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kamukherjee/Desktop/"/>
    </mc:Choice>
  </mc:AlternateContent>
  <xr:revisionPtr revIDLastSave="12229" documentId="13_ncr:1_{FDA95DD3-3E88-D64D-9DBC-D521DF238FAC}" xr6:coauthVersionLast="47" xr6:coauthVersionMax="47" xr10:uidLastSave="{8D2004EE-1A22-4890-858E-A3113A60A6B3}"/>
  <bookViews>
    <workbookView xWindow="40" yWindow="500" windowWidth="28800" windowHeight="15940" firstSheet="11" activeTab="1" xr2:uid="{00000000-000D-0000-FFFF-FFFF00000000}"/>
  </bookViews>
  <sheets>
    <sheet name="Final Weights" sheetId="3" state="hidden" r:id="rId1"/>
    <sheet name="Final" sheetId="35" r:id="rId2"/>
    <sheet name="Tableau Stats" sheetId="36" r:id="rId3"/>
    <sheet name="SYSCO" sheetId="13" r:id="rId4"/>
    <sheet name="Natures Produce" sheetId="16" r:id="rId5"/>
    <sheet name="Fresh Point" sheetId="20" r:id="rId6"/>
    <sheet name="KIKKA" sheetId="6" r:id="rId7"/>
    <sheet name="Quick Dispense" sheetId="21" r:id="rId8"/>
    <sheet name="US FOODS" sheetId="9" r:id="rId9"/>
    <sheet name="Le Chef Bakery" sheetId="17" r:id="rId10"/>
    <sheet name="Scoops On Tap" sheetId="22" r:id="rId11"/>
    <sheet name="UNFI" sheetId="8" r:id="rId12"/>
    <sheet name="42nd Street Bagel" sheetId="11" r:id="rId13"/>
    <sheet name="Pasadena Baking" sheetId="23" r:id="rId14"/>
    <sheet name="Wismettac" sheetId="24" r:id="rId15"/>
    <sheet name="Helados" sheetId="25" r:id="rId16"/>
    <sheet name="Classic Beverage" sheetId="26" r:id="rId17"/>
    <sheet name="Golden Malted" sheetId="27" r:id="rId18"/>
    <sheet name="Fish King" sheetId="28" r:id="rId19"/>
    <sheet name="Bindi NA" sheetId="29" r:id="rId20"/>
    <sheet name="Fitbitesfood" sheetId="30" r:id="rId21"/>
    <sheet name="La Chapalita" sheetId="31" r:id="rId22"/>
    <sheet name="Senor Fish" sheetId="32" r:id="rId23"/>
    <sheet name="NUMI Tea" sheetId="19" state="hidden" r:id="rId24"/>
  </sheets>
  <externalReferences>
    <externalReference r:id="rId25"/>
  </externalReferences>
  <definedNames>
    <definedName name="_xlnm._FilterDatabase" localSheetId="12" hidden="1">'42nd Street Bagel'!$A$1:$E$74</definedName>
    <definedName name="_xlnm._FilterDatabase" localSheetId="6" hidden="1">KIKKA!$A$1:$D$239</definedName>
    <definedName name="_xlnm._FilterDatabase" localSheetId="9" hidden="1">'Le Chef Bakery'!$B$1:$E$1810</definedName>
    <definedName name="_xlnm._FilterDatabase" localSheetId="4" hidden="1">'Natures Produce'!$A$1:$D$699</definedName>
    <definedName name="_xlnm._FilterDatabase" localSheetId="11" hidden="1">UNFI!$A$1:$E$603</definedName>
    <definedName name="_xlnm._FilterDatabase" localSheetId="8" hidden="1">'US FOODS'!$A$1:$E$28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8" l="1"/>
  <c r="J6" i="8"/>
  <c r="I19" i="6"/>
  <c r="I8" i="8"/>
  <c r="C462" i="6"/>
  <c r="I16" i="6"/>
  <c r="P23" i="6"/>
  <c r="O23" i="6"/>
  <c r="N23" i="6"/>
  <c r="M23" i="6"/>
  <c r="L23" i="6"/>
  <c r="K23" i="6"/>
  <c r="J23" i="6"/>
  <c r="I23" i="6"/>
  <c r="H22" i="21"/>
  <c r="J6" i="6"/>
  <c r="J5" i="6"/>
  <c r="P6" i="6"/>
  <c r="O6" i="6"/>
  <c r="N6" i="6"/>
  <c r="M6" i="6"/>
  <c r="L6" i="6"/>
  <c r="K6" i="6"/>
  <c r="I6" i="6"/>
  <c r="J12" i="6"/>
  <c r="K11" i="6"/>
  <c r="J10" i="6"/>
  <c r="J9" i="6"/>
  <c r="I8" i="6"/>
  <c r="P8" i="6"/>
  <c r="O8" i="6"/>
  <c r="N8" i="6"/>
  <c r="M8" i="6"/>
  <c r="L8" i="6"/>
  <c r="K8" i="6"/>
  <c r="J8" i="6"/>
  <c r="C696" i="9"/>
  <c r="P24" i="9"/>
  <c r="O24" i="9"/>
  <c r="N24" i="9"/>
  <c r="M24" i="9"/>
  <c r="L24" i="9"/>
  <c r="K24" i="9"/>
  <c r="J24" i="9"/>
  <c r="I24" i="9"/>
  <c r="O22" i="21"/>
  <c r="N22" i="21"/>
  <c r="M22" i="21"/>
  <c r="L22" i="21"/>
  <c r="K22" i="21"/>
  <c r="J22" i="21"/>
  <c r="I22" i="21"/>
  <c r="G22" i="20"/>
  <c r="L28" i="16"/>
  <c r="J22" i="13"/>
  <c r="I5" i="9"/>
  <c r="H17" i="16"/>
  <c r="I17" i="21"/>
  <c r="J7" i="21"/>
  <c r="C272" i="21"/>
  <c r="B713" i="20"/>
  <c r="Y60" i="35"/>
  <c r="X60" i="35"/>
  <c r="W60" i="35"/>
  <c r="V60" i="35"/>
  <c r="U60" i="35"/>
  <c r="T60" i="35"/>
  <c r="S60" i="35"/>
  <c r="R60" i="35"/>
  <c r="Q60" i="35"/>
  <c r="P60" i="35"/>
  <c r="O60" i="35"/>
  <c r="M60" i="35"/>
  <c r="L60" i="35"/>
  <c r="G60" i="35"/>
  <c r="Y47" i="35"/>
  <c r="Y48" i="35"/>
  <c r="Y49" i="35"/>
  <c r="Y50" i="35"/>
  <c r="Y51" i="35"/>
  <c r="Y52" i="35"/>
  <c r="Y53" i="35"/>
  <c r="Y54" i="35"/>
  <c r="Y55" i="35"/>
  <c r="Y56" i="35"/>
  <c r="Y57" i="35"/>
  <c r="Y58" i="35"/>
  <c r="Y59" i="35"/>
  <c r="Y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46" i="35"/>
  <c r="W47" i="35"/>
  <c r="W48" i="35"/>
  <c r="W49" i="35"/>
  <c r="W50" i="35"/>
  <c r="W51" i="35"/>
  <c r="W52" i="35"/>
  <c r="W53" i="35"/>
  <c r="W54" i="35"/>
  <c r="W55" i="35"/>
  <c r="W56" i="35"/>
  <c r="W57" i="35"/>
  <c r="W58" i="35"/>
  <c r="W59" i="35"/>
  <c r="W46" i="35"/>
  <c r="V47" i="35"/>
  <c r="V48" i="35"/>
  <c r="V49" i="35"/>
  <c r="V50" i="35"/>
  <c r="V51" i="35"/>
  <c r="V52" i="35"/>
  <c r="V53" i="35"/>
  <c r="V54" i="35"/>
  <c r="V55" i="35"/>
  <c r="V56" i="35"/>
  <c r="V57" i="35"/>
  <c r="V58" i="35"/>
  <c r="V59" i="35"/>
  <c r="V46" i="35"/>
  <c r="U47" i="35"/>
  <c r="U48" i="35"/>
  <c r="U49" i="35"/>
  <c r="U50" i="35"/>
  <c r="U51" i="35"/>
  <c r="U52" i="35"/>
  <c r="U53" i="35"/>
  <c r="U54" i="35"/>
  <c r="U55" i="35"/>
  <c r="U56" i="35"/>
  <c r="U57" i="35"/>
  <c r="U58" i="35"/>
  <c r="U59" i="35"/>
  <c r="U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46" i="35"/>
  <c r="S47" i="35"/>
  <c r="S48" i="35"/>
  <c r="S49" i="35"/>
  <c r="S50" i="35"/>
  <c r="S51" i="35"/>
  <c r="S52" i="35"/>
  <c r="S53" i="35"/>
  <c r="S54" i="35"/>
  <c r="S55" i="35"/>
  <c r="S56" i="35"/>
  <c r="S57" i="35"/>
  <c r="S58" i="35"/>
  <c r="S59" i="35"/>
  <c r="S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46" i="35"/>
  <c r="Q47" i="35"/>
  <c r="Q48" i="35"/>
  <c r="Q49" i="35"/>
  <c r="Q50" i="35"/>
  <c r="Q51" i="35"/>
  <c r="Q52" i="35"/>
  <c r="Q53" i="35"/>
  <c r="Q54" i="35"/>
  <c r="Q55" i="35"/>
  <c r="Q56" i="35"/>
  <c r="Q57" i="35"/>
  <c r="Q58" i="35"/>
  <c r="Q59" i="35"/>
  <c r="Q46" i="35"/>
  <c r="P47" i="35"/>
  <c r="P48" i="35"/>
  <c r="P49" i="35"/>
  <c r="P50" i="35"/>
  <c r="P51" i="35"/>
  <c r="P52" i="35"/>
  <c r="P53" i="35"/>
  <c r="P54" i="35"/>
  <c r="P55" i="35"/>
  <c r="P56" i="35"/>
  <c r="P57" i="35"/>
  <c r="P58" i="35"/>
  <c r="P59" i="35"/>
  <c r="P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46" i="35"/>
  <c r="I52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46" i="35"/>
  <c r="H16" i="16"/>
  <c r="O15" i="16"/>
  <c r="N15" i="16"/>
  <c r="M15" i="16"/>
  <c r="L15" i="16"/>
  <c r="K15" i="16"/>
  <c r="J15" i="16"/>
  <c r="I15" i="16"/>
  <c r="H15" i="16"/>
  <c r="O14" i="16"/>
  <c r="N14" i="16"/>
  <c r="M14" i="16"/>
  <c r="L14" i="16"/>
  <c r="K14" i="16"/>
  <c r="J14" i="16"/>
  <c r="I14" i="16"/>
  <c r="H14" i="16"/>
  <c r="O13" i="16"/>
  <c r="N13" i="16"/>
  <c r="M13" i="16"/>
  <c r="L13" i="16"/>
  <c r="K13" i="16"/>
  <c r="J13" i="16"/>
  <c r="I13" i="16"/>
  <c r="H13" i="16"/>
  <c r="O12" i="16"/>
  <c r="N12" i="16"/>
  <c r="M12" i="16"/>
  <c r="L12" i="16"/>
  <c r="K12" i="16"/>
  <c r="J12" i="16"/>
  <c r="I12" i="16"/>
  <c r="H12" i="16"/>
  <c r="O11" i="16"/>
  <c r="N11" i="16"/>
  <c r="M11" i="16"/>
  <c r="L11" i="16"/>
  <c r="K11" i="16"/>
  <c r="J11" i="16"/>
  <c r="I11" i="16"/>
  <c r="H11" i="16"/>
  <c r="O10" i="16"/>
  <c r="N10" i="16"/>
  <c r="M10" i="16"/>
  <c r="L10" i="16"/>
  <c r="K10" i="16"/>
  <c r="J10" i="16"/>
  <c r="I10" i="16"/>
  <c r="H10" i="16"/>
  <c r="O9" i="16"/>
  <c r="N9" i="16"/>
  <c r="M9" i="16"/>
  <c r="L9" i="16"/>
  <c r="K9" i="16"/>
  <c r="J9" i="16"/>
  <c r="I9" i="16"/>
  <c r="H9" i="16"/>
  <c r="O8" i="16"/>
  <c r="N8" i="16"/>
  <c r="M8" i="16"/>
  <c r="L8" i="16"/>
  <c r="K8" i="16"/>
  <c r="J8" i="16"/>
  <c r="I8" i="16"/>
  <c r="H8" i="16"/>
  <c r="O7" i="16"/>
  <c r="N7" i="16"/>
  <c r="M7" i="16"/>
  <c r="L7" i="16"/>
  <c r="K7" i="16"/>
  <c r="J7" i="16"/>
  <c r="I7" i="16"/>
  <c r="H7" i="16"/>
  <c r="O6" i="16"/>
  <c r="N6" i="16"/>
  <c r="M6" i="16"/>
  <c r="L6" i="16"/>
  <c r="K6" i="16"/>
  <c r="J6" i="16"/>
  <c r="I6" i="16"/>
  <c r="H6" i="16"/>
  <c r="O5" i="16"/>
  <c r="N5" i="16"/>
  <c r="M5" i="16"/>
  <c r="L5" i="16"/>
  <c r="K5" i="16"/>
  <c r="J5" i="16"/>
  <c r="I5" i="16"/>
  <c r="H5" i="16"/>
  <c r="O4" i="16"/>
  <c r="N4" i="16"/>
  <c r="M4" i="16"/>
  <c r="L4" i="16"/>
  <c r="K4" i="16"/>
  <c r="J4" i="16"/>
  <c r="I4" i="16"/>
  <c r="H4" i="16"/>
  <c r="O3" i="16"/>
  <c r="N3" i="16"/>
  <c r="M3" i="16"/>
  <c r="L3" i="16"/>
  <c r="K3" i="16"/>
  <c r="J3" i="16"/>
  <c r="I3" i="16"/>
  <c r="H3" i="16"/>
  <c r="O2" i="16"/>
  <c r="N2" i="16"/>
  <c r="M2" i="16"/>
  <c r="L2" i="16"/>
  <c r="K2" i="16"/>
  <c r="J2" i="16"/>
  <c r="I2" i="16"/>
  <c r="H2" i="16"/>
  <c r="H18" i="16" s="1"/>
  <c r="H19" i="16" s="1"/>
  <c r="I17" i="8"/>
  <c r="P15" i="8"/>
  <c r="O15" i="8"/>
  <c r="N15" i="8"/>
  <c r="M15" i="8"/>
  <c r="L15" i="8"/>
  <c r="K15" i="8"/>
  <c r="J15" i="8"/>
  <c r="I15" i="8"/>
  <c r="N59" i="35" s="1"/>
  <c r="P14" i="8"/>
  <c r="O14" i="8"/>
  <c r="N14" i="8"/>
  <c r="M14" i="8"/>
  <c r="L14" i="8"/>
  <c r="K14" i="8"/>
  <c r="J14" i="8"/>
  <c r="I14" i="8"/>
  <c r="N58" i="35" s="1"/>
  <c r="P13" i="8"/>
  <c r="O13" i="8"/>
  <c r="N13" i="8"/>
  <c r="M13" i="8"/>
  <c r="L13" i="8"/>
  <c r="K13" i="8"/>
  <c r="J13" i="8"/>
  <c r="I13" i="8"/>
  <c r="N57" i="35" s="1"/>
  <c r="P12" i="8"/>
  <c r="O12" i="8"/>
  <c r="N12" i="8"/>
  <c r="M12" i="8"/>
  <c r="L12" i="8"/>
  <c r="K12" i="8"/>
  <c r="J12" i="8"/>
  <c r="I12" i="8"/>
  <c r="N56" i="35" s="1"/>
  <c r="P11" i="8"/>
  <c r="O11" i="8"/>
  <c r="N11" i="8"/>
  <c r="M11" i="8"/>
  <c r="L11" i="8"/>
  <c r="K11" i="8"/>
  <c r="J11" i="8"/>
  <c r="I11" i="8"/>
  <c r="N55" i="35" s="1"/>
  <c r="P10" i="8"/>
  <c r="O10" i="8"/>
  <c r="N10" i="8"/>
  <c r="M10" i="8"/>
  <c r="L10" i="8"/>
  <c r="K10" i="8"/>
  <c r="J10" i="8"/>
  <c r="I10" i="8"/>
  <c r="N54" i="35" s="1"/>
  <c r="P9" i="8"/>
  <c r="O9" i="8"/>
  <c r="N9" i="8"/>
  <c r="M9" i="8"/>
  <c r="L9" i="8"/>
  <c r="K9" i="8"/>
  <c r="J9" i="8"/>
  <c r="I9" i="8"/>
  <c r="N53" i="35" s="1"/>
  <c r="P8" i="8"/>
  <c r="O8" i="8"/>
  <c r="N8" i="8"/>
  <c r="M8" i="8"/>
  <c r="L8" i="8"/>
  <c r="K8" i="8"/>
  <c r="J8" i="8"/>
  <c r="N52" i="35" s="1"/>
  <c r="P7" i="8"/>
  <c r="O7" i="8"/>
  <c r="N7" i="8"/>
  <c r="M7" i="8"/>
  <c r="L7" i="8"/>
  <c r="K7" i="8"/>
  <c r="J7" i="8"/>
  <c r="I7" i="8"/>
  <c r="N51" i="35" s="1"/>
  <c r="P6" i="8"/>
  <c r="O6" i="8"/>
  <c r="N6" i="8"/>
  <c r="M6" i="8"/>
  <c r="L6" i="8"/>
  <c r="K6" i="8"/>
  <c r="N50" i="35"/>
  <c r="P5" i="8"/>
  <c r="O5" i="8"/>
  <c r="N5" i="8"/>
  <c r="M5" i="8"/>
  <c r="L5" i="8"/>
  <c r="K5" i="8"/>
  <c r="J5" i="8"/>
  <c r="I5" i="8"/>
  <c r="N49" i="35" s="1"/>
  <c r="P4" i="8"/>
  <c r="O4" i="8"/>
  <c r="N4" i="8"/>
  <c r="M4" i="8"/>
  <c r="L4" i="8"/>
  <c r="K4" i="8"/>
  <c r="J4" i="8"/>
  <c r="I4" i="8"/>
  <c r="N48" i="35" s="1"/>
  <c r="P3" i="8"/>
  <c r="O3" i="8"/>
  <c r="N3" i="8"/>
  <c r="M3" i="8"/>
  <c r="L3" i="8"/>
  <c r="K3" i="8"/>
  <c r="J3" i="8"/>
  <c r="I3" i="8"/>
  <c r="N47" i="35" s="1"/>
  <c r="P2" i="8"/>
  <c r="O2" i="8"/>
  <c r="N2" i="8"/>
  <c r="M2" i="8"/>
  <c r="L2" i="8"/>
  <c r="K2" i="8"/>
  <c r="J2" i="8"/>
  <c r="I2" i="8"/>
  <c r="I17" i="6"/>
  <c r="P15" i="6"/>
  <c r="O15" i="6"/>
  <c r="N15" i="6"/>
  <c r="M15" i="6"/>
  <c r="L15" i="6"/>
  <c r="K15" i="6"/>
  <c r="J15" i="6"/>
  <c r="I15" i="6"/>
  <c r="I59" i="35" s="1"/>
  <c r="P14" i="6"/>
  <c r="O14" i="6"/>
  <c r="N14" i="6"/>
  <c r="M14" i="6"/>
  <c r="L14" i="6"/>
  <c r="K14" i="6"/>
  <c r="J14" i="6"/>
  <c r="I14" i="6"/>
  <c r="I58" i="35" s="1"/>
  <c r="P13" i="6"/>
  <c r="O13" i="6"/>
  <c r="N13" i="6"/>
  <c r="M13" i="6"/>
  <c r="L13" i="6"/>
  <c r="K13" i="6"/>
  <c r="J13" i="6"/>
  <c r="I13" i="6"/>
  <c r="I57" i="35" s="1"/>
  <c r="P12" i="6"/>
  <c r="O12" i="6"/>
  <c r="N12" i="6"/>
  <c r="M12" i="6"/>
  <c r="L12" i="6"/>
  <c r="K12" i="6"/>
  <c r="I12" i="6"/>
  <c r="I56" i="35" s="1"/>
  <c r="P11" i="6"/>
  <c r="O11" i="6"/>
  <c r="N11" i="6"/>
  <c r="M11" i="6"/>
  <c r="L11" i="6"/>
  <c r="J11" i="6"/>
  <c r="I11" i="6"/>
  <c r="I55" i="35" s="1"/>
  <c r="P10" i="6"/>
  <c r="O10" i="6"/>
  <c r="N10" i="6"/>
  <c r="M10" i="6"/>
  <c r="L10" i="6"/>
  <c r="K10" i="6"/>
  <c r="I10" i="6"/>
  <c r="I54" i="35" s="1"/>
  <c r="P9" i="6"/>
  <c r="O9" i="6"/>
  <c r="N9" i="6"/>
  <c r="M9" i="6"/>
  <c r="L9" i="6"/>
  <c r="K9" i="6"/>
  <c r="I9" i="6"/>
  <c r="I53" i="35" s="1"/>
  <c r="P7" i="6"/>
  <c r="O7" i="6"/>
  <c r="N7" i="6"/>
  <c r="M7" i="6"/>
  <c r="L7" i="6"/>
  <c r="K7" i="6"/>
  <c r="J7" i="6"/>
  <c r="I7" i="6"/>
  <c r="I51" i="35" s="1"/>
  <c r="I50" i="35"/>
  <c r="P5" i="6"/>
  <c r="O5" i="6"/>
  <c r="N5" i="6"/>
  <c r="M5" i="6"/>
  <c r="L5" i="6"/>
  <c r="K5" i="6"/>
  <c r="I5" i="6"/>
  <c r="I49" i="35" s="1"/>
  <c r="P4" i="6"/>
  <c r="O4" i="6"/>
  <c r="N4" i="6"/>
  <c r="M4" i="6"/>
  <c r="L4" i="6"/>
  <c r="K4" i="6"/>
  <c r="J4" i="6"/>
  <c r="I4" i="6"/>
  <c r="I48" i="35" s="1"/>
  <c r="P3" i="6"/>
  <c r="O3" i="6"/>
  <c r="N3" i="6"/>
  <c r="M3" i="6"/>
  <c r="L3" i="6"/>
  <c r="K3" i="6"/>
  <c r="J3" i="6"/>
  <c r="I3" i="6"/>
  <c r="I47" i="35" s="1"/>
  <c r="P2" i="6"/>
  <c r="O2" i="6"/>
  <c r="N2" i="6"/>
  <c r="M2" i="6"/>
  <c r="L2" i="6"/>
  <c r="K2" i="6"/>
  <c r="J2" i="6"/>
  <c r="I2" i="6"/>
  <c r="J8" i="22"/>
  <c r="J4" i="22"/>
  <c r="J5" i="22"/>
  <c r="J7" i="22"/>
  <c r="F40" i="35"/>
  <c r="I16" i="21"/>
  <c r="P15" i="21"/>
  <c r="O15" i="21"/>
  <c r="N15" i="21"/>
  <c r="M15" i="21"/>
  <c r="L15" i="21"/>
  <c r="K15" i="21"/>
  <c r="J15" i="21"/>
  <c r="I15" i="21"/>
  <c r="J59" i="35" s="1"/>
  <c r="P14" i="21"/>
  <c r="O14" i="21"/>
  <c r="N14" i="21"/>
  <c r="M14" i="21"/>
  <c r="L14" i="21"/>
  <c r="K14" i="21"/>
  <c r="J14" i="21"/>
  <c r="I14" i="21"/>
  <c r="J58" i="35" s="1"/>
  <c r="P13" i="21"/>
  <c r="O13" i="21"/>
  <c r="N13" i="21"/>
  <c r="M13" i="21"/>
  <c r="L13" i="21"/>
  <c r="K13" i="21"/>
  <c r="J13" i="21"/>
  <c r="I13" i="21"/>
  <c r="J57" i="35" s="1"/>
  <c r="P12" i="21"/>
  <c r="O12" i="21"/>
  <c r="N12" i="21"/>
  <c r="M12" i="21"/>
  <c r="L12" i="21"/>
  <c r="K12" i="21"/>
  <c r="J12" i="21"/>
  <c r="I12" i="21"/>
  <c r="J56" i="35" s="1"/>
  <c r="P11" i="21"/>
  <c r="O11" i="21"/>
  <c r="N11" i="21"/>
  <c r="M11" i="21"/>
  <c r="L11" i="21"/>
  <c r="K11" i="21"/>
  <c r="J11" i="21"/>
  <c r="I11" i="21"/>
  <c r="J55" i="35" s="1"/>
  <c r="P10" i="21"/>
  <c r="O10" i="21"/>
  <c r="N10" i="21"/>
  <c r="M10" i="21"/>
  <c r="L10" i="21"/>
  <c r="K10" i="21"/>
  <c r="J10" i="21"/>
  <c r="I10" i="21"/>
  <c r="J54" i="35" s="1"/>
  <c r="P9" i="21"/>
  <c r="O9" i="21"/>
  <c r="N9" i="21"/>
  <c r="M9" i="21"/>
  <c r="L9" i="21"/>
  <c r="K9" i="21"/>
  <c r="J9" i="21"/>
  <c r="I9" i="21"/>
  <c r="J53" i="35" s="1"/>
  <c r="P8" i="21"/>
  <c r="O8" i="21"/>
  <c r="N8" i="21"/>
  <c r="M8" i="21"/>
  <c r="L8" i="21"/>
  <c r="K8" i="21"/>
  <c r="J8" i="21"/>
  <c r="I8" i="21"/>
  <c r="J52" i="35" s="1"/>
  <c r="P7" i="21"/>
  <c r="O7" i="21"/>
  <c r="N7" i="21"/>
  <c r="M7" i="21"/>
  <c r="L7" i="21"/>
  <c r="K7" i="21"/>
  <c r="I7" i="21"/>
  <c r="J51" i="35" s="1"/>
  <c r="P6" i="21"/>
  <c r="O6" i="21"/>
  <c r="N6" i="21"/>
  <c r="M6" i="21"/>
  <c r="L6" i="21"/>
  <c r="K6" i="21"/>
  <c r="J6" i="21"/>
  <c r="I6" i="21"/>
  <c r="J50" i="35" s="1"/>
  <c r="P5" i="21"/>
  <c r="O5" i="21"/>
  <c r="N5" i="21"/>
  <c r="M5" i="21"/>
  <c r="L5" i="21"/>
  <c r="K5" i="21"/>
  <c r="J5" i="21"/>
  <c r="I5" i="21"/>
  <c r="J49" i="35" s="1"/>
  <c r="P4" i="21"/>
  <c r="O4" i="21"/>
  <c r="N4" i="21"/>
  <c r="M4" i="21"/>
  <c r="L4" i="21"/>
  <c r="K4" i="21"/>
  <c r="J4" i="21"/>
  <c r="I4" i="21"/>
  <c r="J48" i="35" s="1"/>
  <c r="P3" i="21"/>
  <c r="O3" i="21"/>
  <c r="N3" i="21"/>
  <c r="M3" i="21"/>
  <c r="L3" i="21"/>
  <c r="K3" i="21"/>
  <c r="J3" i="21"/>
  <c r="I3" i="21"/>
  <c r="J47" i="35" s="1"/>
  <c r="P2" i="21"/>
  <c r="M25" i="35" s="1"/>
  <c r="O2" i="21"/>
  <c r="L25" i="35" s="1"/>
  <c r="N2" i="21"/>
  <c r="K25" i="35" s="1"/>
  <c r="M2" i="21"/>
  <c r="J25" i="35" s="1"/>
  <c r="L2" i="21"/>
  <c r="I25" i="35" s="1"/>
  <c r="K2" i="21"/>
  <c r="H25" i="35" s="1"/>
  <c r="J2" i="21"/>
  <c r="G25" i="35" s="1"/>
  <c r="I2" i="21"/>
  <c r="K10" i="9"/>
  <c r="F27" i="35"/>
  <c r="F34" i="35"/>
  <c r="N27" i="35"/>
  <c r="N30" i="35"/>
  <c r="N31" i="35"/>
  <c r="N32" i="35"/>
  <c r="N33" i="35"/>
  <c r="N34" i="35"/>
  <c r="N35" i="35"/>
  <c r="N36" i="35"/>
  <c r="N37" i="35"/>
  <c r="N38" i="35"/>
  <c r="N39" i="35"/>
  <c r="F22" i="35"/>
  <c r="G22" i="35"/>
  <c r="H22" i="35"/>
  <c r="G27" i="35"/>
  <c r="H27" i="35"/>
  <c r="F29" i="35"/>
  <c r="G29" i="35"/>
  <c r="H29" i="35"/>
  <c r="F30" i="35"/>
  <c r="G30" i="35"/>
  <c r="H30" i="35"/>
  <c r="F31" i="35"/>
  <c r="G31" i="35"/>
  <c r="H31" i="35"/>
  <c r="F32" i="35"/>
  <c r="G32" i="35"/>
  <c r="H32" i="35"/>
  <c r="F33" i="35"/>
  <c r="G33" i="35"/>
  <c r="H33" i="35"/>
  <c r="G34" i="35"/>
  <c r="H34" i="35"/>
  <c r="F35" i="35"/>
  <c r="G35" i="35"/>
  <c r="H35" i="35"/>
  <c r="F36" i="35"/>
  <c r="G36" i="35"/>
  <c r="H36" i="35"/>
  <c r="F37" i="35"/>
  <c r="G37" i="35"/>
  <c r="H37" i="35"/>
  <c r="F38" i="35"/>
  <c r="G38" i="35"/>
  <c r="H38" i="35"/>
  <c r="F39" i="35"/>
  <c r="G39" i="35"/>
  <c r="H39" i="35"/>
  <c r="G40" i="35"/>
  <c r="H40" i="35"/>
  <c r="I40" i="35"/>
  <c r="J40" i="35"/>
  <c r="K40" i="35"/>
  <c r="L40" i="35"/>
  <c r="M40" i="35"/>
  <c r="I39" i="35"/>
  <c r="J39" i="35"/>
  <c r="K39" i="35"/>
  <c r="L39" i="35"/>
  <c r="M39" i="35"/>
  <c r="I38" i="35"/>
  <c r="J38" i="35"/>
  <c r="K38" i="35"/>
  <c r="L38" i="35"/>
  <c r="M38" i="35"/>
  <c r="I37" i="35"/>
  <c r="J37" i="35"/>
  <c r="K37" i="35"/>
  <c r="L37" i="35"/>
  <c r="M37" i="35"/>
  <c r="I36" i="35"/>
  <c r="J36" i="35"/>
  <c r="K36" i="35"/>
  <c r="L36" i="35"/>
  <c r="M36" i="35"/>
  <c r="I35" i="35"/>
  <c r="J35" i="35"/>
  <c r="K35" i="35"/>
  <c r="L35" i="35"/>
  <c r="M35" i="35"/>
  <c r="I34" i="35"/>
  <c r="J34" i="35"/>
  <c r="K34" i="35"/>
  <c r="L34" i="35"/>
  <c r="M34" i="35"/>
  <c r="I33" i="35"/>
  <c r="J33" i="35"/>
  <c r="K33" i="35"/>
  <c r="L33" i="35"/>
  <c r="M33" i="35"/>
  <c r="I32" i="35"/>
  <c r="J32" i="35"/>
  <c r="K32" i="35"/>
  <c r="L32" i="35"/>
  <c r="M32" i="35"/>
  <c r="I31" i="35"/>
  <c r="J31" i="35"/>
  <c r="K31" i="35"/>
  <c r="L31" i="35"/>
  <c r="M31" i="35"/>
  <c r="I30" i="35"/>
  <c r="J30" i="35"/>
  <c r="K30" i="35"/>
  <c r="L30" i="35"/>
  <c r="M30" i="35"/>
  <c r="I29" i="35"/>
  <c r="J29" i="35"/>
  <c r="K29" i="35"/>
  <c r="L29" i="35"/>
  <c r="M29" i="35"/>
  <c r="I27" i="35"/>
  <c r="J27" i="35"/>
  <c r="K27" i="35"/>
  <c r="L27" i="35"/>
  <c r="M27" i="35"/>
  <c r="I16" i="32"/>
  <c r="C5" i="32"/>
  <c r="C15" i="30"/>
  <c r="I16" i="30"/>
  <c r="I16" i="28"/>
  <c r="I17" i="32"/>
  <c r="P15" i="32"/>
  <c r="O15" i="32"/>
  <c r="N15" i="32"/>
  <c r="M15" i="32"/>
  <c r="L15" i="32"/>
  <c r="K15" i="32"/>
  <c r="J15" i="32"/>
  <c r="I15" i="32"/>
  <c r="P14" i="32"/>
  <c r="O14" i="32"/>
  <c r="N14" i="32"/>
  <c r="M14" i="32"/>
  <c r="L14" i="32"/>
  <c r="K14" i="32"/>
  <c r="J14" i="32"/>
  <c r="I14" i="32"/>
  <c r="P13" i="32"/>
  <c r="O13" i="32"/>
  <c r="N13" i="32"/>
  <c r="M13" i="32"/>
  <c r="L13" i="32"/>
  <c r="K13" i="32"/>
  <c r="J13" i="32"/>
  <c r="I13" i="32"/>
  <c r="P12" i="32"/>
  <c r="O12" i="32"/>
  <c r="N12" i="32"/>
  <c r="M12" i="32"/>
  <c r="L12" i="32"/>
  <c r="K12" i="32"/>
  <c r="J12" i="32"/>
  <c r="I12" i="32"/>
  <c r="P11" i="32"/>
  <c r="O11" i="32"/>
  <c r="N11" i="32"/>
  <c r="M11" i="32"/>
  <c r="L11" i="32"/>
  <c r="K11" i="32"/>
  <c r="J11" i="32"/>
  <c r="I11" i="32"/>
  <c r="P10" i="32"/>
  <c r="O10" i="32"/>
  <c r="N10" i="32"/>
  <c r="M10" i="32"/>
  <c r="L10" i="32"/>
  <c r="K10" i="32"/>
  <c r="J10" i="32"/>
  <c r="I10" i="32"/>
  <c r="P9" i="32"/>
  <c r="O9" i="32"/>
  <c r="N9" i="32"/>
  <c r="M9" i="32"/>
  <c r="L9" i="32"/>
  <c r="K9" i="32"/>
  <c r="J9" i="32"/>
  <c r="I9" i="32"/>
  <c r="P8" i="32"/>
  <c r="O8" i="32"/>
  <c r="N8" i="32"/>
  <c r="M8" i="32"/>
  <c r="L8" i="32"/>
  <c r="K8" i="32"/>
  <c r="J8" i="32"/>
  <c r="I8" i="32"/>
  <c r="P7" i="32"/>
  <c r="O7" i="32"/>
  <c r="N7" i="32"/>
  <c r="M7" i="32"/>
  <c r="L7" i="32"/>
  <c r="K7" i="32"/>
  <c r="J7" i="32"/>
  <c r="I7" i="32"/>
  <c r="P6" i="32"/>
  <c r="O6" i="32"/>
  <c r="N6" i="32"/>
  <c r="M6" i="32"/>
  <c r="L6" i="32"/>
  <c r="K6" i="32"/>
  <c r="J6" i="32"/>
  <c r="I6" i="32"/>
  <c r="P5" i="32"/>
  <c r="O5" i="32"/>
  <c r="N5" i="32"/>
  <c r="M5" i="32"/>
  <c r="L5" i="32"/>
  <c r="K5" i="32"/>
  <c r="J5" i="32"/>
  <c r="I5" i="32"/>
  <c r="P4" i="32"/>
  <c r="O4" i="32"/>
  <c r="N4" i="32"/>
  <c r="M4" i="32"/>
  <c r="L4" i="32"/>
  <c r="K4" i="32"/>
  <c r="J4" i="32"/>
  <c r="I4" i="32"/>
  <c r="P3" i="32"/>
  <c r="O3" i="32"/>
  <c r="N3" i="32"/>
  <c r="M3" i="32"/>
  <c r="L3" i="32"/>
  <c r="K3" i="32"/>
  <c r="J3" i="32"/>
  <c r="I3" i="32"/>
  <c r="P2" i="32"/>
  <c r="O2" i="32"/>
  <c r="N2" i="32"/>
  <c r="M2" i="32"/>
  <c r="L2" i="32"/>
  <c r="K2" i="32"/>
  <c r="J2" i="32"/>
  <c r="I2" i="32"/>
  <c r="I18" i="32" s="1"/>
  <c r="I19" i="32" s="1"/>
  <c r="I17" i="31"/>
  <c r="I16" i="31"/>
  <c r="P15" i="31"/>
  <c r="O15" i="31"/>
  <c r="N15" i="31"/>
  <c r="M15" i="31"/>
  <c r="L15" i="31"/>
  <c r="K15" i="31"/>
  <c r="J15" i="31"/>
  <c r="I15" i="31"/>
  <c r="P14" i="31"/>
  <c r="O14" i="31"/>
  <c r="N14" i="31"/>
  <c r="M14" i="31"/>
  <c r="L14" i="31"/>
  <c r="K14" i="31"/>
  <c r="J14" i="31"/>
  <c r="I14" i="31"/>
  <c r="P13" i="31"/>
  <c r="O13" i="31"/>
  <c r="N13" i="31"/>
  <c r="M13" i="31"/>
  <c r="L13" i="31"/>
  <c r="K13" i="31"/>
  <c r="J13" i="31"/>
  <c r="I13" i="31"/>
  <c r="P12" i="31"/>
  <c r="O12" i="31"/>
  <c r="N12" i="31"/>
  <c r="M12" i="31"/>
  <c r="L12" i="31"/>
  <c r="K12" i="31"/>
  <c r="J12" i="31"/>
  <c r="I12" i="31"/>
  <c r="P11" i="31"/>
  <c r="O11" i="31"/>
  <c r="N11" i="31"/>
  <c r="M11" i="31"/>
  <c r="L11" i="31"/>
  <c r="K11" i="31"/>
  <c r="J11" i="31"/>
  <c r="I11" i="31"/>
  <c r="P10" i="31"/>
  <c r="O10" i="31"/>
  <c r="N10" i="31"/>
  <c r="M10" i="31"/>
  <c r="L10" i="31"/>
  <c r="K10" i="31"/>
  <c r="J10" i="31"/>
  <c r="I10" i="31"/>
  <c r="P9" i="31"/>
  <c r="O9" i="31"/>
  <c r="N9" i="31"/>
  <c r="M9" i="31"/>
  <c r="L9" i="31"/>
  <c r="K9" i="31"/>
  <c r="J9" i="31"/>
  <c r="I9" i="31"/>
  <c r="P8" i="31"/>
  <c r="O8" i="31"/>
  <c r="N8" i="31"/>
  <c r="M8" i="31"/>
  <c r="L8" i="31"/>
  <c r="K8" i="31"/>
  <c r="J8" i="31"/>
  <c r="I8" i="31"/>
  <c r="P7" i="31"/>
  <c r="O7" i="31"/>
  <c r="N7" i="31"/>
  <c r="M7" i="31"/>
  <c r="L7" i="31"/>
  <c r="K7" i="31"/>
  <c r="J7" i="31"/>
  <c r="I7" i="31"/>
  <c r="P6" i="31"/>
  <c r="O6" i="31"/>
  <c r="N6" i="31"/>
  <c r="M6" i="31"/>
  <c r="L6" i="31"/>
  <c r="K6" i="31"/>
  <c r="J6" i="31"/>
  <c r="I6" i="31"/>
  <c r="P5" i="31"/>
  <c r="O5" i="31"/>
  <c r="N5" i="31"/>
  <c r="M5" i="31"/>
  <c r="L5" i="31"/>
  <c r="K5" i="31"/>
  <c r="J5" i="31"/>
  <c r="I5" i="31"/>
  <c r="P4" i="31"/>
  <c r="O4" i="31"/>
  <c r="N4" i="31"/>
  <c r="M4" i="31"/>
  <c r="L4" i="31"/>
  <c r="K4" i="31"/>
  <c r="J4" i="31"/>
  <c r="I4" i="31"/>
  <c r="P3" i="31"/>
  <c r="O3" i="31"/>
  <c r="N3" i="31"/>
  <c r="M3" i="31"/>
  <c r="L3" i="31"/>
  <c r="K3" i="31"/>
  <c r="J3" i="31"/>
  <c r="I3" i="31"/>
  <c r="P2" i="31"/>
  <c r="O2" i="31"/>
  <c r="N2" i="31"/>
  <c r="M2" i="31"/>
  <c r="L2" i="31"/>
  <c r="K2" i="31"/>
  <c r="J2" i="31"/>
  <c r="I2" i="31"/>
  <c r="I18" i="31" s="1"/>
  <c r="I19" i="31" s="1"/>
  <c r="I17" i="30"/>
  <c r="P15" i="30"/>
  <c r="O15" i="30"/>
  <c r="N15" i="30"/>
  <c r="M15" i="30"/>
  <c r="L15" i="30"/>
  <c r="K15" i="30"/>
  <c r="J15" i="30"/>
  <c r="I15" i="30"/>
  <c r="P14" i="30"/>
  <c r="O14" i="30"/>
  <c r="N14" i="30"/>
  <c r="M14" i="30"/>
  <c r="L14" i="30"/>
  <c r="K14" i="30"/>
  <c r="J14" i="30"/>
  <c r="I14" i="30"/>
  <c r="P13" i="30"/>
  <c r="O13" i="30"/>
  <c r="N13" i="30"/>
  <c r="M13" i="30"/>
  <c r="L13" i="30"/>
  <c r="K13" i="30"/>
  <c r="J13" i="30"/>
  <c r="I13" i="30"/>
  <c r="P12" i="30"/>
  <c r="O12" i="30"/>
  <c r="N12" i="30"/>
  <c r="M12" i="30"/>
  <c r="L12" i="30"/>
  <c r="K12" i="30"/>
  <c r="J12" i="30"/>
  <c r="I12" i="30"/>
  <c r="P11" i="30"/>
  <c r="O11" i="30"/>
  <c r="N11" i="30"/>
  <c r="M11" i="30"/>
  <c r="L11" i="30"/>
  <c r="K11" i="30"/>
  <c r="J11" i="30"/>
  <c r="I11" i="30"/>
  <c r="P10" i="30"/>
  <c r="O10" i="30"/>
  <c r="N10" i="30"/>
  <c r="M10" i="30"/>
  <c r="L10" i="30"/>
  <c r="K10" i="30"/>
  <c r="J10" i="30"/>
  <c r="I10" i="30"/>
  <c r="P9" i="30"/>
  <c r="O9" i="30"/>
  <c r="N9" i="30"/>
  <c r="M9" i="30"/>
  <c r="L9" i="30"/>
  <c r="K9" i="30"/>
  <c r="J9" i="30"/>
  <c r="I9" i="30"/>
  <c r="P8" i="30"/>
  <c r="O8" i="30"/>
  <c r="N8" i="30"/>
  <c r="M8" i="30"/>
  <c r="L8" i="30"/>
  <c r="K8" i="30"/>
  <c r="J8" i="30"/>
  <c r="I8" i="30"/>
  <c r="P7" i="30"/>
  <c r="O7" i="30"/>
  <c r="N7" i="30"/>
  <c r="M7" i="30"/>
  <c r="L7" i="30"/>
  <c r="K7" i="30"/>
  <c r="J7" i="30"/>
  <c r="I7" i="30"/>
  <c r="P6" i="30"/>
  <c r="O6" i="30"/>
  <c r="N6" i="30"/>
  <c r="M6" i="30"/>
  <c r="L6" i="30"/>
  <c r="K6" i="30"/>
  <c r="J6" i="30"/>
  <c r="I6" i="30"/>
  <c r="P5" i="30"/>
  <c r="O5" i="30"/>
  <c r="N5" i="30"/>
  <c r="M5" i="30"/>
  <c r="L5" i="30"/>
  <c r="K5" i="30"/>
  <c r="J5" i="30"/>
  <c r="I5" i="30"/>
  <c r="P4" i="30"/>
  <c r="O4" i="30"/>
  <c r="N4" i="30"/>
  <c r="M4" i="30"/>
  <c r="L4" i="30"/>
  <c r="K4" i="30"/>
  <c r="J4" i="30"/>
  <c r="I4" i="30"/>
  <c r="P3" i="30"/>
  <c r="O3" i="30"/>
  <c r="N3" i="30"/>
  <c r="M3" i="30"/>
  <c r="L3" i="30"/>
  <c r="K3" i="30"/>
  <c r="J3" i="30"/>
  <c r="I3" i="30"/>
  <c r="P2" i="30"/>
  <c r="O2" i="30"/>
  <c r="N2" i="30"/>
  <c r="M2" i="30"/>
  <c r="L2" i="30"/>
  <c r="K2" i="30"/>
  <c r="J2" i="30"/>
  <c r="I2" i="30"/>
  <c r="I18" i="30" s="1"/>
  <c r="I19" i="30" s="1"/>
  <c r="I17" i="29"/>
  <c r="I16" i="29"/>
  <c r="P15" i="29"/>
  <c r="O15" i="29"/>
  <c r="N15" i="29"/>
  <c r="M15" i="29"/>
  <c r="L15" i="29"/>
  <c r="K15" i="29"/>
  <c r="J15" i="29"/>
  <c r="I15" i="29"/>
  <c r="P14" i="29"/>
  <c r="O14" i="29"/>
  <c r="N14" i="29"/>
  <c r="M14" i="29"/>
  <c r="L14" i="29"/>
  <c r="K14" i="29"/>
  <c r="J14" i="29"/>
  <c r="I14" i="29"/>
  <c r="P13" i="29"/>
  <c r="O13" i="29"/>
  <c r="N13" i="29"/>
  <c r="M13" i="29"/>
  <c r="L13" i="29"/>
  <c r="K13" i="29"/>
  <c r="J13" i="29"/>
  <c r="I13" i="29"/>
  <c r="P12" i="29"/>
  <c r="O12" i="29"/>
  <c r="N12" i="29"/>
  <c r="M12" i="29"/>
  <c r="L12" i="29"/>
  <c r="K12" i="29"/>
  <c r="J12" i="29"/>
  <c r="I12" i="29"/>
  <c r="P11" i="29"/>
  <c r="O11" i="29"/>
  <c r="N11" i="29"/>
  <c r="M11" i="29"/>
  <c r="L11" i="29"/>
  <c r="K11" i="29"/>
  <c r="J11" i="29"/>
  <c r="I11" i="29"/>
  <c r="P10" i="29"/>
  <c r="O10" i="29"/>
  <c r="N10" i="29"/>
  <c r="M10" i="29"/>
  <c r="L10" i="29"/>
  <c r="K10" i="29"/>
  <c r="J10" i="29"/>
  <c r="I10" i="29"/>
  <c r="P9" i="29"/>
  <c r="O9" i="29"/>
  <c r="N9" i="29"/>
  <c r="M9" i="29"/>
  <c r="L9" i="29"/>
  <c r="K9" i="29"/>
  <c r="J9" i="29"/>
  <c r="I9" i="29"/>
  <c r="P8" i="29"/>
  <c r="O8" i="29"/>
  <c r="N8" i="29"/>
  <c r="M8" i="29"/>
  <c r="L8" i="29"/>
  <c r="K8" i="29"/>
  <c r="J8" i="29"/>
  <c r="I8" i="29"/>
  <c r="P7" i="29"/>
  <c r="O7" i="29"/>
  <c r="N7" i="29"/>
  <c r="M7" i="29"/>
  <c r="L7" i="29"/>
  <c r="K7" i="29"/>
  <c r="J7" i="29"/>
  <c r="I7" i="29"/>
  <c r="P6" i="29"/>
  <c r="O6" i="29"/>
  <c r="N6" i="29"/>
  <c r="M6" i="29"/>
  <c r="L6" i="29"/>
  <c r="K6" i="29"/>
  <c r="J6" i="29"/>
  <c r="I6" i="29"/>
  <c r="P5" i="29"/>
  <c r="O5" i="29"/>
  <c r="N5" i="29"/>
  <c r="M5" i="29"/>
  <c r="L5" i="29"/>
  <c r="K5" i="29"/>
  <c r="J5" i="29"/>
  <c r="I5" i="29"/>
  <c r="P4" i="29"/>
  <c r="O4" i="29"/>
  <c r="N4" i="29"/>
  <c r="M4" i="29"/>
  <c r="L4" i="29"/>
  <c r="K4" i="29"/>
  <c r="J4" i="29"/>
  <c r="I4" i="29"/>
  <c r="P3" i="29"/>
  <c r="O3" i="29"/>
  <c r="N3" i="29"/>
  <c r="M3" i="29"/>
  <c r="L3" i="29"/>
  <c r="K3" i="29"/>
  <c r="J3" i="29"/>
  <c r="I3" i="29"/>
  <c r="P2" i="29"/>
  <c r="O2" i="29"/>
  <c r="N2" i="29"/>
  <c r="M2" i="29"/>
  <c r="L2" i="29"/>
  <c r="K2" i="29"/>
  <c r="J2" i="29"/>
  <c r="I2" i="29"/>
  <c r="I18" i="29" s="1"/>
  <c r="I19" i="29" s="1"/>
  <c r="I17" i="28"/>
  <c r="P15" i="28"/>
  <c r="O15" i="28"/>
  <c r="N15" i="28"/>
  <c r="M15" i="28"/>
  <c r="L15" i="28"/>
  <c r="K15" i="28"/>
  <c r="J15" i="28"/>
  <c r="I15" i="28"/>
  <c r="P14" i="28"/>
  <c r="O14" i="28"/>
  <c r="N14" i="28"/>
  <c r="M14" i="28"/>
  <c r="L14" i="28"/>
  <c r="K14" i="28"/>
  <c r="J14" i="28"/>
  <c r="I14" i="28"/>
  <c r="P13" i="28"/>
  <c r="O13" i="28"/>
  <c r="N13" i="28"/>
  <c r="M13" i="28"/>
  <c r="L13" i="28"/>
  <c r="K13" i="28"/>
  <c r="J13" i="28"/>
  <c r="I13" i="28"/>
  <c r="P12" i="28"/>
  <c r="O12" i="28"/>
  <c r="N12" i="28"/>
  <c r="M12" i="28"/>
  <c r="L12" i="28"/>
  <c r="K12" i="28"/>
  <c r="J12" i="28"/>
  <c r="I12" i="28"/>
  <c r="P11" i="28"/>
  <c r="O11" i="28"/>
  <c r="N11" i="28"/>
  <c r="M11" i="28"/>
  <c r="L11" i="28"/>
  <c r="K11" i="28"/>
  <c r="J11" i="28"/>
  <c r="I11" i="28"/>
  <c r="P10" i="28"/>
  <c r="O10" i="28"/>
  <c r="N10" i="28"/>
  <c r="M10" i="28"/>
  <c r="L10" i="28"/>
  <c r="K10" i="28"/>
  <c r="J10" i="28"/>
  <c r="I10" i="28"/>
  <c r="P9" i="28"/>
  <c r="O9" i="28"/>
  <c r="N9" i="28"/>
  <c r="M9" i="28"/>
  <c r="L9" i="28"/>
  <c r="K9" i="28"/>
  <c r="J9" i="28"/>
  <c r="I9" i="28"/>
  <c r="P8" i="28"/>
  <c r="O8" i="28"/>
  <c r="N8" i="28"/>
  <c r="M8" i="28"/>
  <c r="L8" i="28"/>
  <c r="K8" i="28"/>
  <c r="J8" i="28"/>
  <c r="I8" i="28"/>
  <c r="P7" i="28"/>
  <c r="O7" i="28"/>
  <c r="N7" i="28"/>
  <c r="M7" i="28"/>
  <c r="L7" i="28"/>
  <c r="K7" i="28"/>
  <c r="J7" i="28"/>
  <c r="I7" i="28"/>
  <c r="P6" i="28"/>
  <c r="O6" i="28"/>
  <c r="N6" i="28"/>
  <c r="M6" i="28"/>
  <c r="L6" i="28"/>
  <c r="K6" i="28"/>
  <c r="J6" i="28"/>
  <c r="I6" i="28"/>
  <c r="P5" i="28"/>
  <c r="O5" i="28"/>
  <c r="N5" i="28"/>
  <c r="M5" i="28"/>
  <c r="L5" i="28"/>
  <c r="K5" i="28"/>
  <c r="J5" i="28"/>
  <c r="I5" i="28"/>
  <c r="P4" i="28"/>
  <c r="O4" i="28"/>
  <c r="N4" i="28"/>
  <c r="M4" i="28"/>
  <c r="L4" i="28"/>
  <c r="K4" i="28"/>
  <c r="J4" i="28"/>
  <c r="I4" i="28"/>
  <c r="P3" i="28"/>
  <c r="O3" i="28"/>
  <c r="N3" i="28"/>
  <c r="M3" i="28"/>
  <c r="L3" i="28"/>
  <c r="K3" i="28"/>
  <c r="J3" i="28"/>
  <c r="I3" i="28"/>
  <c r="P2" i="28"/>
  <c r="O2" i="28"/>
  <c r="N2" i="28"/>
  <c r="M2" i="28"/>
  <c r="L2" i="28"/>
  <c r="K2" i="28"/>
  <c r="J2" i="28"/>
  <c r="I2" i="28"/>
  <c r="I18" i="28" s="1"/>
  <c r="I19" i="28" s="1"/>
  <c r="O22" i="32"/>
  <c r="N22" i="32"/>
  <c r="M22" i="32"/>
  <c r="L22" i="32"/>
  <c r="K22" i="32"/>
  <c r="J22" i="32"/>
  <c r="I22" i="32"/>
  <c r="H22" i="32"/>
  <c r="O22" i="31"/>
  <c r="N22" i="31"/>
  <c r="M22" i="31"/>
  <c r="L22" i="31"/>
  <c r="K22" i="31"/>
  <c r="J22" i="31"/>
  <c r="I22" i="31"/>
  <c r="H22" i="31"/>
  <c r="O22" i="30"/>
  <c r="N22" i="30"/>
  <c r="M22" i="30"/>
  <c r="L22" i="30"/>
  <c r="K22" i="30"/>
  <c r="J22" i="30"/>
  <c r="I22" i="30"/>
  <c r="H22" i="30"/>
  <c r="O22" i="29"/>
  <c r="N22" i="29"/>
  <c r="M22" i="29"/>
  <c r="L22" i="29"/>
  <c r="K22" i="29"/>
  <c r="J22" i="29"/>
  <c r="I22" i="29"/>
  <c r="H22" i="29"/>
  <c r="O22" i="28"/>
  <c r="N22" i="28"/>
  <c r="M22" i="28"/>
  <c r="L22" i="28"/>
  <c r="K22" i="28"/>
  <c r="J22" i="28"/>
  <c r="I22" i="28"/>
  <c r="H22" i="28"/>
  <c r="O22" i="27"/>
  <c r="N22" i="27"/>
  <c r="M22" i="27"/>
  <c r="L22" i="27"/>
  <c r="K22" i="27"/>
  <c r="J22" i="27"/>
  <c r="I22" i="27"/>
  <c r="H22" i="27"/>
  <c r="O22" i="26"/>
  <c r="N22" i="26"/>
  <c r="M22" i="26"/>
  <c r="L22" i="26"/>
  <c r="K22" i="26"/>
  <c r="J22" i="26"/>
  <c r="I22" i="26"/>
  <c r="H22" i="26"/>
  <c r="N22" i="25"/>
  <c r="M22" i="25"/>
  <c r="L22" i="25"/>
  <c r="K22" i="25"/>
  <c r="J22" i="25"/>
  <c r="H22" i="25"/>
  <c r="I22" i="25"/>
  <c r="G22" i="25"/>
  <c r="O22" i="24"/>
  <c r="N22" i="24"/>
  <c r="M22" i="24"/>
  <c r="L22" i="24"/>
  <c r="K22" i="24"/>
  <c r="J22" i="24"/>
  <c r="I22" i="24"/>
  <c r="H22" i="24"/>
  <c r="L22" i="22"/>
  <c r="I17" i="9"/>
  <c r="I16" i="9"/>
  <c r="P15" i="9"/>
  <c r="O15" i="9"/>
  <c r="N15" i="9"/>
  <c r="M15" i="9"/>
  <c r="L15" i="9"/>
  <c r="K15" i="9"/>
  <c r="J15" i="9"/>
  <c r="I15" i="9"/>
  <c r="K59" i="35" s="1"/>
  <c r="P14" i="9"/>
  <c r="O14" i="9"/>
  <c r="N14" i="9"/>
  <c r="M14" i="9"/>
  <c r="L14" i="9"/>
  <c r="K14" i="9"/>
  <c r="J14" i="9"/>
  <c r="I14" i="9"/>
  <c r="K58" i="35" s="1"/>
  <c r="P13" i="9"/>
  <c r="O13" i="9"/>
  <c r="N13" i="9"/>
  <c r="M13" i="9"/>
  <c r="L13" i="9"/>
  <c r="K13" i="9"/>
  <c r="J13" i="9"/>
  <c r="I13" i="9"/>
  <c r="K57" i="35" s="1"/>
  <c r="P12" i="9"/>
  <c r="O12" i="9"/>
  <c r="N12" i="9"/>
  <c r="M12" i="9"/>
  <c r="L12" i="9"/>
  <c r="K12" i="9"/>
  <c r="J12" i="9"/>
  <c r="I12" i="9"/>
  <c r="K56" i="35" s="1"/>
  <c r="P11" i="9"/>
  <c r="O11" i="9"/>
  <c r="N11" i="9"/>
  <c r="M11" i="9"/>
  <c r="L11" i="9"/>
  <c r="K11" i="9"/>
  <c r="J11" i="9"/>
  <c r="I11" i="9"/>
  <c r="K55" i="35" s="1"/>
  <c r="P10" i="9"/>
  <c r="O10" i="9"/>
  <c r="N10" i="9"/>
  <c r="M10" i="9"/>
  <c r="L10" i="9"/>
  <c r="J10" i="9"/>
  <c r="I10" i="9"/>
  <c r="K54" i="35" s="1"/>
  <c r="P9" i="9"/>
  <c r="O9" i="9"/>
  <c r="N9" i="9"/>
  <c r="M9" i="9"/>
  <c r="L9" i="9"/>
  <c r="K9" i="9"/>
  <c r="J9" i="9"/>
  <c r="I9" i="9"/>
  <c r="K53" i="35" s="1"/>
  <c r="P8" i="9"/>
  <c r="O8" i="9"/>
  <c r="N8" i="9"/>
  <c r="M8" i="9"/>
  <c r="L8" i="9"/>
  <c r="K8" i="9"/>
  <c r="J8" i="9"/>
  <c r="I8" i="9"/>
  <c r="K52" i="35" s="1"/>
  <c r="P7" i="9"/>
  <c r="O7" i="9"/>
  <c r="N7" i="9"/>
  <c r="M7" i="9"/>
  <c r="L7" i="9"/>
  <c r="K7" i="9"/>
  <c r="J7" i="9"/>
  <c r="I7" i="9"/>
  <c r="K51" i="35" s="1"/>
  <c r="P6" i="9"/>
  <c r="O6" i="9"/>
  <c r="N6" i="9"/>
  <c r="M6" i="9"/>
  <c r="L6" i="9"/>
  <c r="K6" i="9"/>
  <c r="J6" i="9"/>
  <c r="I6" i="9"/>
  <c r="K50" i="35" s="1"/>
  <c r="P5" i="9"/>
  <c r="O5" i="9"/>
  <c r="N5" i="9"/>
  <c r="M5" i="9"/>
  <c r="L5" i="9"/>
  <c r="K5" i="9"/>
  <c r="J5" i="9"/>
  <c r="K49" i="35" s="1"/>
  <c r="P4" i="9"/>
  <c r="O4" i="9"/>
  <c r="N4" i="9"/>
  <c r="M4" i="9"/>
  <c r="L4" i="9"/>
  <c r="K4" i="9"/>
  <c r="J4" i="9"/>
  <c r="I4" i="9"/>
  <c r="K48" i="35" s="1"/>
  <c r="P3" i="9"/>
  <c r="O3" i="9"/>
  <c r="N3" i="9"/>
  <c r="M3" i="9"/>
  <c r="L3" i="9"/>
  <c r="K3" i="9"/>
  <c r="J3" i="9"/>
  <c r="I3" i="9"/>
  <c r="K47" i="35" s="1"/>
  <c r="P2" i="9"/>
  <c r="M26" i="35" s="1"/>
  <c r="O2" i="9"/>
  <c r="L26" i="35" s="1"/>
  <c r="N2" i="9"/>
  <c r="K26" i="35" s="1"/>
  <c r="M2" i="9"/>
  <c r="J26" i="35" s="1"/>
  <c r="L2" i="9"/>
  <c r="I26" i="35" s="1"/>
  <c r="K2" i="9"/>
  <c r="H26" i="35" s="1"/>
  <c r="J2" i="9"/>
  <c r="G26" i="35" s="1"/>
  <c r="I2" i="9"/>
  <c r="O22" i="22"/>
  <c r="N22" i="22"/>
  <c r="M22" i="22"/>
  <c r="K22" i="22"/>
  <c r="J22" i="22"/>
  <c r="I22" i="22"/>
  <c r="H22" i="22"/>
  <c r="G28" i="16"/>
  <c r="N28" i="16"/>
  <c r="M28" i="16"/>
  <c r="K28" i="16"/>
  <c r="J28" i="16"/>
  <c r="I28" i="16"/>
  <c r="H28" i="16"/>
  <c r="I22" i="13"/>
  <c r="B1236" i="16"/>
  <c r="M22" i="35"/>
  <c r="L22" i="35"/>
  <c r="K22" i="35"/>
  <c r="J22" i="35"/>
  <c r="I22" i="35"/>
  <c r="H4" i="20"/>
  <c r="H3" i="20"/>
  <c r="C26" i="28"/>
  <c r="C22" i="27"/>
  <c r="I17" i="27"/>
  <c r="P15" i="27"/>
  <c r="O15" i="27"/>
  <c r="N15" i="27"/>
  <c r="M15" i="27"/>
  <c r="L15" i="27"/>
  <c r="K15" i="27"/>
  <c r="J15" i="27"/>
  <c r="I15" i="27"/>
  <c r="P14" i="27"/>
  <c r="O14" i="27"/>
  <c r="N14" i="27"/>
  <c r="M14" i="27"/>
  <c r="L14" i="27"/>
  <c r="K14" i="27"/>
  <c r="J14" i="27"/>
  <c r="I14" i="27"/>
  <c r="P13" i="27"/>
  <c r="O13" i="27"/>
  <c r="N13" i="27"/>
  <c r="M13" i="27"/>
  <c r="L13" i="27"/>
  <c r="K13" i="27"/>
  <c r="J13" i="27"/>
  <c r="I13" i="27"/>
  <c r="P12" i="27"/>
  <c r="O12" i="27"/>
  <c r="N12" i="27"/>
  <c r="M12" i="27"/>
  <c r="L12" i="27"/>
  <c r="K12" i="27"/>
  <c r="J12" i="27"/>
  <c r="I12" i="27"/>
  <c r="P11" i="27"/>
  <c r="O11" i="27"/>
  <c r="N11" i="27"/>
  <c r="M11" i="27"/>
  <c r="L11" i="27"/>
  <c r="K11" i="27"/>
  <c r="J11" i="27"/>
  <c r="I11" i="27"/>
  <c r="P10" i="27"/>
  <c r="O10" i="27"/>
  <c r="N10" i="27"/>
  <c r="M10" i="27"/>
  <c r="L10" i="27"/>
  <c r="K10" i="27"/>
  <c r="J10" i="27"/>
  <c r="I10" i="27"/>
  <c r="P9" i="27"/>
  <c r="O9" i="27"/>
  <c r="N9" i="27"/>
  <c r="M9" i="27"/>
  <c r="L9" i="27"/>
  <c r="K9" i="27"/>
  <c r="J9" i="27"/>
  <c r="I9" i="27"/>
  <c r="P8" i="27"/>
  <c r="O8" i="27"/>
  <c r="N8" i="27"/>
  <c r="M8" i="27"/>
  <c r="L8" i="27"/>
  <c r="K8" i="27"/>
  <c r="J8" i="27"/>
  <c r="I8" i="27"/>
  <c r="P7" i="27"/>
  <c r="O7" i="27"/>
  <c r="N7" i="27"/>
  <c r="M7" i="27"/>
  <c r="L7" i="27"/>
  <c r="K7" i="27"/>
  <c r="J7" i="27"/>
  <c r="I7" i="27"/>
  <c r="P6" i="27"/>
  <c r="O6" i="27"/>
  <c r="N6" i="27"/>
  <c r="M6" i="27"/>
  <c r="L6" i="27"/>
  <c r="K6" i="27"/>
  <c r="J6" i="27"/>
  <c r="I6" i="27"/>
  <c r="P5" i="27"/>
  <c r="O5" i="27"/>
  <c r="N5" i="27"/>
  <c r="M5" i="27"/>
  <c r="L5" i="27"/>
  <c r="K5" i="27"/>
  <c r="J5" i="27"/>
  <c r="I5" i="27"/>
  <c r="P4" i="27"/>
  <c r="O4" i="27"/>
  <c r="N4" i="27"/>
  <c r="M4" i="27"/>
  <c r="L4" i="27"/>
  <c r="K4" i="27"/>
  <c r="J4" i="27"/>
  <c r="I4" i="27"/>
  <c r="P3" i="27"/>
  <c r="O3" i="27"/>
  <c r="N3" i="27"/>
  <c r="M3" i="27"/>
  <c r="L3" i="27"/>
  <c r="K3" i="27"/>
  <c r="J3" i="27"/>
  <c r="I3" i="27"/>
  <c r="P2" i="27"/>
  <c r="O2" i="27"/>
  <c r="N2" i="27"/>
  <c r="M2" i="27"/>
  <c r="L2" i="27"/>
  <c r="K2" i="27"/>
  <c r="J2" i="27"/>
  <c r="I2" i="27"/>
  <c r="I18" i="27" s="1"/>
  <c r="I19" i="27" s="1"/>
  <c r="C8" i="26"/>
  <c r="I16" i="26"/>
  <c r="I5" i="26"/>
  <c r="I17" i="26"/>
  <c r="P15" i="26"/>
  <c r="O15" i="26"/>
  <c r="N15" i="26"/>
  <c r="M15" i="26"/>
  <c r="L15" i="26"/>
  <c r="K15" i="26"/>
  <c r="J15" i="26"/>
  <c r="I15" i="26"/>
  <c r="P14" i="26"/>
  <c r="O14" i="26"/>
  <c r="N14" i="26"/>
  <c r="M14" i="26"/>
  <c r="L14" i="26"/>
  <c r="K14" i="26"/>
  <c r="J14" i="26"/>
  <c r="I14" i="26"/>
  <c r="P13" i="26"/>
  <c r="O13" i="26"/>
  <c r="N13" i="26"/>
  <c r="M13" i="26"/>
  <c r="L13" i="26"/>
  <c r="K13" i="26"/>
  <c r="J13" i="26"/>
  <c r="I13" i="26"/>
  <c r="P12" i="26"/>
  <c r="O12" i="26"/>
  <c r="N12" i="26"/>
  <c r="M12" i="26"/>
  <c r="L12" i="26"/>
  <c r="K12" i="26"/>
  <c r="J12" i="26"/>
  <c r="I12" i="26"/>
  <c r="P11" i="26"/>
  <c r="O11" i="26"/>
  <c r="N11" i="26"/>
  <c r="M11" i="26"/>
  <c r="L11" i="26"/>
  <c r="K11" i="26"/>
  <c r="J11" i="26"/>
  <c r="I11" i="26"/>
  <c r="P10" i="26"/>
  <c r="O10" i="26"/>
  <c r="N10" i="26"/>
  <c r="M10" i="26"/>
  <c r="L10" i="26"/>
  <c r="K10" i="26"/>
  <c r="J10" i="26"/>
  <c r="I10" i="26"/>
  <c r="P9" i="26"/>
  <c r="O9" i="26"/>
  <c r="N9" i="26"/>
  <c r="M9" i="26"/>
  <c r="L9" i="26"/>
  <c r="K9" i="26"/>
  <c r="J9" i="26"/>
  <c r="I9" i="26"/>
  <c r="P8" i="26"/>
  <c r="O8" i="26"/>
  <c r="N8" i="26"/>
  <c r="M8" i="26"/>
  <c r="L8" i="26"/>
  <c r="K8" i="26"/>
  <c r="J8" i="26"/>
  <c r="I8" i="26"/>
  <c r="P7" i="26"/>
  <c r="O7" i="26"/>
  <c r="N7" i="26"/>
  <c r="M7" i="26"/>
  <c r="L7" i="26"/>
  <c r="K7" i="26"/>
  <c r="J7" i="26"/>
  <c r="I7" i="26"/>
  <c r="P6" i="26"/>
  <c r="O6" i="26"/>
  <c r="N6" i="26"/>
  <c r="M6" i="26"/>
  <c r="L6" i="26"/>
  <c r="K6" i="26"/>
  <c r="J6" i="26"/>
  <c r="I6" i="26"/>
  <c r="P5" i="26"/>
  <c r="O5" i="26"/>
  <c r="N5" i="26"/>
  <c r="M5" i="26"/>
  <c r="L5" i="26"/>
  <c r="K5" i="26"/>
  <c r="J5" i="26"/>
  <c r="P4" i="26"/>
  <c r="O4" i="26"/>
  <c r="N4" i="26"/>
  <c r="M4" i="26"/>
  <c r="L4" i="26"/>
  <c r="K4" i="26"/>
  <c r="J4" i="26"/>
  <c r="I4" i="26"/>
  <c r="P3" i="26"/>
  <c r="O3" i="26"/>
  <c r="N3" i="26"/>
  <c r="M3" i="26"/>
  <c r="L3" i="26"/>
  <c r="K3" i="26"/>
  <c r="J3" i="26"/>
  <c r="I3" i="26"/>
  <c r="P2" i="26"/>
  <c r="O2" i="26"/>
  <c r="N2" i="26"/>
  <c r="M2" i="26"/>
  <c r="L2" i="26"/>
  <c r="K2" i="26"/>
  <c r="J2" i="26"/>
  <c r="I2" i="26"/>
  <c r="I18" i="26" s="1"/>
  <c r="I19" i="26" s="1"/>
  <c r="O5" i="25"/>
  <c r="N5" i="25"/>
  <c r="M4" i="25"/>
  <c r="M6" i="25"/>
  <c r="M5" i="25"/>
  <c r="M3" i="25"/>
  <c r="L15" i="25"/>
  <c r="L14" i="25"/>
  <c r="L13" i="25"/>
  <c r="L12" i="25"/>
  <c r="L11" i="25"/>
  <c r="L10" i="25"/>
  <c r="L9" i="25"/>
  <c r="L8" i="25"/>
  <c r="L7" i="25"/>
  <c r="L6" i="25"/>
  <c r="L5" i="25"/>
  <c r="L4" i="25"/>
  <c r="L3" i="25"/>
  <c r="K15" i="25"/>
  <c r="K14" i="25"/>
  <c r="K13" i="25"/>
  <c r="K12" i="25"/>
  <c r="K11" i="25"/>
  <c r="K10" i="25"/>
  <c r="K9" i="25"/>
  <c r="K8" i="25"/>
  <c r="K7" i="25"/>
  <c r="K6" i="25"/>
  <c r="K5" i="25"/>
  <c r="K4" i="25"/>
  <c r="K3" i="25"/>
  <c r="J15" i="25"/>
  <c r="J14" i="25"/>
  <c r="J13" i="25"/>
  <c r="J12" i="25"/>
  <c r="J11" i="25"/>
  <c r="J10" i="25"/>
  <c r="J9" i="25"/>
  <c r="J8" i="25"/>
  <c r="J7" i="25"/>
  <c r="J6" i="25"/>
  <c r="J5" i="25"/>
  <c r="J4" i="25"/>
  <c r="J3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L2" i="25"/>
  <c r="O2" i="25"/>
  <c r="N2" i="25"/>
  <c r="M2" i="25"/>
  <c r="K2" i="25"/>
  <c r="J2" i="25"/>
  <c r="I2" i="25"/>
  <c r="M15" i="25"/>
  <c r="N15" i="25"/>
  <c r="O15" i="25"/>
  <c r="M14" i="25"/>
  <c r="N14" i="25"/>
  <c r="O14" i="25"/>
  <c r="M13" i="25"/>
  <c r="N13" i="25"/>
  <c r="O13" i="25"/>
  <c r="M12" i="25"/>
  <c r="N12" i="25"/>
  <c r="O12" i="25"/>
  <c r="M11" i="25"/>
  <c r="N11" i="25"/>
  <c r="O11" i="25"/>
  <c r="M10" i="25"/>
  <c r="N10" i="25"/>
  <c r="O10" i="25"/>
  <c r="M9" i="25"/>
  <c r="N9" i="25"/>
  <c r="O9" i="25"/>
  <c r="M8" i="25"/>
  <c r="N8" i="25"/>
  <c r="O8" i="25"/>
  <c r="M7" i="25"/>
  <c r="N7" i="25"/>
  <c r="O7" i="25"/>
  <c r="N6" i="25"/>
  <c r="O6" i="25"/>
  <c r="O4" i="25"/>
  <c r="N4" i="25"/>
  <c r="N3" i="25"/>
  <c r="O3" i="25"/>
  <c r="H5" i="25"/>
  <c r="H15" i="25"/>
  <c r="H14" i="25"/>
  <c r="H13" i="25"/>
  <c r="H12" i="25"/>
  <c r="H11" i="25"/>
  <c r="H10" i="25"/>
  <c r="H9" i="25"/>
  <c r="H8" i="25"/>
  <c r="H7" i="25"/>
  <c r="H6" i="25"/>
  <c r="H4" i="25"/>
  <c r="H3" i="25"/>
  <c r="H2" i="25"/>
  <c r="B27" i="25"/>
  <c r="H16" i="25" s="1"/>
  <c r="H17" i="25"/>
  <c r="H18" i="25"/>
  <c r="H19" i="25" s="1"/>
  <c r="I16" i="24"/>
  <c r="C29" i="24"/>
  <c r="C106" i="22"/>
  <c r="I16" i="22" s="1"/>
  <c r="I17" i="22"/>
  <c r="P15" i="22"/>
  <c r="O15" i="22"/>
  <c r="N15" i="22"/>
  <c r="M15" i="22"/>
  <c r="L15" i="22"/>
  <c r="K15" i="22"/>
  <c r="J15" i="22"/>
  <c r="I15" i="22"/>
  <c r="P14" i="22"/>
  <c r="O14" i="22"/>
  <c r="N14" i="22"/>
  <c r="M14" i="22"/>
  <c r="L14" i="22"/>
  <c r="K14" i="22"/>
  <c r="J14" i="22"/>
  <c r="I14" i="22"/>
  <c r="P13" i="22"/>
  <c r="O13" i="22"/>
  <c r="N13" i="22"/>
  <c r="M13" i="22"/>
  <c r="L13" i="22"/>
  <c r="K13" i="22"/>
  <c r="J13" i="22"/>
  <c r="I13" i="22"/>
  <c r="P12" i="22"/>
  <c r="O12" i="22"/>
  <c r="N12" i="22"/>
  <c r="M12" i="22"/>
  <c r="L12" i="22"/>
  <c r="K12" i="22"/>
  <c r="J12" i="22"/>
  <c r="I12" i="22"/>
  <c r="P11" i="22"/>
  <c r="O11" i="22"/>
  <c r="N11" i="22"/>
  <c r="M11" i="22"/>
  <c r="L11" i="22"/>
  <c r="K11" i="22"/>
  <c r="J11" i="22"/>
  <c r="I11" i="22"/>
  <c r="P10" i="22"/>
  <c r="O10" i="22"/>
  <c r="N10" i="22"/>
  <c r="M10" i="22"/>
  <c r="L10" i="22"/>
  <c r="K10" i="22"/>
  <c r="J10" i="22"/>
  <c r="I10" i="22"/>
  <c r="P9" i="22"/>
  <c r="O9" i="22"/>
  <c r="N9" i="22"/>
  <c r="M9" i="22"/>
  <c r="L9" i="22"/>
  <c r="K9" i="22"/>
  <c r="J9" i="22"/>
  <c r="I9" i="22"/>
  <c r="P8" i="22"/>
  <c r="O8" i="22"/>
  <c r="N8" i="22"/>
  <c r="M8" i="22"/>
  <c r="L8" i="22"/>
  <c r="K8" i="22"/>
  <c r="I8" i="22"/>
  <c r="P7" i="22"/>
  <c r="O7" i="22"/>
  <c r="N7" i="22"/>
  <c r="M7" i="22"/>
  <c r="L7" i="22"/>
  <c r="K7" i="22"/>
  <c r="I7" i="22"/>
  <c r="P6" i="22"/>
  <c r="O6" i="22"/>
  <c r="N6" i="22"/>
  <c r="M6" i="22"/>
  <c r="L6" i="22"/>
  <c r="K6" i="22"/>
  <c r="J6" i="22"/>
  <c r="I6" i="22"/>
  <c r="P5" i="22"/>
  <c r="O5" i="22"/>
  <c r="N5" i="22"/>
  <c r="M5" i="22"/>
  <c r="L5" i="22"/>
  <c r="K5" i="22"/>
  <c r="I5" i="22"/>
  <c r="P4" i="22"/>
  <c r="O4" i="22"/>
  <c r="N4" i="22"/>
  <c r="M4" i="22"/>
  <c r="L4" i="22"/>
  <c r="K4" i="22"/>
  <c r="I4" i="22"/>
  <c r="P3" i="22"/>
  <c r="O3" i="22"/>
  <c r="N3" i="22"/>
  <c r="M3" i="22"/>
  <c r="L3" i="22"/>
  <c r="K3" i="22"/>
  <c r="J3" i="22"/>
  <c r="I3" i="22"/>
  <c r="P2" i="22"/>
  <c r="M28" i="35" s="1"/>
  <c r="O2" i="22"/>
  <c r="L28" i="35" s="1"/>
  <c r="N2" i="22"/>
  <c r="K28" i="35" s="1"/>
  <c r="M2" i="22"/>
  <c r="J28" i="35" s="1"/>
  <c r="L2" i="22"/>
  <c r="I28" i="35" s="1"/>
  <c r="K2" i="22"/>
  <c r="H28" i="35" s="1"/>
  <c r="J2" i="22"/>
  <c r="G28" i="35" s="1"/>
  <c r="I2" i="22"/>
  <c r="I17" i="24"/>
  <c r="P15" i="24"/>
  <c r="O15" i="24"/>
  <c r="N15" i="24"/>
  <c r="M15" i="24"/>
  <c r="L15" i="24"/>
  <c r="K15" i="24"/>
  <c r="J15" i="24"/>
  <c r="I15" i="24"/>
  <c r="P14" i="24"/>
  <c r="O14" i="24"/>
  <c r="N14" i="24"/>
  <c r="M14" i="24"/>
  <c r="L14" i="24"/>
  <c r="K14" i="24"/>
  <c r="J14" i="24"/>
  <c r="I14" i="24"/>
  <c r="P13" i="24"/>
  <c r="O13" i="24"/>
  <c r="N13" i="24"/>
  <c r="M13" i="24"/>
  <c r="L13" i="24"/>
  <c r="K13" i="24"/>
  <c r="J13" i="24"/>
  <c r="I13" i="24"/>
  <c r="P12" i="24"/>
  <c r="O12" i="24"/>
  <c r="N12" i="24"/>
  <c r="M12" i="24"/>
  <c r="L12" i="24"/>
  <c r="K12" i="24"/>
  <c r="J12" i="24"/>
  <c r="I12" i="24"/>
  <c r="P11" i="24"/>
  <c r="O11" i="24"/>
  <c r="N11" i="24"/>
  <c r="M11" i="24"/>
  <c r="L11" i="24"/>
  <c r="K11" i="24"/>
  <c r="J11" i="24"/>
  <c r="I11" i="24"/>
  <c r="P10" i="24"/>
  <c r="O10" i="24"/>
  <c r="N10" i="24"/>
  <c r="M10" i="24"/>
  <c r="L10" i="24"/>
  <c r="K10" i="24"/>
  <c r="J10" i="24"/>
  <c r="I10" i="24"/>
  <c r="P9" i="24"/>
  <c r="O9" i="24"/>
  <c r="N9" i="24"/>
  <c r="M9" i="24"/>
  <c r="L9" i="24"/>
  <c r="K9" i="24"/>
  <c r="J9" i="24"/>
  <c r="I9" i="24"/>
  <c r="P8" i="24"/>
  <c r="O8" i="24"/>
  <c r="N8" i="24"/>
  <c r="M8" i="24"/>
  <c r="L8" i="24"/>
  <c r="K8" i="24"/>
  <c r="J8" i="24"/>
  <c r="I8" i="24"/>
  <c r="P7" i="24"/>
  <c r="O7" i="24"/>
  <c r="N7" i="24"/>
  <c r="M7" i="24"/>
  <c r="L7" i="24"/>
  <c r="K7" i="24"/>
  <c r="J7" i="24"/>
  <c r="I7" i="24"/>
  <c r="P6" i="24"/>
  <c r="O6" i="24"/>
  <c r="N6" i="24"/>
  <c r="M6" i="24"/>
  <c r="L6" i="24"/>
  <c r="K6" i="24"/>
  <c r="J6" i="24"/>
  <c r="I6" i="24"/>
  <c r="P5" i="24"/>
  <c r="O5" i="24"/>
  <c r="N5" i="24"/>
  <c r="M5" i="24"/>
  <c r="L5" i="24"/>
  <c r="K5" i="24"/>
  <c r="J5" i="24"/>
  <c r="I5" i="24"/>
  <c r="P4" i="24"/>
  <c r="O4" i="24"/>
  <c r="N4" i="24"/>
  <c r="M4" i="24"/>
  <c r="L4" i="24"/>
  <c r="K4" i="24"/>
  <c r="J4" i="24"/>
  <c r="I4" i="24"/>
  <c r="P3" i="24"/>
  <c r="O3" i="24"/>
  <c r="N3" i="24"/>
  <c r="M3" i="24"/>
  <c r="L3" i="24"/>
  <c r="K3" i="24"/>
  <c r="J3" i="24"/>
  <c r="I3" i="24"/>
  <c r="P2" i="24"/>
  <c r="O2" i="24"/>
  <c r="N2" i="24"/>
  <c r="M2" i="24"/>
  <c r="L2" i="24"/>
  <c r="K2" i="24"/>
  <c r="J2" i="24"/>
  <c r="I2" i="24"/>
  <c r="I18" i="24" s="1"/>
  <c r="I19" i="24" s="1"/>
  <c r="C606" i="17"/>
  <c r="I16" i="23"/>
  <c r="O22" i="23"/>
  <c r="N22" i="23"/>
  <c r="M22" i="23"/>
  <c r="L22" i="23"/>
  <c r="K22" i="23"/>
  <c r="J22" i="23"/>
  <c r="I22" i="23"/>
  <c r="H22" i="23"/>
  <c r="I17" i="23"/>
  <c r="P15" i="23"/>
  <c r="O15" i="23"/>
  <c r="N15" i="23"/>
  <c r="M15" i="23"/>
  <c r="L15" i="23"/>
  <c r="K15" i="23"/>
  <c r="J15" i="23"/>
  <c r="I15" i="23"/>
  <c r="P14" i="23"/>
  <c r="O14" i="23"/>
  <c r="N14" i="23"/>
  <c r="M14" i="23"/>
  <c r="L14" i="23"/>
  <c r="K14" i="23"/>
  <c r="J14" i="23"/>
  <c r="I14" i="23"/>
  <c r="P13" i="23"/>
  <c r="O13" i="23"/>
  <c r="N13" i="23"/>
  <c r="M13" i="23"/>
  <c r="L13" i="23"/>
  <c r="K13" i="23"/>
  <c r="J13" i="23"/>
  <c r="I13" i="23"/>
  <c r="P12" i="23"/>
  <c r="O12" i="23"/>
  <c r="N12" i="23"/>
  <c r="M12" i="23"/>
  <c r="L12" i="23"/>
  <c r="K12" i="23"/>
  <c r="J12" i="23"/>
  <c r="I12" i="23"/>
  <c r="P11" i="23"/>
  <c r="O11" i="23"/>
  <c r="N11" i="23"/>
  <c r="M11" i="23"/>
  <c r="L11" i="23"/>
  <c r="K11" i="23"/>
  <c r="J11" i="23"/>
  <c r="I11" i="23"/>
  <c r="P10" i="23"/>
  <c r="O10" i="23"/>
  <c r="N10" i="23"/>
  <c r="M10" i="23"/>
  <c r="L10" i="23"/>
  <c r="K10" i="23"/>
  <c r="J10" i="23"/>
  <c r="I10" i="23"/>
  <c r="P9" i="23"/>
  <c r="O9" i="23"/>
  <c r="N9" i="23"/>
  <c r="M9" i="23"/>
  <c r="L9" i="23"/>
  <c r="K9" i="23"/>
  <c r="J9" i="23"/>
  <c r="I9" i="23"/>
  <c r="P8" i="23"/>
  <c r="O8" i="23"/>
  <c r="N8" i="23"/>
  <c r="M8" i="23"/>
  <c r="L8" i="23"/>
  <c r="K8" i="23"/>
  <c r="J8" i="23"/>
  <c r="I8" i="23"/>
  <c r="P7" i="23"/>
  <c r="O7" i="23"/>
  <c r="N7" i="23"/>
  <c r="M7" i="23"/>
  <c r="L7" i="23"/>
  <c r="K7" i="23"/>
  <c r="J7" i="23"/>
  <c r="I7" i="23"/>
  <c r="P6" i="23"/>
  <c r="O6" i="23"/>
  <c r="N6" i="23"/>
  <c r="M6" i="23"/>
  <c r="L6" i="23"/>
  <c r="K6" i="23"/>
  <c r="J6" i="23"/>
  <c r="I6" i="23"/>
  <c r="P5" i="23"/>
  <c r="O5" i="23"/>
  <c r="N5" i="23"/>
  <c r="M5" i="23"/>
  <c r="L5" i="23"/>
  <c r="K5" i="23"/>
  <c r="J5" i="23"/>
  <c r="I5" i="23"/>
  <c r="P4" i="23"/>
  <c r="O4" i="23"/>
  <c r="N4" i="23"/>
  <c r="M4" i="23"/>
  <c r="L4" i="23"/>
  <c r="K4" i="23"/>
  <c r="J4" i="23"/>
  <c r="I4" i="23"/>
  <c r="P3" i="23"/>
  <c r="O3" i="23"/>
  <c r="N3" i="23"/>
  <c r="M3" i="23"/>
  <c r="L3" i="23"/>
  <c r="K3" i="23"/>
  <c r="J3" i="23"/>
  <c r="I3" i="23"/>
  <c r="P2" i="23"/>
  <c r="O2" i="23"/>
  <c r="N2" i="23"/>
  <c r="M2" i="23"/>
  <c r="L2" i="23"/>
  <c r="K2" i="23"/>
  <c r="J2" i="23"/>
  <c r="I2" i="23"/>
  <c r="I18" i="23" s="1"/>
  <c r="I19" i="23" s="1"/>
  <c r="C111" i="23"/>
  <c r="H23" i="16"/>
  <c r="H16" i="20"/>
  <c r="I16" i="17"/>
  <c r="H22" i="16"/>
  <c r="C184" i="11"/>
  <c r="J3934" i="13"/>
  <c r="J16" i="13" s="1"/>
  <c r="N22" i="20"/>
  <c r="M22" i="20"/>
  <c r="L22" i="20"/>
  <c r="K22" i="20"/>
  <c r="J22" i="20"/>
  <c r="I22" i="20"/>
  <c r="H22" i="20"/>
  <c r="H17" i="20"/>
  <c r="O15" i="20"/>
  <c r="N15" i="20"/>
  <c r="M15" i="20"/>
  <c r="L15" i="20"/>
  <c r="K15" i="20"/>
  <c r="J15" i="20"/>
  <c r="I15" i="20"/>
  <c r="H15" i="20"/>
  <c r="O14" i="20"/>
  <c r="N14" i="20"/>
  <c r="M14" i="20"/>
  <c r="L14" i="20"/>
  <c r="K14" i="20"/>
  <c r="J14" i="20"/>
  <c r="I14" i="20"/>
  <c r="H14" i="20"/>
  <c r="O13" i="20"/>
  <c r="N13" i="20"/>
  <c r="M13" i="20"/>
  <c r="L13" i="20"/>
  <c r="K13" i="20"/>
  <c r="J13" i="20"/>
  <c r="I13" i="20"/>
  <c r="H13" i="20"/>
  <c r="O12" i="20"/>
  <c r="N12" i="20"/>
  <c r="M12" i="20"/>
  <c r="L12" i="20"/>
  <c r="K12" i="20"/>
  <c r="J12" i="20"/>
  <c r="I12" i="20"/>
  <c r="H12" i="20"/>
  <c r="O11" i="20"/>
  <c r="N11" i="20"/>
  <c r="M11" i="20"/>
  <c r="L11" i="20"/>
  <c r="K11" i="20"/>
  <c r="J11" i="20"/>
  <c r="I11" i="20"/>
  <c r="H11" i="20"/>
  <c r="O10" i="20"/>
  <c r="N10" i="20"/>
  <c r="M10" i="20"/>
  <c r="L10" i="20"/>
  <c r="K10" i="20"/>
  <c r="J10" i="20"/>
  <c r="I10" i="20"/>
  <c r="H10" i="20"/>
  <c r="O9" i="20"/>
  <c r="N9" i="20"/>
  <c r="M9" i="20"/>
  <c r="L9" i="20"/>
  <c r="K9" i="20"/>
  <c r="J9" i="20"/>
  <c r="I9" i="20"/>
  <c r="H9" i="20"/>
  <c r="O8" i="20"/>
  <c r="N8" i="20"/>
  <c r="M8" i="20"/>
  <c r="L8" i="20"/>
  <c r="K8" i="20"/>
  <c r="J8" i="20"/>
  <c r="I8" i="20"/>
  <c r="H8" i="20"/>
  <c r="O7" i="20"/>
  <c r="N7" i="20"/>
  <c r="M7" i="20"/>
  <c r="L7" i="20"/>
  <c r="K7" i="20"/>
  <c r="J7" i="20"/>
  <c r="I7" i="20"/>
  <c r="H7" i="20"/>
  <c r="O6" i="20"/>
  <c r="N6" i="20"/>
  <c r="M6" i="20"/>
  <c r="L6" i="20"/>
  <c r="K6" i="20"/>
  <c r="J6" i="20"/>
  <c r="I6" i="20"/>
  <c r="H6" i="20"/>
  <c r="O5" i="20"/>
  <c r="N5" i="20"/>
  <c r="M5" i="20"/>
  <c r="L5" i="20"/>
  <c r="K5" i="20"/>
  <c r="J5" i="20"/>
  <c r="I5" i="20"/>
  <c r="H5" i="20"/>
  <c r="O4" i="20"/>
  <c r="N4" i="20"/>
  <c r="M4" i="20"/>
  <c r="L4" i="20"/>
  <c r="K4" i="20"/>
  <c r="J4" i="20"/>
  <c r="I4" i="20"/>
  <c r="O3" i="20"/>
  <c r="N3" i="20"/>
  <c r="M3" i="20"/>
  <c r="L3" i="20"/>
  <c r="K3" i="20"/>
  <c r="J3" i="20"/>
  <c r="I3" i="20"/>
  <c r="O2" i="20"/>
  <c r="M23" i="35" s="1"/>
  <c r="N2" i="20"/>
  <c r="L23" i="35" s="1"/>
  <c r="M2" i="20"/>
  <c r="K23" i="35" s="1"/>
  <c r="L2" i="20"/>
  <c r="J23" i="35" s="1"/>
  <c r="K2" i="20"/>
  <c r="I23" i="35" s="1"/>
  <c r="J2" i="20"/>
  <c r="H23" i="35" s="1"/>
  <c r="I2" i="20"/>
  <c r="G23" i="35" s="1"/>
  <c r="H2" i="20"/>
  <c r="O22" i="17"/>
  <c r="N22" i="17"/>
  <c r="M22" i="17"/>
  <c r="L22" i="17"/>
  <c r="K22" i="17"/>
  <c r="J22" i="17"/>
  <c r="I22" i="17"/>
  <c r="H22" i="17"/>
  <c r="I17" i="17"/>
  <c r="P15" i="17"/>
  <c r="O15" i="17"/>
  <c r="N15" i="17"/>
  <c r="M15" i="17"/>
  <c r="L15" i="17"/>
  <c r="K15" i="17"/>
  <c r="J15" i="17"/>
  <c r="I15" i="17"/>
  <c r="P14" i="17"/>
  <c r="O14" i="17"/>
  <c r="N14" i="17"/>
  <c r="M14" i="17"/>
  <c r="L14" i="17"/>
  <c r="K14" i="17"/>
  <c r="J14" i="17"/>
  <c r="I14" i="17"/>
  <c r="P13" i="17"/>
  <c r="O13" i="17"/>
  <c r="N13" i="17"/>
  <c r="M13" i="17"/>
  <c r="L13" i="17"/>
  <c r="K13" i="17"/>
  <c r="J13" i="17"/>
  <c r="I13" i="17"/>
  <c r="P12" i="17"/>
  <c r="O12" i="17"/>
  <c r="N12" i="17"/>
  <c r="M12" i="17"/>
  <c r="L12" i="17"/>
  <c r="K12" i="17"/>
  <c r="J12" i="17"/>
  <c r="I12" i="17"/>
  <c r="P11" i="17"/>
  <c r="O11" i="17"/>
  <c r="N11" i="17"/>
  <c r="M11" i="17"/>
  <c r="L11" i="17"/>
  <c r="K11" i="17"/>
  <c r="J11" i="17"/>
  <c r="I11" i="17"/>
  <c r="P10" i="17"/>
  <c r="O10" i="17"/>
  <c r="N10" i="17"/>
  <c r="M10" i="17"/>
  <c r="L10" i="17"/>
  <c r="K10" i="17"/>
  <c r="J10" i="17"/>
  <c r="I10" i="17"/>
  <c r="P9" i="17"/>
  <c r="O9" i="17"/>
  <c r="N9" i="17"/>
  <c r="M9" i="17"/>
  <c r="L9" i="17"/>
  <c r="K9" i="17"/>
  <c r="J9" i="17"/>
  <c r="I9" i="17"/>
  <c r="P8" i="17"/>
  <c r="O8" i="17"/>
  <c r="N8" i="17"/>
  <c r="M8" i="17"/>
  <c r="L8" i="17"/>
  <c r="K8" i="17"/>
  <c r="J8" i="17"/>
  <c r="I8" i="17"/>
  <c r="P7" i="17"/>
  <c r="O7" i="17"/>
  <c r="N7" i="17"/>
  <c r="M7" i="17"/>
  <c r="L7" i="17"/>
  <c r="K7" i="17"/>
  <c r="J7" i="17"/>
  <c r="I7" i="17"/>
  <c r="P6" i="17"/>
  <c r="O6" i="17"/>
  <c r="N6" i="17"/>
  <c r="M6" i="17"/>
  <c r="L6" i="17"/>
  <c r="K6" i="17"/>
  <c r="J6" i="17"/>
  <c r="I6" i="17"/>
  <c r="P5" i="17"/>
  <c r="O5" i="17"/>
  <c r="N5" i="17"/>
  <c r="M5" i="17"/>
  <c r="L5" i="17"/>
  <c r="K5" i="17"/>
  <c r="J5" i="17"/>
  <c r="I5" i="17"/>
  <c r="P4" i="17"/>
  <c r="O4" i="17"/>
  <c r="N4" i="17"/>
  <c r="M4" i="17"/>
  <c r="L4" i="17"/>
  <c r="K4" i="17"/>
  <c r="J4" i="17"/>
  <c r="I4" i="17"/>
  <c r="P3" i="17"/>
  <c r="O3" i="17"/>
  <c r="N3" i="17"/>
  <c r="M3" i="17"/>
  <c r="L3" i="17"/>
  <c r="K3" i="17"/>
  <c r="J3" i="17"/>
  <c r="I3" i="17"/>
  <c r="P2" i="17"/>
  <c r="O2" i="17"/>
  <c r="N2" i="17"/>
  <c r="M2" i="17"/>
  <c r="L2" i="17"/>
  <c r="K2" i="17"/>
  <c r="J2" i="17"/>
  <c r="I2" i="17"/>
  <c r="I18" i="17" s="1"/>
  <c r="I19" i="17" s="1"/>
  <c r="P22" i="13"/>
  <c r="O22" i="13"/>
  <c r="N22" i="13"/>
  <c r="M22" i="13"/>
  <c r="L22" i="13"/>
  <c r="K22" i="13"/>
  <c r="J17" i="13"/>
  <c r="Q15" i="13"/>
  <c r="P15" i="13"/>
  <c r="O15" i="13"/>
  <c r="N15" i="13"/>
  <c r="M15" i="13"/>
  <c r="L15" i="13"/>
  <c r="K15" i="13"/>
  <c r="J15" i="13"/>
  <c r="F59" i="35" s="1"/>
  <c r="Q14" i="13"/>
  <c r="P14" i="13"/>
  <c r="O14" i="13"/>
  <c r="N14" i="13"/>
  <c r="M14" i="13"/>
  <c r="L14" i="13"/>
  <c r="K14" i="13"/>
  <c r="J14" i="13"/>
  <c r="F58" i="35" s="1"/>
  <c r="Q13" i="13"/>
  <c r="P13" i="13"/>
  <c r="O13" i="13"/>
  <c r="N13" i="13"/>
  <c r="M13" i="13"/>
  <c r="L13" i="13"/>
  <c r="K13" i="13"/>
  <c r="J13" i="13"/>
  <c r="F57" i="35" s="1"/>
  <c r="Q12" i="13"/>
  <c r="P12" i="13"/>
  <c r="O12" i="13"/>
  <c r="N12" i="13"/>
  <c r="M12" i="13"/>
  <c r="L12" i="13"/>
  <c r="K12" i="13"/>
  <c r="J12" i="13"/>
  <c r="F56" i="35" s="1"/>
  <c r="Q11" i="13"/>
  <c r="P11" i="13"/>
  <c r="O11" i="13"/>
  <c r="N11" i="13"/>
  <c r="M11" i="13"/>
  <c r="L11" i="13"/>
  <c r="K11" i="13"/>
  <c r="J11" i="13"/>
  <c r="F55" i="35" s="1"/>
  <c r="Q10" i="13"/>
  <c r="P10" i="13"/>
  <c r="O10" i="13"/>
  <c r="N10" i="13"/>
  <c r="M10" i="13"/>
  <c r="L10" i="13"/>
  <c r="K10" i="13"/>
  <c r="J10" i="13"/>
  <c r="F54" i="35" s="1"/>
  <c r="Q9" i="13"/>
  <c r="P9" i="13"/>
  <c r="O9" i="13"/>
  <c r="N9" i="13"/>
  <c r="M9" i="13"/>
  <c r="L9" i="13"/>
  <c r="K9" i="13"/>
  <c r="J9" i="13"/>
  <c r="F53" i="35" s="1"/>
  <c r="Q8" i="13"/>
  <c r="P8" i="13"/>
  <c r="O8" i="13"/>
  <c r="N8" i="13"/>
  <c r="M8" i="13"/>
  <c r="L8" i="13"/>
  <c r="K8" i="13"/>
  <c r="J8" i="13"/>
  <c r="F52" i="35" s="1"/>
  <c r="Q7" i="13"/>
  <c r="P7" i="13"/>
  <c r="O7" i="13"/>
  <c r="N7" i="13"/>
  <c r="M7" i="13"/>
  <c r="L7" i="13"/>
  <c r="K7" i="13"/>
  <c r="J7" i="13"/>
  <c r="F51" i="35" s="1"/>
  <c r="Q6" i="13"/>
  <c r="P6" i="13"/>
  <c r="O6" i="13"/>
  <c r="N6" i="13"/>
  <c r="M6" i="13"/>
  <c r="L6" i="13"/>
  <c r="K6" i="13"/>
  <c r="J6" i="13"/>
  <c r="F50" i="35" s="1"/>
  <c r="Q5" i="13"/>
  <c r="P5" i="13"/>
  <c r="O5" i="13"/>
  <c r="N5" i="13"/>
  <c r="M5" i="13"/>
  <c r="L5" i="13"/>
  <c r="K5" i="13"/>
  <c r="J5" i="13"/>
  <c r="F49" i="35" s="1"/>
  <c r="Q4" i="13"/>
  <c r="P4" i="13"/>
  <c r="O4" i="13"/>
  <c r="N4" i="13"/>
  <c r="M4" i="13"/>
  <c r="L4" i="13"/>
  <c r="K4" i="13"/>
  <c r="J4" i="13"/>
  <c r="Q3" i="13"/>
  <c r="P3" i="13"/>
  <c r="O3" i="13"/>
  <c r="N3" i="13"/>
  <c r="M3" i="13"/>
  <c r="L3" i="13"/>
  <c r="K3" i="13"/>
  <c r="J3" i="13"/>
  <c r="Q2" i="13"/>
  <c r="M21" i="35" s="1"/>
  <c r="P2" i="13"/>
  <c r="L21" i="35" s="1"/>
  <c r="O2" i="13"/>
  <c r="K21" i="35" s="1"/>
  <c r="N2" i="13"/>
  <c r="J21" i="35" s="1"/>
  <c r="M2" i="13"/>
  <c r="I21" i="35" s="1"/>
  <c r="L2" i="13"/>
  <c r="H21" i="35" s="1"/>
  <c r="K2" i="13"/>
  <c r="G21" i="35" s="1"/>
  <c r="J2" i="13"/>
  <c r="P22" i="11"/>
  <c r="O22" i="11"/>
  <c r="N22" i="11"/>
  <c r="M22" i="11"/>
  <c r="L22" i="11"/>
  <c r="K22" i="11"/>
  <c r="J22" i="11"/>
  <c r="I22" i="11"/>
  <c r="J17" i="11"/>
  <c r="J16" i="11"/>
  <c r="Q15" i="11"/>
  <c r="P15" i="11"/>
  <c r="O15" i="11"/>
  <c r="N15" i="11"/>
  <c r="M15" i="11"/>
  <c r="L15" i="11"/>
  <c r="K15" i="11"/>
  <c r="J15" i="11"/>
  <c r="Q14" i="11"/>
  <c r="P14" i="11"/>
  <c r="O14" i="11"/>
  <c r="N14" i="11"/>
  <c r="M14" i="11"/>
  <c r="L14" i="11"/>
  <c r="K14" i="11"/>
  <c r="J14" i="11"/>
  <c r="Q13" i="11"/>
  <c r="P13" i="11"/>
  <c r="O13" i="11"/>
  <c r="N13" i="11"/>
  <c r="M13" i="11"/>
  <c r="L13" i="11"/>
  <c r="K13" i="11"/>
  <c r="J13" i="11"/>
  <c r="Q12" i="11"/>
  <c r="P12" i="11"/>
  <c r="O12" i="11"/>
  <c r="N12" i="11"/>
  <c r="M12" i="11"/>
  <c r="L12" i="11"/>
  <c r="K12" i="11"/>
  <c r="J12" i="11"/>
  <c r="Q11" i="11"/>
  <c r="P11" i="11"/>
  <c r="O11" i="11"/>
  <c r="N11" i="11"/>
  <c r="M11" i="11"/>
  <c r="L11" i="11"/>
  <c r="K11" i="11"/>
  <c r="J11" i="11"/>
  <c r="Q10" i="11"/>
  <c r="P10" i="11"/>
  <c r="O10" i="11"/>
  <c r="N10" i="11"/>
  <c r="M10" i="11"/>
  <c r="L10" i="11"/>
  <c r="K10" i="11"/>
  <c r="J10" i="11"/>
  <c r="Q9" i="11"/>
  <c r="P9" i="11"/>
  <c r="O9" i="11"/>
  <c r="N9" i="11"/>
  <c r="M9" i="11"/>
  <c r="L9" i="11"/>
  <c r="K9" i="11"/>
  <c r="J9" i="11"/>
  <c r="Q8" i="11"/>
  <c r="P8" i="11"/>
  <c r="O8" i="11"/>
  <c r="N8" i="11"/>
  <c r="M8" i="11"/>
  <c r="L8" i="11"/>
  <c r="K8" i="11"/>
  <c r="J8" i="11"/>
  <c r="Q7" i="11"/>
  <c r="P7" i="11"/>
  <c r="O7" i="11"/>
  <c r="N7" i="11"/>
  <c r="M7" i="11"/>
  <c r="L7" i="11"/>
  <c r="K7" i="11"/>
  <c r="J7" i="11"/>
  <c r="Q6" i="11"/>
  <c r="P6" i="11"/>
  <c r="O6" i="11"/>
  <c r="N6" i="11"/>
  <c r="M6" i="11"/>
  <c r="L6" i="11"/>
  <c r="K6" i="11"/>
  <c r="J6" i="11"/>
  <c r="Q5" i="11"/>
  <c r="P5" i="11"/>
  <c r="O5" i="11"/>
  <c r="N5" i="11"/>
  <c r="M5" i="11"/>
  <c r="L5" i="11"/>
  <c r="K5" i="11"/>
  <c r="J5" i="11"/>
  <c r="Q4" i="11"/>
  <c r="P4" i="11"/>
  <c r="O4" i="11"/>
  <c r="N4" i="11"/>
  <c r="M4" i="11"/>
  <c r="L4" i="11"/>
  <c r="K4" i="11"/>
  <c r="J4" i="11"/>
  <c r="Q3" i="11"/>
  <c r="P3" i="11"/>
  <c r="O3" i="11"/>
  <c r="N3" i="11"/>
  <c r="M3" i="11"/>
  <c r="L3" i="11"/>
  <c r="K3" i="11"/>
  <c r="J3" i="11"/>
  <c r="Q2" i="11"/>
  <c r="P2" i="11"/>
  <c r="O2" i="11"/>
  <c r="N2" i="11"/>
  <c r="M2" i="11"/>
  <c r="L2" i="11"/>
  <c r="K2" i="11"/>
  <c r="J2" i="11"/>
  <c r="J18" i="11" s="1"/>
  <c r="J19" i="11" s="1"/>
  <c r="H30" i="9"/>
  <c r="Q19" i="9"/>
  <c r="Q15" i="9"/>
  <c r="Q14" i="9"/>
  <c r="Q13" i="9"/>
  <c r="Q12" i="9"/>
  <c r="Q11" i="9"/>
  <c r="Q10" i="9"/>
  <c r="Q9" i="9"/>
  <c r="Q8" i="9"/>
  <c r="Q7" i="9"/>
  <c r="Q6" i="9"/>
  <c r="Q5" i="9"/>
  <c r="Q4" i="9"/>
  <c r="Q3" i="9"/>
  <c r="Q2" i="9"/>
  <c r="C670" i="8"/>
  <c r="I16" i="8" s="1"/>
  <c r="P25" i="8"/>
  <c r="O25" i="8"/>
  <c r="N25" i="8"/>
  <c r="M25" i="8"/>
  <c r="L25" i="8"/>
  <c r="K25" i="8"/>
  <c r="J25" i="8"/>
  <c r="I25" i="8"/>
  <c r="H25" i="8"/>
  <c r="M15" i="35"/>
  <c r="M13" i="35"/>
  <c r="L13" i="35"/>
  <c r="K13" i="35"/>
  <c r="J13" i="35"/>
  <c r="I13" i="35"/>
  <c r="H13" i="35"/>
  <c r="G13" i="35"/>
  <c r="M12" i="35"/>
  <c r="L12" i="35"/>
  <c r="K12" i="35"/>
  <c r="J12" i="35"/>
  <c r="I12" i="35"/>
  <c r="H12" i="35"/>
  <c r="G12" i="35"/>
  <c r="M11" i="35"/>
  <c r="L11" i="35"/>
  <c r="K11" i="35"/>
  <c r="J11" i="35"/>
  <c r="I11" i="35"/>
  <c r="H11" i="35"/>
  <c r="G11" i="35"/>
  <c r="M10" i="35"/>
  <c r="L10" i="35"/>
  <c r="K10" i="35"/>
  <c r="J10" i="35"/>
  <c r="I10" i="35"/>
  <c r="H10" i="35"/>
  <c r="G10" i="35"/>
  <c r="M9" i="35"/>
  <c r="L9" i="35"/>
  <c r="K9" i="35"/>
  <c r="J9" i="35"/>
  <c r="I9" i="35"/>
  <c r="H9" i="35"/>
  <c r="G9" i="35"/>
  <c r="M8" i="35"/>
  <c r="L8" i="35"/>
  <c r="K8" i="35"/>
  <c r="J8" i="35"/>
  <c r="I8" i="35"/>
  <c r="H8" i="35"/>
  <c r="G8" i="35"/>
  <c r="M7" i="35"/>
  <c r="L7" i="35"/>
  <c r="K7" i="35"/>
  <c r="J7" i="35"/>
  <c r="I7" i="35"/>
  <c r="H7" i="35"/>
  <c r="G7" i="35"/>
  <c r="M6" i="35"/>
  <c r="L6" i="35"/>
  <c r="K6" i="35"/>
  <c r="J6" i="35"/>
  <c r="I6" i="35"/>
  <c r="H6" i="35"/>
  <c r="G6" i="35"/>
  <c r="M5" i="35"/>
  <c r="L5" i="35"/>
  <c r="K5" i="35"/>
  <c r="J5" i="35"/>
  <c r="I5" i="35"/>
  <c r="H5" i="35"/>
  <c r="G5" i="35"/>
  <c r="M4" i="35"/>
  <c r="L4" i="35"/>
  <c r="K4" i="35"/>
  <c r="J4" i="35"/>
  <c r="I4" i="35"/>
  <c r="H4" i="35"/>
  <c r="G4" i="35"/>
  <c r="M3" i="35"/>
  <c r="L3" i="35"/>
  <c r="K3" i="35"/>
  <c r="J3" i="35"/>
  <c r="I3" i="35"/>
  <c r="H3" i="35"/>
  <c r="G3" i="35"/>
  <c r="M2" i="35"/>
  <c r="L2" i="35"/>
  <c r="K2" i="35"/>
  <c r="J2" i="35"/>
  <c r="I2" i="35"/>
  <c r="H2" i="35"/>
  <c r="G2" i="35"/>
  <c r="M24" i="35"/>
  <c r="M41" i="35" s="1"/>
  <c r="C9" i="36" s="1"/>
  <c r="L24" i="35"/>
  <c r="L41" i="35" s="1"/>
  <c r="C8" i="36" s="1"/>
  <c r="K24" i="35"/>
  <c r="K41" i="35" s="1"/>
  <c r="C7" i="36" s="1"/>
  <c r="J24" i="35"/>
  <c r="J41" i="35" s="1"/>
  <c r="C6" i="36" s="1"/>
  <c r="I24" i="35"/>
  <c r="I41" i="35" s="1"/>
  <c r="C5" i="36" s="1"/>
  <c r="H24" i="35"/>
  <c r="H41" i="35" s="1"/>
  <c r="C4" i="36" s="1"/>
  <c r="G24" i="35"/>
  <c r="G41" i="35" s="1"/>
  <c r="C3" i="36" s="1"/>
  <c r="AC33" i="3"/>
  <c r="AA33" i="3"/>
  <c r="Y33" i="3"/>
  <c r="W33" i="3"/>
  <c r="U33" i="3"/>
  <c r="S33" i="3"/>
  <c r="Q33" i="3"/>
  <c r="O33" i="3"/>
  <c r="M33" i="3"/>
  <c r="K33" i="3"/>
  <c r="I33" i="3"/>
  <c r="E33" i="3"/>
  <c r="AC31" i="3"/>
  <c r="AA31" i="3"/>
  <c r="Y31" i="3"/>
  <c r="W31" i="3"/>
  <c r="U31" i="3"/>
  <c r="S31" i="3"/>
  <c r="Q31" i="3"/>
  <c r="O31" i="3"/>
  <c r="M31" i="3"/>
  <c r="K31" i="3"/>
  <c r="I31" i="3"/>
  <c r="G31" i="3"/>
  <c r="E31" i="3"/>
  <c r="C31" i="3"/>
  <c r="AC30" i="3"/>
  <c r="AA30" i="3"/>
  <c r="Y30" i="3"/>
  <c r="W30" i="3"/>
  <c r="U30" i="3"/>
  <c r="Q30" i="3"/>
  <c r="O30" i="3"/>
  <c r="M30" i="3"/>
  <c r="K30" i="3"/>
  <c r="I30" i="3"/>
  <c r="G30" i="3"/>
  <c r="E30" i="3"/>
  <c r="C30" i="3"/>
  <c r="AC29" i="3"/>
  <c r="AA29" i="3"/>
  <c r="Y29" i="3"/>
  <c r="W29" i="3"/>
  <c r="U29" i="3"/>
  <c r="Q29" i="3"/>
  <c r="O29" i="3"/>
  <c r="M29" i="3"/>
  <c r="K29" i="3"/>
  <c r="I29" i="3"/>
  <c r="G29" i="3"/>
  <c r="E29" i="3"/>
  <c r="C29" i="3"/>
  <c r="AC28" i="3"/>
  <c r="AA28" i="3"/>
  <c r="Y28" i="3"/>
  <c r="W28" i="3"/>
  <c r="U28" i="3"/>
  <c r="Q28" i="3"/>
  <c r="O28" i="3"/>
  <c r="M28" i="3"/>
  <c r="K28" i="3"/>
  <c r="I28" i="3"/>
  <c r="G28" i="3"/>
  <c r="E28" i="3"/>
  <c r="C28" i="3"/>
  <c r="AC27" i="3"/>
  <c r="AA27" i="3"/>
  <c r="Y27" i="3"/>
  <c r="W27" i="3"/>
  <c r="U27" i="3"/>
  <c r="Q27" i="3"/>
  <c r="O27" i="3"/>
  <c r="M27" i="3"/>
  <c r="K27" i="3"/>
  <c r="I27" i="3"/>
  <c r="G27" i="3"/>
  <c r="E27" i="3"/>
  <c r="C27" i="3"/>
  <c r="AC26" i="3"/>
  <c r="AA26" i="3"/>
  <c r="Y26" i="3"/>
  <c r="W26" i="3"/>
  <c r="U26" i="3"/>
  <c r="Q26" i="3"/>
  <c r="O26" i="3"/>
  <c r="M26" i="3"/>
  <c r="K26" i="3"/>
  <c r="I26" i="3"/>
  <c r="G26" i="3"/>
  <c r="E26" i="3"/>
  <c r="C26" i="3"/>
  <c r="AC25" i="3"/>
  <c r="AD25" i="3" s="1"/>
  <c r="AA25" i="3"/>
  <c r="AB25" i="3" s="1"/>
  <c r="Y25" i="3"/>
  <c r="W25" i="3"/>
  <c r="X25" i="3" s="1"/>
  <c r="U25" i="3"/>
  <c r="V25" i="3" s="1"/>
  <c r="T25" i="3"/>
  <c r="Q25" i="3"/>
  <c r="O25" i="3"/>
  <c r="P25" i="3" s="1"/>
  <c r="M25" i="3"/>
  <c r="N25" i="3" s="1"/>
  <c r="K25" i="3"/>
  <c r="L25" i="3" s="1"/>
  <c r="I25" i="3"/>
  <c r="J25" i="3" s="1"/>
  <c r="G25" i="3"/>
  <c r="H25" i="3" s="1"/>
  <c r="E25" i="3"/>
  <c r="F25" i="3" s="1"/>
  <c r="C25" i="3"/>
  <c r="AC24" i="3"/>
  <c r="AD24" i="3" s="1"/>
  <c r="AA24" i="3"/>
  <c r="AB24" i="3" s="1"/>
  <c r="Y24" i="3"/>
  <c r="Z24" i="3" s="1"/>
  <c r="W24" i="3"/>
  <c r="X24" i="3" s="1"/>
  <c r="U24" i="3"/>
  <c r="V24" i="3" s="1"/>
  <c r="T24" i="3"/>
  <c r="Q24" i="3"/>
  <c r="R24" i="3" s="1"/>
  <c r="O24" i="3"/>
  <c r="P24" i="3" s="1"/>
  <c r="M24" i="3"/>
  <c r="N24" i="3" s="1"/>
  <c r="K24" i="3"/>
  <c r="L24" i="3" s="1"/>
  <c r="I24" i="3"/>
  <c r="J24" i="3" s="1"/>
  <c r="G24" i="3"/>
  <c r="H24" i="3" s="1"/>
  <c r="E24" i="3"/>
  <c r="F24" i="3" s="1"/>
  <c r="C24" i="3"/>
  <c r="AC23" i="3"/>
  <c r="AA23" i="3"/>
  <c r="Y23" i="3"/>
  <c r="W23" i="3"/>
  <c r="U23" i="3"/>
  <c r="Q23" i="3"/>
  <c r="O23" i="3"/>
  <c r="M23" i="3"/>
  <c r="K23" i="3"/>
  <c r="I23" i="3"/>
  <c r="G23" i="3"/>
  <c r="E23" i="3"/>
  <c r="C23" i="3"/>
  <c r="AC22" i="3"/>
  <c r="AA22" i="3"/>
  <c r="Y22" i="3"/>
  <c r="W22" i="3"/>
  <c r="U22" i="3"/>
  <c r="Q22" i="3"/>
  <c r="O22" i="3"/>
  <c r="M22" i="3"/>
  <c r="K22" i="3"/>
  <c r="I22" i="3"/>
  <c r="G22" i="3"/>
  <c r="E22" i="3"/>
  <c r="C22" i="3"/>
  <c r="AC21" i="3"/>
  <c r="AA21" i="3"/>
  <c r="Y21" i="3"/>
  <c r="W21" i="3"/>
  <c r="U21" i="3"/>
  <c r="Q21" i="3"/>
  <c r="O21" i="3"/>
  <c r="M21" i="3"/>
  <c r="K21" i="3"/>
  <c r="I21" i="3"/>
  <c r="G21" i="3"/>
  <c r="E21" i="3"/>
  <c r="C21" i="3"/>
  <c r="AC20" i="3"/>
  <c r="AD20" i="3" s="1"/>
  <c r="AA20" i="3"/>
  <c r="AB20" i="3" s="1"/>
  <c r="Y20" i="3"/>
  <c r="W20" i="3"/>
  <c r="X20" i="3" s="1"/>
  <c r="U20" i="3"/>
  <c r="V20" i="3" s="1"/>
  <c r="T20" i="3"/>
  <c r="Q20" i="3"/>
  <c r="O20" i="3"/>
  <c r="P20" i="3" s="1"/>
  <c r="M20" i="3"/>
  <c r="N20" i="3" s="1"/>
  <c r="K20" i="3"/>
  <c r="L20" i="3" s="1"/>
  <c r="I20" i="3"/>
  <c r="J20" i="3" s="1"/>
  <c r="G20" i="3"/>
  <c r="H20" i="3" s="1"/>
  <c r="E20" i="3"/>
  <c r="F20" i="3" s="1"/>
  <c r="C20" i="3"/>
  <c r="AC19" i="3"/>
  <c r="AD19" i="3" s="1"/>
  <c r="AA19" i="3"/>
  <c r="AB19" i="3" s="1"/>
  <c r="Y19" i="3"/>
  <c r="Z19" i="3" s="1"/>
  <c r="W19" i="3"/>
  <c r="X19" i="3" s="1"/>
  <c r="U19" i="3"/>
  <c r="V19" i="3" s="1"/>
  <c r="T19" i="3"/>
  <c r="Q19" i="3"/>
  <c r="R19" i="3" s="1"/>
  <c r="O19" i="3"/>
  <c r="P19" i="3" s="1"/>
  <c r="M19" i="3"/>
  <c r="N19" i="3" s="1"/>
  <c r="K19" i="3"/>
  <c r="L19" i="3" s="1"/>
  <c r="I19" i="3"/>
  <c r="J19" i="3" s="1"/>
  <c r="G19" i="3"/>
  <c r="H19" i="3" s="1"/>
  <c r="E19" i="3"/>
  <c r="F19" i="3" s="1"/>
  <c r="C19" i="3"/>
  <c r="D19" i="3" s="1"/>
  <c r="AC18" i="3"/>
  <c r="AA18" i="3"/>
  <c r="Y18" i="3"/>
  <c r="W18" i="3"/>
  <c r="U18" i="3"/>
  <c r="Q18" i="3"/>
  <c r="O18" i="3"/>
  <c r="M18" i="3"/>
  <c r="K18" i="3"/>
  <c r="I18" i="3"/>
  <c r="G18" i="3"/>
  <c r="E18" i="3"/>
  <c r="C18" i="3"/>
  <c r="AC17" i="3"/>
  <c r="AA17" i="3"/>
  <c r="Y17" i="3"/>
  <c r="W17" i="3"/>
  <c r="U17" i="3"/>
  <c r="Q17" i="3"/>
  <c r="O17" i="3"/>
  <c r="M17" i="3"/>
  <c r="K17" i="3"/>
  <c r="I17" i="3"/>
  <c r="G17" i="3"/>
  <c r="E17" i="3"/>
  <c r="C17" i="3"/>
  <c r="AC16" i="3"/>
  <c r="AA16" i="3"/>
  <c r="Y16" i="3"/>
  <c r="W16" i="3"/>
  <c r="U16" i="3"/>
  <c r="Q16" i="3"/>
  <c r="O16" i="3"/>
  <c r="M16" i="3"/>
  <c r="K16" i="3"/>
  <c r="I16" i="3"/>
  <c r="G16" i="3"/>
  <c r="E16" i="3"/>
  <c r="C16" i="3"/>
  <c r="AC15" i="3"/>
  <c r="AA15" i="3"/>
  <c r="Y15" i="3"/>
  <c r="W15" i="3"/>
  <c r="U15" i="3"/>
  <c r="Q15" i="3"/>
  <c r="O15" i="3"/>
  <c r="M15" i="3"/>
  <c r="K15" i="3"/>
  <c r="I15" i="3"/>
  <c r="G15" i="3"/>
  <c r="E15" i="3"/>
  <c r="C15" i="3"/>
  <c r="AC14" i="3"/>
  <c r="AA14" i="3"/>
  <c r="AB14" i="3" s="1"/>
  <c r="Y14" i="3"/>
  <c r="W14" i="3"/>
  <c r="U14" i="3"/>
  <c r="V14" i="3" s="1"/>
  <c r="T14" i="3"/>
  <c r="Q14" i="3"/>
  <c r="O14" i="3"/>
  <c r="M14" i="3"/>
  <c r="N14" i="3" s="1"/>
  <c r="K14" i="3"/>
  <c r="I14" i="3"/>
  <c r="J14" i="3" s="1"/>
  <c r="G14" i="3"/>
  <c r="H14" i="3" s="1"/>
  <c r="E14" i="3"/>
  <c r="C14" i="3"/>
  <c r="AC13" i="3"/>
  <c r="AA13" i="3"/>
  <c r="Y13" i="3"/>
  <c r="W13" i="3"/>
  <c r="U13" i="3"/>
  <c r="Q13" i="3"/>
  <c r="O13" i="3"/>
  <c r="M13" i="3"/>
  <c r="K13" i="3"/>
  <c r="I13" i="3"/>
  <c r="G13" i="3"/>
  <c r="E13" i="3"/>
  <c r="C13" i="3"/>
  <c r="AC12" i="3"/>
  <c r="AA12" i="3"/>
  <c r="Y12" i="3"/>
  <c r="W12" i="3"/>
  <c r="U12" i="3"/>
  <c r="Q12" i="3"/>
  <c r="O12" i="3"/>
  <c r="M12" i="3"/>
  <c r="K12" i="3"/>
  <c r="I12" i="3"/>
  <c r="G12" i="3"/>
  <c r="E12" i="3"/>
  <c r="C12" i="3"/>
  <c r="AC11" i="3"/>
  <c r="AD11" i="3" s="1"/>
  <c r="AA11" i="3"/>
  <c r="Y11" i="3"/>
  <c r="W11" i="3"/>
  <c r="X11" i="3" s="1"/>
  <c r="U11" i="3"/>
  <c r="V11" i="3" s="1"/>
  <c r="T11" i="3"/>
  <c r="Q11" i="3"/>
  <c r="O11" i="3"/>
  <c r="M11" i="3"/>
  <c r="N11" i="3" s="1"/>
  <c r="K11" i="3"/>
  <c r="L11" i="3" s="1"/>
  <c r="I11" i="3"/>
  <c r="J11" i="3" s="1"/>
  <c r="G11" i="3"/>
  <c r="H11" i="3" s="1"/>
  <c r="E11" i="3"/>
  <c r="C11" i="3"/>
  <c r="AC10" i="3"/>
  <c r="AA10" i="3"/>
  <c r="Y10" i="3"/>
  <c r="W10" i="3"/>
  <c r="U10" i="3"/>
  <c r="S10" i="3"/>
  <c r="Q10" i="3"/>
  <c r="O10" i="3"/>
  <c r="M10" i="3"/>
  <c r="K10" i="3"/>
  <c r="I10" i="3"/>
  <c r="G10" i="3"/>
  <c r="E10" i="3"/>
  <c r="C10" i="3"/>
  <c r="AC9" i="3"/>
  <c r="AA9" i="3"/>
  <c r="Y9" i="3"/>
  <c r="W9" i="3"/>
  <c r="U9" i="3"/>
  <c r="Q9" i="3"/>
  <c r="O9" i="3"/>
  <c r="M9" i="3"/>
  <c r="K9" i="3"/>
  <c r="I9" i="3"/>
  <c r="G9" i="3"/>
  <c r="E9" i="3"/>
  <c r="C9" i="3"/>
  <c r="AC8" i="3"/>
  <c r="AA8" i="3"/>
  <c r="Y8" i="3"/>
  <c r="W8" i="3"/>
  <c r="U8" i="3"/>
  <c r="Q8" i="3"/>
  <c r="O8" i="3"/>
  <c r="M8" i="3"/>
  <c r="K8" i="3"/>
  <c r="I8" i="3"/>
  <c r="G8" i="3"/>
  <c r="E8" i="3"/>
  <c r="C8" i="3"/>
  <c r="AC7" i="3"/>
  <c r="AA7" i="3"/>
  <c r="AB7" i="3" s="1"/>
  <c r="Y7" i="3"/>
  <c r="W7" i="3"/>
  <c r="U7" i="3"/>
  <c r="V7" i="3" s="1"/>
  <c r="Q7" i="3"/>
  <c r="O7" i="3"/>
  <c r="P7" i="3" s="1"/>
  <c r="M7" i="3"/>
  <c r="N7" i="3" s="1"/>
  <c r="K7" i="3"/>
  <c r="I7" i="3"/>
  <c r="J7" i="3" s="1"/>
  <c r="G7" i="3"/>
  <c r="H7" i="3" s="1"/>
  <c r="E7" i="3"/>
  <c r="C7" i="3"/>
  <c r="AC6" i="3"/>
  <c r="AD6" i="3" s="1"/>
  <c r="AA6" i="3"/>
  <c r="AB6" i="3" s="1"/>
  <c r="Y6" i="3"/>
  <c r="Z6" i="3" s="1"/>
  <c r="W6" i="3"/>
  <c r="X6" i="3" s="1"/>
  <c r="U6" i="3"/>
  <c r="V6" i="3" s="1"/>
  <c r="T6" i="3"/>
  <c r="Q6" i="3"/>
  <c r="R6" i="3" s="1"/>
  <c r="O6" i="3"/>
  <c r="P6" i="3" s="1"/>
  <c r="M6" i="3"/>
  <c r="N6" i="3" s="1"/>
  <c r="K6" i="3"/>
  <c r="L6" i="3" s="1"/>
  <c r="I6" i="3"/>
  <c r="J6" i="3" s="1"/>
  <c r="G6" i="3"/>
  <c r="H6" i="3" s="1"/>
  <c r="E6" i="3"/>
  <c r="F6" i="3" s="1"/>
  <c r="C6" i="3"/>
  <c r="D6" i="3" s="1"/>
  <c r="AC5" i="3"/>
  <c r="AA5" i="3"/>
  <c r="Y5" i="3"/>
  <c r="W5" i="3"/>
  <c r="U5" i="3"/>
  <c r="Q5" i="3"/>
  <c r="O5" i="3"/>
  <c r="M5" i="3"/>
  <c r="K5" i="3"/>
  <c r="I5" i="3"/>
  <c r="G5" i="3"/>
  <c r="E5" i="3"/>
  <c r="C5" i="3"/>
  <c r="AC4" i="3"/>
  <c r="AA4" i="3"/>
  <c r="Y4" i="3"/>
  <c r="W4" i="3"/>
  <c r="U4" i="3"/>
  <c r="Q4" i="3"/>
  <c r="O4" i="3"/>
  <c r="M4" i="3"/>
  <c r="K4" i="3"/>
  <c r="I4" i="3"/>
  <c r="G4" i="3"/>
  <c r="E4" i="3"/>
  <c r="C4" i="3"/>
  <c r="AC3" i="3"/>
  <c r="AD3" i="3" s="1"/>
  <c r="AA3" i="3"/>
  <c r="Y3" i="3"/>
  <c r="W3" i="3"/>
  <c r="W32" i="3" s="1"/>
  <c r="U3" i="3"/>
  <c r="V3" i="3" s="1"/>
  <c r="V32" i="3" s="1"/>
  <c r="T3" i="3"/>
  <c r="Q3" i="3"/>
  <c r="O3" i="3"/>
  <c r="M3" i="3"/>
  <c r="K3" i="3"/>
  <c r="K32" i="3" s="1"/>
  <c r="I3" i="3"/>
  <c r="G3" i="3"/>
  <c r="H3" i="3" s="1"/>
  <c r="E3" i="3"/>
  <c r="C3" i="3"/>
  <c r="I18" i="8" l="1"/>
  <c r="I19" i="8" s="1"/>
  <c r="N46" i="35"/>
  <c r="N60" i="35"/>
  <c r="I18" i="6"/>
  <c r="I46" i="35"/>
  <c r="I60" i="35"/>
  <c r="F63" i="35"/>
  <c r="I18" i="9"/>
  <c r="I19" i="9" s="1"/>
  <c r="K46" i="35"/>
  <c r="F26" i="35"/>
  <c r="N26" i="35"/>
  <c r="K60" i="35"/>
  <c r="G63" i="35"/>
  <c r="B3" i="36" s="1"/>
  <c r="H63" i="35"/>
  <c r="B4" i="36" s="1"/>
  <c r="I63" i="35"/>
  <c r="B5" i="36" s="1"/>
  <c r="J63" i="35"/>
  <c r="B6" i="36" s="1"/>
  <c r="K63" i="35"/>
  <c r="B7" i="36" s="1"/>
  <c r="L63" i="35"/>
  <c r="B8" i="36" s="1"/>
  <c r="M63" i="35"/>
  <c r="B9" i="36" s="1"/>
  <c r="F46" i="35"/>
  <c r="F21" i="35"/>
  <c r="N21" i="35" s="1"/>
  <c r="F47" i="35"/>
  <c r="F3" i="35"/>
  <c r="F48" i="35"/>
  <c r="F4" i="35"/>
  <c r="G14" i="35"/>
  <c r="H14" i="35"/>
  <c r="I14" i="35"/>
  <c r="J14" i="35"/>
  <c r="K14" i="35"/>
  <c r="L14" i="35"/>
  <c r="M14" i="35"/>
  <c r="G15" i="35"/>
  <c r="H15" i="35"/>
  <c r="I15" i="35"/>
  <c r="J15" i="35"/>
  <c r="K15" i="35"/>
  <c r="L15" i="35"/>
  <c r="F16" i="35"/>
  <c r="I18" i="21"/>
  <c r="I19" i="21" s="1"/>
  <c r="J46" i="35"/>
  <c r="J60" i="35" s="1"/>
  <c r="H46" i="35"/>
  <c r="F23" i="35"/>
  <c r="N23" i="35" s="1"/>
  <c r="F2" i="35"/>
  <c r="H49" i="35"/>
  <c r="F5" i="35"/>
  <c r="H50" i="35"/>
  <c r="F6" i="35"/>
  <c r="H51" i="35"/>
  <c r="F7" i="35"/>
  <c r="H52" i="35"/>
  <c r="F8" i="35"/>
  <c r="H53" i="35"/>
  <c r="F9" i="35"/>
  <c r="H54" i="35"/>
  <c r="F10" i="35"/>
  <c r="H55" i="35"/>
  <c r="F11" i="35"/>
  <c r="H56" i="35"/>
  <c r="F12" i="35"/>
  <c r="H57" i="35"/>
  <c r="F13" i="35"/>
  <c r="H58" i="35"/>
  <c r="F14" i="35"/>
  <c r="N14" i="35" s="1"/>
  <c r="H59" i="35"/>
  <c r="F15" i="35"/>
  <c r="N15" i="35" s="1"/>
  <c r="B2" i="36"/>
  <c r="N63" i="35"/>
  <c r="H47" i="35"/>
  <c r="H48" i="35"/>
  <c r="N29" i="35"/>
  <c r="N22" i="35"/>
  <c r="N2" i="35"/>
  <c r="N13" i="35"/>
  <c r="N12" i="35"/>
  <c r="N11" i="35"/>
  <c r="N10" i="35"/>
  <c r="N9" i="35"/>
  <c r="N7" i="35"/>
  <c r="N6" i="35"/>
  <c r="N5" i="35"/>
  <c r="N4" i="35"/>
  <c r="N3" i="35"/>
  <c r="N8" i="35"/>
  <c r="I18" i="22"/>
  <c r="I19" i="22" s="1"/>
  <c r="F28" i="35"/>
  <c r="N28" i="35"/>
  <c r="F24" i="35"/>
  <c r="Q17" i="9"/>
  <c r="Z7" i="3"/>
  <c r="H18" i="20"/>
  <c r="Z14" i="3"/>
  <c r="Z25" i="3"/>
  <c r="Z20" i="3"/>
  <c r="Z11" i="3"/>
  <c r="Y32" i="3"/>
  <c r="Y34" i="3" s="1"/>
  <c r="F14" i="3"/>
  <c r="F11" i="3"/>
  <c r="K34" i="3"/>
  <c r="C57" i="3"/>
  <c r="G57" i="3" s="1"/>
  <c r="W34" i="3"/>
  <c r="X3" i="3"/>
  <c r="X32" i="3" s="1"/>
  <c r="X7" i="3"/>
  <c r="L7" i="3"/>
  <c r="X14" i="3"/>
  <c r="C59" i="3"/>
  <c r="G59" i="3" s="1"/>
  <c r="L14" i="3"/>
  <c r="C63" i="3"/>
  <c r="E63" i="3" s="1"/>
  <c r="R11" i="3"/>
  <c r="R25" i="3"/>
  <c r="R7" i="3"/>
  <c r="D7" i="3"/>
  <c r="D14" i="3"/>
  <c r="D11" i="3"/>
  <c r="D3" i="3"/>
  <c r="D20" i="3"/>
  <c r="C32" i="3"/>
  <c r="R20" i="3"/>
  <c r="J18" i="13"/>
  <c r="J19" i="13" s="1"/>
  <c r="C45" i="3"/>
  <c r="E45" i="3" s="1"/>
  <c r="C49" i="3"/>
  <c r="E49" i="3" s="1"/>
  <c r="C62" i="3"/>
  <c r="G62" i="3" s="1"/>
  <c r="C60" i="3"/>
  <c r="E60" i="3" s="1"/>
  <c r="L3" i="3"/>
  <c r="L32" i="3" s="1"/>
  <c r="C61" i="3"/>
  <c r="G61" i="3" s="1"/>
  <c r="C56" i="3"/>
  <c r="E56" i="3" s="1"/>
  <c r="C44" i="3"/>
  <c r="E44" i="3" s="1"/>
  <c r="C65" i="3"/>
  <c r="E65" i="3" s="1"/>
  <c r="C64" i="3"/>
  <c r="E64" i="3" s="1"/>
  <c r="I32" i="3"/>
  <c r="I34" i="3" s="1"/>
  <c r="J3" i="3"/>
  <c r="J32" i="3" s="1"/>
  <c r="U32" i="3"/>
  <c r="U34" i="3" s="1"/>
  <c r="C43" i="3"/>
  <c r="C50" i="3"/>
  <c r="P14" i="3"/>
  <c r="AD14" i="3"/>
  <c r="C54" i="3"/>
  <c r="M32" i="3"/>
  <c r="M34" i="3" s="1"/>
  <c r="N3" i="3"/>
  <c r="N32" i="3" s="1"/>
  <c r="C42" i="3"/>
  <c r="F7" i="3"/>
  <c r="AD7" i="3"/>
  <c r="AD32" i="3" s="1"/>
  <c r="R14" i="3"/>
  <c r="C51" i="3"/>
  <c r="E32" i="3"/>
  <c r="E34" i="3" s="1"/>
  <c r="F3" i="3"/>
  <c r="F32" i="3" s="1"/>
  <c r="Z3" i="3"/>
  <c r="Z32" i="3" s="1"/>
  <c r="AB11" i="3"/>
  <c r="C53" i="3"/>
  <c r="O32" i="3"/>
  <c r="O34" i="3" s="1"/>
  <c r="P3" i="3"/>
  <c r="G32" i="3"/>
  <c r="Q32" i="3"/>
  <c r="Q34" i="3" s="1"/>
  <c r="R3" i="3"/>
  <c r="AB3" i="3"/>
  <c r="AB32" i="3" s="1"/>
  <c r="C41" i="3"/>
  <c r="C46" i="3"/>
  <c r="T7" i="3"/>
  <c r="S32" i="3"/>
  <c r="S34" i="3" s="1"/>
  <c r="P11" i="3"/>
  <c r="C47" i="3"/>
  <c r="H32" i="3"/>
  <c r="T32" i="3"/>
  <c r="AC32" i="3"/>
  <c r="AC34" i="3" s="1"/>
  <c r="C48" i="3"/>
  <c r="C58" i="3"/>
  <c r="C40" i="3"/>
  <c r="C67" i="3"/>
  <c r="AA32" i="3"/>
  <c r="AA34" i="3" s="1"/>
  <c r="D24" i="3"/>
  <c r="C66" i="3"/>
  <c r="C39" i="3"/>
  <c r="C55" i="3"/>
  <c r="C52" i="3"/>
  <c r="D25" i="3"/>
  <c r="G33" i="3"/>
  <c r="F60" i="35" l="1"/>
  <c r="H19" i="20"/>
  <c r="F18" i="35" s="1"/>
  <c r="F17" i="35"/>
  <c r="H60" i="35"/>
  <c r="N24" i="35"/>
  <c r="H24" i="16"/>
  <c r="H25" i="16" s="1"/>
  <c r="E57" i="3"/>
  <c r="G63" i="3"/>
  <c r="E61" i="3"/>
  <c r="E59" i="3"/>
  <c r="D61" i="3"/>
  <c r="H61" i="3" s="1"/>
  <c r="E62" i="3"/>
  <c r="G65" i="3"/>
  <c r="D32" i="3"/>
  <c r="G64" i="3"/>
  <c r="D60" i="3"/>
  <c r="F60" i="3" s="1"/>
  <c r="G45" i="3"/>
  <c r="G49" i="3"/>
  <c r="G56" i="3"/>
  <c r="G60" i="3"/>
  <c r="G44" i="3"/>
  <c r="G34" i="3"/>
  <c r="P32" i="3"/>
  <c r="G54" i="3"/>
  <c r="E54" i="3"/>
  <c r="E58" i="3"/>
  <c r="G58" i="3"/>
  <c r="E50" i="3"/>
  <c r="D50" i="3"/>
  <c r="G50" i="3"/>
  <c r="G51" i="3"/>
  <c r="E51" i="3"/>
  <c r="C68" i="3"/>
  <c r="E39" i="3"/>
  <c r="D39" i="3"/>
  <c r="G39" i="3"/>
  <c r="E40" i="3"/>
  <c r="G40" i="3"/>
  <c r="G67" i="3"/>
  <c r="E67" i="3"/>
  <c r="G41" i="3"/>
  <c r="E41" i="3"/>
  <c r="G53" i="3"/>
  <c r="E53" i="3"/>
  <c r="G66" i="3"/>
  <c r="E66" i="3"/>
  <c r="G48" i="3"/>
  <c r="E48" i="3"/>
  <c r="G43" i="3"/>
  <c r="E43" i="3"/>
  <c r="D43" i="3"/>
  <c r="E46" i="3"/>
  <c r="G46" i="3"/>
  <c r="E52" i="3"/>
  <c r="G52" i="3"/>
  <c r="D56" i="3"/>
  <c r="R32" i="3"/>
  <c r="G55" i="3"/>
  <c r="E55" i="3"/>
  <c r="D55" i="3"/>
  <c r="E47" i="3"/>
  <c r="D47" i="3"/>
  <c r="G47" i="3"/>
  <c r="E42" i="3"/>
  <c r="D42" i="3"/>
  <c r="G42" i="3"/>
  <c r="F61" i="3" l="1"/>
  <c r="H60" i="3"/>
  <c r="H50" i="3"/>
  <c r="F50" i="3"/>
  <c r="F55" i="3"/>
  <c r="H55" i="3"/>
  <c r="H43" i="3"/>
  <c r="F43" i="3"/>
  <c r="D68" i="3"/>
  <c r="F39" i="3"/>
  <c r="E68" i="3" s="1"/>
  <c r="H39" i="3"/>
  <c r="H47" i="3"/>
  <c r="F47" i="3"/>
  <c r="H68" i="3"/>
  <c r="F68" i="3"/>
  <c r="F42" i="3"/>
  <c r="H42" i="3"/>
  <c r="H56" i="3"/>
  <c r="F56" i="3"/>
  <c r="G68" i="3" l="1"/>
  <c r="C33" i="3" l="1"/>
  <c r="C69" i="3" s="1"/>
  <c r="B69" i="3" l="1"/>
  <c r="D69" i="3" s="1"/>
  <c r="C34" i="3"/>
  <c r="I16" i="27"/>
  <c r="F25" i="35"/>
  <c r="F41" i="35" s="1"/>
  <c r="C2" i="36" s="1"/>
  <c r="N40" i="35"/>
  <c r="N25" i="3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1" authorId="0" shapeId="0" xr:uid="{00000000-0006-0000-0200-000001000000}">
      <text>
        <r>
          <rPr>
            <sz val="11"/>
            <color rgb="FF000000"/>
            <rFont val="Calibri"/>
            <family val="2"/>
          </rPr>
          <t xml:space="preserve">est weight missing: ~280,000 lbs, all of it produce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9" authorId="0" shapeId="0" xr:uid="{00000000-0006-0000-0F00-000001000000}">
      <text>
        <r>
          <rPr>
            <sz val="11"/>
            <color rgb="FF000000"/>
            <rFont val="Calibri"/>
            <family val="2"/>
          </rPr>
          <t>(Count only marginal difference since triple-counted items will already be accounted one time by the double-count cost)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8" authorId="0" shapeId="0" xr:uid="{00000000-0006-0000-0500-000001000000}">
      <text>
        <r>
          <rPr>
            <sz val="11"/>
            <color rgb="FF000000"/>
            <rFont val="Calibri"/>
            <family val="2"/>
          </rPr>
          <t>(Count only marginal difference since triple-counted items will already be accounted one time by the double-count cost)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9" authorId="0" shapeId="0" xr:uid="{00000000-0006-0000-0700-000001000000}">
      <text>
        <r>
          <rPr>
            <sz val="11"/>
            <color rgb="FF000000"/>
            <rFont val="Calibri"/>
            <family val="2"/>
          </rPr>
          <t>(Count only marginal difference since triple-counted items will already be accounted one time by the double-count cost)</t>
        </r>
      </text>
    </comment>
  </commentList>
</comments>
</file>

<file path=xl/sharedStrings.xml><?xml version="1.0" encoding="utf-8"?>
<sst xmlns="http://schemas.openxmlformats.org/spreadsheetml/2006/main" count="29936" uniqueCount="9177">
  <si>
    <t>KIKKA</t>
  </si>
  <si>
    <t>Sysco</t>
  </si>
  <si>
    <t>UNFI</t>
  </si>
  <si>
    <t>US FOODS</t>
  </si>
  <si>
    <t>US FOODS might be missing some weight data</t>
  </si>
  <si>
    <t>Pasadena Bakery</t>
  </si>
  <si>
    <t>42nd Street Bagel</t>
  </si>
  <si>
    <t>Peet's</t>
  </si>
  <si>
    <t>SCFF</t>
  </si>
  <si>
    <t>NUMI Tea</t>
  </si>
  <si>
    <t>Heartland</t>
  </si>
  <si>
    <t>Chef's Warehouse</t>
  </si>
  <si>
    <t>Nature's Produce</t>
  </si>
  <si>
    <t>Nature's Produce is missing a lot of weight data (over 75%)</t>
  </si>
  <si>
    <t>Le Chef Bakery</t>
  </si>
  <si>
    <t>Le Nouveau Moulin Bakery</t>
  </si>
  <si>
    <t>Type</t>
  </si>
  <si>
    <t xml:space="preserve">Categories </t>
  </si>
  <si>
    <t xml:space="preserve">Weight </t>
  </si>
  <si>
    <t>Total Weight</t>
  </si>
  <si>
    <t>Bakery</t>
  </si>
  <si>
    <t>Whole Grain Foods</t>
  </si>
  <si>
    <t>#N/A</t>
  </si>
  <si>
    <t>Other Grain Foods</t>
  </si>
  <si>
    <t>(Blank)</t>
  </si>
  <si>
    <t>Beverage</t>
  </si>
  <si>
    <t>Dairy</t>
  </si>
  <si>
    <t>Liquid Dairy</t>
  </si>
  <si>
    <t>Solid Dairy</t>
  </si>
  <si>
    <t>Eggs</t>
  </si>
  <si>
    <t>Meat</t>
  </si>
  <si>
    <t>Beef</t>
  </si>
  <si>
    <t>Lamb</t>
  </si>
  <si>
    <t>Pork</t>
  </si>
  <si>
    <t>Pantry</t>
  </si>
  <si>
    <t>Legumes</t>
  </si>
  <si>
    <t>Nuts/Seeds</t>
  </si>
  <si>
    <t>Poultry</t>
  </si>
  <si>
    <t>Produce</t>
  </si>
  <si>
    <t>Seafood</t>
  </si>
  <si>
    <t>Vegetarian/Vegan Alternative</t>
  </si>
  <si>
    <t>TOTAL</t>
  </si>
  <si>
    <t xml:space="preserve">check total </t>
  </si>
  <si>
    <t>error</t>
  </si>
  <si>
    <t>Weight (lbs)</t>
  </si>
  <si>
    <t>Total Weight (lbs)</t>
  </si>
  <si>
    <t>Weight (kg)</t>
  </si>
  <si>
    <t>Total Weight (kg)</t>
  </si>
  <si>
    <t>Weight (tons)</t>
  </si>
  <si>
    <t>Total Weight (tons)</t>
  </si>
  <si>
    <t>Water Consumption</t>
  </si>
  <si>
    <t>Carbon Emissions</t>
  </si>
  <si>
    <t>Energy Usage</t>
  </si>
  <si>
    <t>total est weight</t>
  </si>
  <si>
    <t>Beverages</t>
  </si>
  <si>
    <t>Dairy/Eggs</t>
  </si>
  <si>
    <t>Premade Food/Pantry</t>
  </si>
  <si>
    <t>TOTAL of Certification</t>
  </si>
  <si>
    <t>FR</t>
  </si>
  <si>
    <t>RA</t>
  </si>
  <si>
    <t>OR</t>
  </si>
  <si>
    <t>L</t>
  </si>
  <si>
    <t>CF</t>
  </si>
  <si>
    <t>H</t>
  </si>
  <si>
    <t>VA</t>
  </si>
  <si>
    <t>V</t>
  </si>
  <si>
    <t>AF</t>
  </si>
  <si>
    <t>HF</t>
  </si>
  <si>
    <t>BC/MSC/BAP/ISSF</t>
  </si>
  <si>
    <t>FT</t>
  </si>
  <si>
    <t>FL</t>
  </si>
  <si>
    <t>Total Sustainable (Not Corrected)</t>
  </si>
  <si>
    <t>PO</t>
  </si>
  <si>
    <t>Sustainable in 2+ categories</t>
  </si>
  <si>
    <t>TOTAL SUSTAINABLE</t>
  </si>
  <si>
    <t>Total Sustainable (Corrected; excludes hormone-free chicken since all chicken must be hormone free)</t>
  </si>
  <si>
    <t>Total Spent on Food</t>
  </si>
  <si>
    <t>TOTAL SUSTAINABLE Corrected for 2 Certifications</t>
  </si>
  <si>
    <t>Total % Sustainable (Corrected)</t>
  </si>
  <si>
    <t>% Sustainable in more than one category</t>
  </si>
  <si>
    <t>% Seafood that is sustainable</t>
  </si>
  <si>
    <t>% Protein that is Veg Alternative</t>
  </si>
  <si>
    <t>TOTAL Sustainable by Vendor (Not Corrected for 2 or More)</t>
  </si>
  <si>
    <t>SYSCO</t>
  </si>
  <si>
    <t>% of Sustainable</t>
  </si>
  <si>
    <t>% of Total</t>
  </si>
  <si>
    <t>Free Range</t>
  </si>
  <si>
    <t>Fresh Point</t>
  </si>
  <si>
    <t>Rainforest Alliance Certified</t>
  </si>
  <si>
    <t>Organic</t>
  </si>
  <si>
    <t>Quick Dispense</t>
  </si>
  <si>
    <t>Local</t>
  </si>
  <si>
    <t>Cage-Free</t>
  </si>
  <si>
    <t>LE Chef Bakery</t>
  </si>
  <si>
    <t>Humane</t>
  </si>
  <si>
    <t>Scoops on Tap</t>
  </si>
  <si>
    <t>Vegan</t>
  </si>
  <si>
    <t>Vegetarian</t>
  </si>
  <si>
    <t>Antibiotic Free</t>
  </si>
  <si>
    <t>Pasadena Baking</t>
  </si>
  <si>
    <t>Hormone Free</t>
  </si>
  <si>
    <t>Wismettac</t>
  </si>
  <si>
    <t>Best Choice/MSC/BAP/ISSF</t>
  </si>
  <si>
    <t>Helados</t>
  </si>
  <si>
    <t>Fair Trade</t>
  </si>
  <si>
    <t xml:space="preserve">Classic Beverage </t>
  </si>
  <si>
    <t>Fair Labor</t>
  </si>
  <si>
    <t>Golden Malted</t>
  </si>
  <si>
    <t>Palm Oil</t>
  </si>
  <si>
    <t>Fish King</t>
  </si>
  <si>
    <t>Vegetarian Alternative</t>
  </si>
  <si>
    <t>Bindi NA</t>
  </si>
  <si>
    <t>Fitbitesfood</t>
  </si>
  <si>
    <t>Do manually to correct double counting --&gt;</t>
  </si>
  <si>
    <t>% That is Sustainable</t>
  </si>
  <si>
    <t>La Chapalita</t>
  </si>
  <si>
    <t>Senor Fish</t>
  </si>
  <si>
    <t>TOTAL Sustainable by Type</t>
  </si>
  <si>
    <t>Scoops On Tap</t>
  </si>
  <si>
    <t>Classic Beverage</t>
  </si>
  <si>
    <t>Vegetarian/Vegan Alternatives</t>
  </si>
  <si>
    <t>BC</t>
  </si>
  <si>
    <t>TOTAL SALES</t>
  </si>
  <si>
    <t>Category Totals</t>
  </si>
  <si>
    <t>All</t>
  </si>
  <si>
    <t>All (Sustainable)</t>
  </si>
  <si>
    <t>Sysco (Totals)</t>
  </si>
  <si>
    <t>Sysco (Sustainable)</t>
  </si>
  <si>
    <t>Nature's Produce (Sustainable)</t>
  </si>
  <si>
    <t>Fresh Point (Sustainable)</t>
  </si>
  <si>
    <t>Kikka</t>
  </si>
  <si>
    <t>Kikka (Sustainable)</t>
  </si>
  <si>
    <t>Quick Dispense (Sustainable)</t>
  </si>
  <si>
    <t>US Foods</t>
  </si>
  <si>
    <t>US Foods (Sustainable)</t>
  </si>
  <si>
    <t>Le Chef Bakery (Sustainable)</t>
  </si>
  <si>
    <t>Scoops on Tap (Sustainable)</t>
  </si>
  <si>
    <t>UNFI (Sustainable)</t>
  </si>
  <si>
    <t>42nd Street Bagel (Sustainable)</t>
  </si>
  <si>
    <t>Pasadena Bakery (Sustainable)</t>
  </si>
  <si>
    <t>Wismettac (Sustainable)</t>
  </si>
  <si>
    <t>Helados (Sustainable)</t>
  </si>
  <si>
    <t>Classic Beverage (Sustainable)</t>
  </si>
  <si>
    <t>Golden Malted (Sustainable)</t>
  </si>
  <si>
    <t>Fish King (Sustainable)</t>
  </si>
  <si>
    <t>Bindi NA (Sustainable)</t>
  </si>
  <si>
    <t>Fitbitesfood (Sustainable)</t>
  </si>
  <si>
    <t>La Chapalita (Sustainable)</t>
  </si>
  <si>
    <t>Senor Fish (Sustainable)</t>
  </si>
  <si>
    <t>Meats</t>
  </si>
  <si>
    <t>Total Sales</t>
  </si>
  <si>
    <t>Invoice Number</t>
  </si>
  <si>
    <t>Product</t>
  </si>
  <si>
    <t>Brand</t>
  </si>
  <si>
    <t>Amount</t>
  </si>
  <si>
    <t>Certification</t>
  </si>
  <si>
    <t>TOTALS Workday</t>
  </si>
  <si>
    <t>0886741</t>
  </si>
  <si>
    <t>YOGURT PLAIN ORIG WHOLE</t>
  </si>
  <si>
    <t>MNTNHGH</t>
  </si>
  <si>
    <t>1087079</t>
  </si>
  <si>
    <t>MILK SOY BARISTA ORIGINAL</t>
  </si>
  <si>
    <t>PACIFIC</t>
  </si>
  <si>
    <t>1666155</t>
  </si>
  <si>
    <t>ICE CREAM SANDWICH VAN</t>
  </si>
  <si>
    <t>BLURBCL</t>
  </si>
  <si>
    <t>1671493</t>
  </si>
  <si>
    <t>YOGURT GREEK VANILLA POUCH</t>
  </si>
  <si>
    <t>YOPLAIT</t>
  </si>
  <si>
    <t>2053197</t>
  </si>
  <si>
    <t>PROMOTION ALLOWANCE DAIRY</t>
  </si>
  <si>
    <t>PROMO</t>
  </si>
  <si>
    <t>2256998</t>
  </si>
  <si>
    <t>ICE CREAM VAN BEAN</t>
  </si>
  <si>
    <t>WHLFIMP</t>
  </si>
  <si>
    <t>2441269</t>
  </si>
  <si>
    <t>MILK HOMOGENIZED</t>
  </si>
  <si>
    <t>WHLFCLS</t>
  </si>
  <si>
    <t>2441285</t>
  </si>
  <si>
    <t>MILK 2% REDUCED FAT</t>
  </si>
  <si>
    <t>2456846</t>
  </si>
  <si>
    <t>2456853</t>
  </si>
  <si>
    <t>MILK 2% RDUC FAT</t>
  </si>
  <si>
    <t>2491694</t>
  </si>
  <si>
    <t>MILK NON-FAT</t>
  </si>
  <si>
    <t>2822338</t>
  </si>
  <si>
    <t>CHEESE CHDR MILD FCY SHRD YEL</t>
  </si>
  <si>
    <t>CASAIMP</t>
  </si>
  <si>
    <t>2986038</t>
  </si>
  <si>
    <t>MILK ALMOND BARISTA ORIGINAL</t>
  </si>
  <si>
    <t>2996385</t>
  </si>
  <si>
    <t>CHEESE QUESO FRESCO</t>
  </si>
  <si>
    <t>RANCHRO</t>
  </si>
  <si>
    <t>3408931</t>
  </si>
  <si>
    <t>CHEESE AMERICAN SLI VEGAN</t>
  </si>
  <si>
    <t>FOLHART</t>
  </si>
  <si>
    <t>TOTAL SALES (Including Non-Sustainable)</t>
  </si>
  <si>
    <t>3546386</t>
  </si>
  <si>
    <t>CHEESE PROV NONSMK SLI .75</t>
  </si>
  <si>
    <t>BBRLIMP</t>
  </si>
  <si>
    <t>Sustainable in 2 categories</t>
  </si>
  <si>
    <t>3717188</t>
  </si>
  <si>
    <t>CHEESE CREAM ORIG POUCH</t>
  </si>
  <si>
    <t>PHILA</t>
  </si>
  <si>
    <t xml:space="preserve">TOTAL SUSTAINABLE </t>
  </si>
  <si>
    <t>3717279</t>
  </si>
  <si>
    <t>CHEESE CREAM ORIG SPREAD CUP</t>
  </si>
  <si>
    <t>3722576</t>
  </si>
  <si>
    <t>CHEESE CREAM WHPD TUB</t>
  </si>
  <si>
    <t>3738184</t>
  </si>
  <si>
    <t>3853999</t>
  </si>
  <si>
    <t>YOGURT PEANUT BUTR DREAM FLP</t>
  </si>
  <si>
    <t>CHOBANI</t>
  </si>
  <si>
    <t>4061588</t>
  </si>
  <si>
    <t>CHEESE PARM SHAVED S.AMER</t>
  </si>
  <si>
    <t>AREZIMP</t>
  </si>
  <si>
    <t>4434795</t>
  </si>
  <si>
    <t>CREAM SOUR CREMA MEXICANA</t>
  </si>
  <si>
    <t>PICACLS</t>
  </si>
  <si>
    <t>4539134</t>
  </si>
  <si>
    <t>EGG SHELL LG BRN PASTURE</t>
  </si>
  <si>
    <t>VTLFARM</t>
  </si>
  <si>
    <t>4617771</t>
  </si>
  <si>
    <t>EGG PATTY FRIED CAGE FREE</t>
  </si>
  <si>
    <t>ABBTSFD</t>
  </si>
  <si>
    <t>4755821</t>
  </si>
  <si>
    <t>CHEESE CREAM WHPD TUB SPREAD</t>
  </si>
  <si>
    <t>4790875</t>
  </si>
  <si>
    <t>EGG SHELL LG BN AA CAGE FREE</t>
  </si>
  <si>
    <t>PRARSTF</t>
  </si>
  <si>
    <t>4828554</t>
  </si>
  <si>
    <t>CREAMER HALF &amp; HALF ESL</t>
  </si>
  <si>
    <t>4828802</t>
  </si>
  <si>
    <t>CREAM HEAVY WHIPPING 36% ESL</t>
  </si>
  <si>
    <t>4838704</t>
  </si>
  <si>
    <t>CHEESE GOAT CRUMBLES</t>
  </si>
  <si>
    <t>MONTCHV</t>
  </si>
  <si>
    <t>5020193</t>
  </si>
  <si>
    <t>CREAM SOUR CULTRD GRADE A</t>
  </si>
  <si>
    <t>5064516</t>
  </si>
  <si>
    <t>CHEESE BLEND SHREDDED</t>
  </si>
  <si>
    <t>SYS CLS</t>
  </si>
  <si>
    <t>5068172</t>
  </si>
  <si>
    <t>CREAMER HALF &amp; HALF FRSH</t>
  </si>
  <si>
    <t>5102025</t>
  </si>
  <si>
    <t>CHEESE AMERICAN 96 SLI YEL</t>
  </si>
  <si>
    <t>BBRLCLS</t>
  </si>
  <si>
    <t>5132234</t>
  </si>
  <si>
    <t>CHEESE AMER 120 SLI YEL</t>
  </si>
  <si>
    <t>5148453</t>
  </si>
  <si>
    <t>CHEESE SWISS/AMER 120 SLI</t>
  </si>
  <si>
    <t>6261713</t>
  </si>
  <si>
    <t>CHEESE CREAM LIGHT CUP</t>
  </si>
  <si>
    <t>6339032</t>
  </si>
  <si>
    <t>PROMO ALLOW CAT 2 SYSCO PROMO3</t>
  </si>
  <si>
    <t>PROMO3</t>
  </si>
  <si>
    <t>6935464</t>
  </si>
  <si>
    <t>CREAM HEAVY 40% ESL STABILIZED</t>
  </si>
  <si>
    <t>7056141</t>
  </si>
  <si>
    <t>MILK OAT BARISTA</t>
  </si>
  <si>
    <t>7065107</t>
  </si>
  <si>
    <t>SOUR CREAM VEGAN NO SOY</t>
  </si>
  <si>
    <t>FOLLOWH</t>
  </si>
  <si>
    <t>7071406</t>
  </si>
  <si>
    <t>CREAM SOUR ALL NAT STICK PACK</t>
  </si>
  <si>
    <t>7080119</t>
  </si>
  <si>
    <t>EGG SHELL LG PAST CF</t>
  </si>
  <si>
    <t>7101130</t>
  </si>
  <si>
    <t>CHEESE BLEND MEX SHRD</t>
  </si>
  <si>
    <t>7101135</t>
  </si>
  <si>
    <t>CHEESE PROV SMK SLI .75OZ INTL</t>
  </si>
  <si>
    <t>7163018</t>
  </si>
  <si>
    <t>ICE CREAM MIN SWRL STRW SHRTCK</t>
  </si>
  <si>
    <t>BLU BNY</t>
  </si>
  <si>
    <t>7180147</t>
  </si>
  <si>
    <t>EGG SHELL XLG WHT AA CA CGFR</t>
  </si>
  <si>
    <t>7190926</t>
  </si>
  <si>
    <t>YOGURT PLAIN LOW FAT</t>
  </si>
  <si>
    <t>7190927</t>
  </si>
  <si>
    <t>YOGURT PLAIN GREEK WHOLE FAT</t>
  </si>
  <si>
    <t>7199874</t>
  </si>
  <si>
    <t>EGG LIQUID WHITES CGFREE</t>
  </si>
  <si>
    <t>7214432</t>
  </si>
  <si>
    <t>EGG LIQUID FRZN PLNT-BSD</t>
  </si>
  <si>
    <t>JUSTEGG</t>
  </si>
  <si>
    <t>7223857</t>
  </si>
  <si>
    <t>CHEESE QUESO FRESCO WHEEL 10OZ</t>
  </si>
  <si>
    <t>7230101</t>
  </si>
  <si>
    <t>ICE CREAM CANDY CLASH BOMB POP</t>
  </si>
  <si>
    <t>BOMBPOP</t>
  </si>
  <si>
    <t>7278631</t>
  </si>
  <si>
    <t>CHEESE AMERICAN SLI DAIRYFREE</t>
  </si>
  <si>
    <t>7287972</t>
  </si>
  <si>
    <t>CHEESE GOAT CHEF-CHEVRE</t>
  </si>
  <si>
    <t>LAURACH</t>
  </si>
  <si>
    <t>7460807</t>
  </si>
  <si>
    <t>EGG LIQUID WHT CAGE FREE</t>
  </si>
  <si>
    <t>7485170</t>
  </si>
  <si>
    <t>BUTTER SOLID USDA AA UNSLTD</t>
  </si>
  <si>
    <t>7576135</t>
  </si>
  <si>
    <t>CHEESE PARM SHAVED USA</t>
  </si>
  <si>
    <t>STELLA</t>
  </si>
  <si>
    <t>9819624</t>
  </si>
  <si>
    <t>CHEESE COTIJA GRTD</t>
  </si>
  <si>
    <t>CACIQUE</t>
  </si>
  <si>
    <t>0566420</t>
  </si>
  <si>
    <t>BEEF GRND BULK 81/19 CHUB FRS</t>
  </si>
  <si>
    <t>FIRECLS</t>
  </si>
  <si>
    <t>0808564</t>
  </si>
  <si>
    <t>BEEF FLANK STEAK</t>
  </si>
  <si>
    <t>CABBHNP</t>
  </si>
  <si>
    <t>0934257</t>
  </si>
  <si>
    <t>BEEF BARBACOA</t>
  </si>
  <si>
    <t>DELREAL</t>
  </si>
  <si>
    <t>1002575</t>
  </si>
  <si>
    <t>BEEF GRND 80/20 BULK</t>
  </si>
  <si>
    <t>1223906</t>
  </si>
  <si>
    <t>BEEF SHORT RIB 1\4 KOREAN STY</t>
  </si>
  <si>
    <t>BHB/NPM</t>
  </si>
  <si>
    <t>1418458</t>
  </si>
  <si>
    <t>BEEF SIRLOIN FLAP MEAT</t>
  </si>
  <si>
    <t>CAB</t>
  </si>
  <si>
    <t>1473058</t>
  </si>
  <si>
    <t>BEEF CARNE ASADA 1\2 DCD FRSH</t>
  </si>
  <si>
    <t>1561331</t>
  </si>
  <si>
    <t>BEEF CARNE ASADA DICED 1\2 FZ</t>
  </si>
  <si>
    <t>1921772</t>
  </si>
  <si>
    <t>BEEF FLAP MEAT SEL FZ</t>
  </si>
  <si>
    <t>TWORVRS</t>
  </si>
  <si>
    <t>1989153</t>
  </si>
  <si>
    <t>SALAMI VARIETY ANTIPASTO PK</t>
  </si>
  <si>
    <t>BUSSETO</t>
  </si>
  <si>
    <t>2053239</t>
  </si>
  <si>
    <t>PROMOTION ALLOWANCE MEAT</t>
  </si>
  <si>
    <t>2362036</t>
  </si>
  <si>
    <t>BEEF PATTY GRD CHK WGY BLND RD</t>
  </si>
  <si>
    <t>JENSEN</t>
  </si>
  <si>
    <t>2548162</t>
  </si>
  <si>
    <t>BACON BIT REAL CKD 3/4IN GF</t>
  </si>
  <si>
    <t>2792501</t>
  </si>
  <si>
    <t>PORK BELLY FUL CKD BNLS ALL NT</t>
  </si>
  <si>
    <t>BCH BLK</t>
  </si>
  <si>
    <t>3092804</t>
  </si>
  <si>
    <t>BEEF BARBACOA PRCKD SHRED</t>
  </si>
  <si>
    <t>CASACLS</t>
  </si>
  <si>
    <t>4517588</t>
  </si>
  <si>
    <t>BEEF CARNE ASADA DICED 1/4 FC</t>
  </si>
  <si>
    <t>5238930</t>
  </si>
  <si>
    <t>PORK BELLY SOUS VIDE FC</t>
  </si>
  <si>
    <t>6029615</t>
  </si>
  <si>
    <t>BEEF BARBACOA CAFE H MEX/SHRED</t>
  </si>
  <si>
    <t>HORMEL</t>
  </si>
  <si>
    <t>6339081</t>
  </si>
  <si>
    <t>PROMO ALLOW CAT 3 SYSCO PROMO3</t>
  </si>
  <si>
    <t>6766331</t>
  </si>
  <si>
    <t>BEEF SKIRT PLD OUTSDE FRSH USA</t>
  </si>
  <si>
    <t>RNCHGRL</t>
  </si>
  <si>
    <t>7030884</t>
  </si>
  <si>
    <t>SALAMI DRY CALABRESE SNACK PK</t>
  </si>
  <si>
    <t>OLLI</t>
  </si>
  <si>
    <t>7030886</t>
  </si>
  <si>
    <t>SALAMI GENOA SNACK PACK</t>
  </si>
  <si>
    <t>7161606</t>
  </si>
  <si>
    <t>BEEF GRND PTY CHCKBRSKRBVETSTR</t>
  </si>
  <si>
    <t>7192405</t>
  </si>
  <si>
    <t>BACON SLAB SLI 9/13 CT PR12</t>
  </si>
  <si>
    <t>7192482</t>
  </si>
  <si>
    <t>BACON LAYFLAT AW CC 13/17 PR12</t>
  </si>
  <si>
    <t>7201499</t>
  </si>
  <si>
    <t>BEEF PATTY CHK 80/20 STKBRG WD</t>
  </si>
  <si>
    <t>7206308</t>
  </si>
  <si>
    <t>BEEF PATTY CHK 80/20 STK RD FZ</t>
  </si>
  <si>
    <t>7222186</t>
  </si>
  <si>
    <t>BACON LAYFLAT 18/22 SMK PR12</t>
  </si>
  <si>
    <t>SYS REL</t>
  </si>
  <si>
    <t>7230932</t>
  </si>
  <si>
    <t>BEEF BIRRIA CKD FRZN</t>
  </si>
  <si>
    <t>7236418</t>
  </si>
  <si>
    <t>BEEF PATTY 80/20 RND FRSH</t>
  </si>
  <si>
    <t>7237013</t>
  </si>
  <si>
    <t>7237661</t>
  </si>
  <si>
    <t>BEEF PATTY 80/20 RND FRZ</t>
  </si>
  <si>
    <t>7253619</t>
  </si>
  <si>
    <t>SALAMI DRY CALABRESE ASIAGO PK</t>
  </si>
  <si>
    <t>7253620</t>
  </si>
  <si>
    <t>SALAMI GENOA FONTINA SNCK PK</t>
  </si>
  <si>
    <t>7558014</t>
  </si>
  <si>
    <t>BEEF CHUCK FLAP MEAT</t>
  </si>
  <si>
    <t>9911333</t>
  </si>
  <si>
    <t>BEEF RIBEYE SLI 2.6MM FRZN</t>
  </si>
  <si>
    <t>0774069</t>
  </si>
  <si>
    <t>SHRIMP WHT P&amp;D TLON 13/15</t>
  </si>
  <si>
    <t>PORTCLS</t>
  </si>
  <si>
    <t>2053288</t>
  </si>
  <si>
    <t>PROMOTION ALLOWANCE SEAFOOD</t>
  </si>
  <si>
    <t>2614693</t>
  </si>
  <si>
    <t>SHRIMP WHT P&amp;D TAIL-ON 8-12CT</t>
  </si>
  <si>
    <t>2854566</t>
  </si>
  <si>
    <t>COD BTRD BEER GUINNES 1-2 OZ</t>
  </si>
  <si>
    <t>HIGHLNR</t>
  </si>
  <si>
    <t>3352796</t>
  </si>
  <si>
    <t>SALMON ATL FIL SLI SMK</t>
  </si>
  <si>
    <t>PORTIMP</t>
  </si>
  <si>
    <t>4750915</t>
  </si>
  <si>
    <t>SHRIMP BRD COCO BFLY 16/20</t>
  </si>
  <si>
    <t>5106388</t>
  </si>
  <si>
    <t>SHRIMP WHT P&amp;D TLOF 16/20</t>
  </si>
  <si>
    <t>6339107</t>
  </si>
  <si>
    <t>PROMO ALLOW CAT 4 SYSCO PROMO3</t>
  </si>
  <si>
    <t>7104447</t>
  </si>
  <si>
    <t>TUNA AHI POKE CUBE .5 TS</t>
  </si>
  <si>
    <t>7104448</t>
  </si>
  <si>
    <t>TUNA AHI POKE CUBE .75 TS</t>
  </si>
  <si>
    <t>0549513</t>
  </si>
  <si>
    <t>TURKEY BREAST SLI SMK .75 Z FZ</t>
  </si>
  <si>
    <t>BTRBALL</t>
  </si>
  <si>
    <t>0593606</t>
  </si>
  <si>
    <t>CHICKEN TNDR FRTR HMSTYL PRCKD</t>
  </si>
  <si>
    <t>1291390</t>
  </si>
  <si>
    <t>CHICKEN TNDR FRTR HMSTYL SEL</t>
  </si>
  <si>
    <t>TYSON</t>
  </si>
  <si>
    <t>1678051</t>
  </si>
  <si>
    <t>CORN DOG CHKN MINI HNY BTR .67</t>
  </si>
  <si>
    <t>2053379</t>
  </si>
  <si>
    <t>PROMOTION ALLOWANCE POULTRY</t>
  </si>
  <si>
    <t>2436210</t>
  </si>
  <si>
    <t>CHICKEN CVP BRST 6OZ HAL</t>
  </si>
  <si>
    <t>2528636</t>
  </si>
  <si>
    <t>TURKEY BREAST SLI O/RSTD .5 FZ</t>
  </si>
  <si>
    <t>JENNIEO</t>
  </si>
  <si>
    <t>3927795</t>
  </si>
  <si>
    <t>CHICKEN TNDR FRTR HMSTYL LGE</t>
  </si>
  <si>
    <t>5001841</t>
  </si>
  <si>
    <t>CHICKEN CVP BRST RDM HALAL</t>
  </si>
  <si>
    <t>SANDRSN</t>
  </si>
  <si>
    <t>5001858</t>
  </si>
  <si>
    <t>CHICKEN CVP THIGH B/S HALAL JM</t>
  </si>
  <si>
    <t>5220795</t>
  </si>
  <si>
    <t>CHICKEN THIGH MEAT BNLS SKLS</t>
  </si>
  <si>
    <t>PALRNCH</t>
  </si>
  <si>
    <t>5590002</t>
  </si>
  <si>
    <t>CHICKEN FRIED CHKN LGEND</t>
  </si>
  <si>
    <t>ADVANCE</t>
  </si>
  <si>
    <t>6339115</t>
  </si>
  <si>
    <t>PROMO ALLOW CAT 5 SYSCO PROMO3</t>
  </si>
  <si>
    <t>6547053</t>
  </si>
  <si>
    <t>CHICKEN WING 1&amp;2 JNT IF JUMBO</t>
  </si>
  <si>
    <t>7093026</t>
  </si>
  <si>
    <t>TURKEY BREAST MESQ SLI .67OZ</t>
  </si>
  <si>
    <t>7094635</t>
  </si>
  <si>
    <t>TURKEY BREAST SLI O/RSTD .67OZ</t>
  </si>
  <si>
    <t>7225238</t>
  </si>
  <si>
    <t>CHICKEN WING BRD PCK CRISPY</t>
  </si>
  <si>
    <t>8351112</t>
  </si>
  <si>
    <t>TURKEY BREAST SLI NAT RST FRSH</t>
  </si>
  <si>
    <t>8391940</t>
  </si>
  <si>
    <t>CHICKEN TNDR BRD PCK</t>
  </si>
  <si>
    <t>TYSONRL</t>
  </si>
  <si>
    <t>8408108</t>
  </si>
  <si>
    <t>CHICKEN TNDR FRTR GLDN PCK</t>
  </si>
  <si>
    <t>8496913</t>
  </si>
  <si>
    <t>CHICKEN TENDER HMSTYL PCK</t>
  </si>
  <si>
    <t>0933382</t>
  </si>
  <si>
    <t>SANDWICH BISC EGG/CH/SAU IW</t>
  </si>
  <si>
    <t>J DEAN</t>
  </si>
  <si>
    <t>0933481</t>
  </si>
  <si>
    <t>BEAN REFRIED</t>
  </si>
  <si>
    <t>0934240</t>
  </si>
  <si>
    <t>RICE MEXICAN STY</t>
  </si>
  <si>
    <t>1014794</t>
  </si>
  <si>
    <t>CAKE SHEET SPONGE UNICED 12X16</t>
  </si>
  <si>
    <t>SARALEE</t>
  </si>
  <si>
    <t>1023084</t>
  </si>
  <si>
    <t>PIE KEY WEST LIME COND UNTOPPE</t>
  </si>
  <si>
    <t>1023894</t>
  </si>
  <si>
    <t>PIE BANANA WHIP CRM T&amp;S 10</t>
  </si>
  <si>
    <t>SYS IMP</t>
  </si>
  <si>
    <t>1028299</t>
  </si>
  <si>
    <t>CAKE POUND SNAK PK</t>
  </si>
  <si>
    <t>1193622</t>
  </si>
  <si>
    <t>CHIMICHANGA CHKN IW 5Z</t>
  </si>
  <si>
    <t>POSADA</t>
  </si>
  <si>
    <t>Premade</t>
  </si>
  <si>
    <t>1207232</t>
  </si>
  <si>
    <t>PRETZEL SOFT BAKED KINGSIZE</t>
  </si>
  <si>
    <t>SUPRPTZ</t>
  </si>
  <si>
    <t>1237063</t>
  </si>
  <si>
    <t>APTZR CHICKEN QUES CORNUCOPIA</t>
  </si>
  <si>
    <t>1250176</t>
  </si>
  <si>
    <t>MUFFIN BLUBRY COBBLER TULIP</t>
  </si>
  <si>
    <t>BKRSIMP</t>
  </si>
  <si>
    <t>1250200</t>
  </si>
  <si>
    <t>MUFFIN CINN WLNT STRUESL TULIP</t>
  </si>
  <si>
    <t>1359496</t>
  </si>
  <si>
    <t>BLUEBERRY CULT IQF GR A P</t>
  </si>
  <si>
    <t>1491552</t>
  </si>
  <si>
    <t>BUN BRIOCHE 4.5</t>
  </si>
  <si>
    <t>TURANO</t>
  </si>
  <si>
    <t>1616945</t>
  </si>
  <si>
    <t>MUFFIN BLUEBERRY</t>
  </si>
  <si>
    <t>1972033</t>
  </si>
  <si>
    <t>PIE PECAN SOUTHERN 10 T&amp;S</t>
  </si>
  <si>
    <t>1994294</t>
  </si>
  <si>
    <t>POTATO FRY KK 1/2</t>
  </si>
  <si>
    <t>1994452</t>
  </si>
  <si>
    <t>POTATO FRY KK 1/2 XL</t>
  </si>
  <si>
    <t>1994510</t>
  </si>
  <si>
    <t>POTATO FRY 1/4 SS</t>
  </si>
  <si>
    <t>1994732</t>
  </si>
  <si>
    <t>POTATO FRY STEAK XL</t>
  </si>
  <si>
    <t>1994955</t>
  </si>
  <si>
    <t>POTATO FRY KK 3/8</t>
  </si>
  <si>
    <t>1994977</t>
  </si>
  <si>
    <t>POTATO FRY 1/4 SS GR A</t>
  </si>
  <si>
    <t>2020915</t>
  </si>
  <si>
    <t>TAQUITO CHICKEN SHRD 1.1 OZ</t>
  </si>
  <si>
    <t>2034328</t>
  </si>
  <si>
    <t>POTATO FRY 1/4 SS LONG PHANTM</t>
  </si>
  <si>
    <t>2053403</t>
  </si>
  <si>
    <t>PROMOTION ALLOWANCE FROZEN</t>
  </si>
  <si>
    <t>2086330</t>
  </si>
  <si>
    <t>BUN HAMBURGER DLX 30/2PK</t>
  </si>
  <si>
    <t>KINGHAW</t>
  </si>
  <si>
    <t>2166460</t>
  </si>
  <si>
    <t>POTATO FRY 1/4 SS HVY  BTR</t>
  </si>
  <si>
    <t>MGCRNCH</t>
  </si>
  <si>
    <t>2320463</t>
  </si>
  <si>
    <t>EGGROLL VEGETABLE 3 OZ</t>
  </si>
  <si>
    <t>JDMTCLS</t>
  </si>
  <si>
    <t>2393502</t>
  </si>
  <si>
    <t>MUFFIN ENGLISH SANDWICH 3 OZ</t>
  </si>
  <si>
    <t>THOMAS</t>
  </si>
  <si>
    <t>2463968</t>
  </si>
  <si>
    <t>BREAD SRDGH DELI 5/8 IN SLI</t>
  </si>
  <si>
    <t>BKRSCLS</t>
  </si>
  <si>
    <t>2551659</t>
  </si>
  <si>
    <t>CHURRO MEXICAN MINI PASTRY</t>
  </si>
  <si>
    <t>CACHURO</t>
  </si>
  <si>
    <t>2579522</t>
  </si>
  <si>
    <t>CHICKEN NUG VEGAN</t>
  </si>
  <si>
    <t>MNCUISN</t>
  </si>
  <si>
    <t>2832038</t>
  </si>
  <si>
    <t>TORTILLA FLOUR 14 IN PRSSD</t>
  </si>
  <si>
    <t>ROMERO</t>
  </si>
  <si>
    <t>3239975</t>
  </si>
  <si>
    <t>ENTREE CHICKEN ALPASTOR</t>
  </si>
  <si>
    <t>3283635</t>
  </si>
  <si>
    <t>BAGEL PLAIN 4OZ SLI SLVD</t>
  </si>
  <si>
    <t>3554615</t>
  </si>
  <si>
    <t>POTATO FRY 5/16 BEER XL</t>
  </si>
  <si>
    <t>3784097</t>
  </si>
  <si>
    <t>ENTREE CHICKEN MANDN ORG W/SCE</t>
  </si>
  <si>
    <t>YANGS</t>
  </si>
  <si>
    <t>3922879</t>
  </si>
  <si>
    <t>DESSERT SPCLTY PEANUT BTR STK</t>
  </si>
  <si>
    <t>SWEETST</t>
  </si>
  <si>
    <t>3936412</t>
  </si>
  <si>
    <t>NOODLE RAMEN PLAIN F/ SHOYU</t>
  </si>
  <si>
    <t>SUN NDL</t>
  </si>
  <si>
    <t>4036580</t>
  </si>
  <si>
    <t>BUN HAMBURGER DLX</t>
  </si>
  <si>
    <t>4129336</t>
  </si>
  <si>
    <t>DIP CHEESE CRAFT BEER</t>
  </si>
  <si>
    <t>4383139</t>
  </si>
  <si>
    <t>BAGEL PLAIN 4OZ PARBKD UNSLI</t>
  </si>
  <si>
    <t>4383238</t>
  </si>
  <si>
    <t>BAGEL ASST 4 OZ PARBK UNSLI</t>
  </si>
  <si>
    <t>4421109</t>
  </si>
  <si>
    <t>COOKIE CHOC CHUNK IW SANDY S</t>
  </si>
  <si>
    <t>4423727</t>
  </si>
  <si>
    <t>COOKIE CARAMEL SLTD IW MANIF</t>
  </si>
  <si>
    <t>4808863</t>
  </si>
  <si>
    <t>ROLL DINNER HAWAIIAN BKD</t>
  </si>
  <si>
    <t>4859916</t>
  </si>
  <si>
    <t>ENTREE PORK TACO AL PASTOR</t>
  </si>
  <si>
    <t>4910663</t>
  </si>
  <si>
    <t>PLANTAIN FROZEN RIPE SLICES</t>
  </si>
  <si>
    <t>5020680</t>
  </si>
  <si>
    <t>BREAD SOURDOUGH 3/4 IN SLI</t>
  </si>
  <si>
    <t>5020997</t>
  </si>
  <si>
    <t>POTATO TATER BARREL</t>
  </si>
  <si>
    <t>5021054</t>
  </si>
  <si>
    <t>POTATO H/BRN TRIANGLE 2 OZ</t>
  </si>
  <si>
    <t>5046861</t>
  </si>
  <si>
    <t>APTZR CHEESE CURD BRD WISCON</t>
  </si>
  <si>
    <t>5542414</t>
  </si>
  <si>
    <t>PLANTBASED CHICKEN TENDER</t>
  </si>
  <si>
    <t>BEYMEAT</t>
  </si>
  <si>
    <t>6339129</t>
  </si>
  <si>
    <t>PROMO ALLOW CAT 6 SYSCO PROMO3</t>
  </si>
  <si>
    <t>6427801</t>
  </si>
  <si>
    <t>BREAD TEXAS TOAST EGG THICK 16</t>
  </si>
  <si>
    <t>6650873</t>
  </si>
  <si>
    <t>DESSERT TIRAMISU TRAY</t>
  </si>
  <si>
    <t>AREZCLS</t>
  </si>
  <si>
    <t>6838916</t>
  </si>
  <si>
    <t>APTZR POTSTICKER CHICKEN</t>
  </si>
  <si>
    <t>7011764</t>
  </si>
  <si>
    <t>SALAD SEAWEED GOMA WAKAME</t>
  </si>
  <si>
    <t>AZUMA</t>
  </si>
  <si>
    <t>7021392</t>
  </si>
  <si>
    <t>BREAD BUN FOLDED BAO</t>
  </si>
  <si>
    <t>CHIMEI</t>
  </si>
  <si>
    <t>7027859</t>
  </si>
  <si>
    <t>COOKIE MACAROON HEART DUO</t>
  </si>
  <si>
    <t>CHICPAT</t>
  </si>
  <si>
    <t>7031108</t>
  </si>
  <si>
    <t>CREPE FRENCH LARGE 33CM</t>
  </si>
  <si>
    <t>7073186</t>
  </si>
  <si>
    <t>POTATO CHIP SKON RCPCH FZ</t>
  </si>
  <si>
    <t>7075717</t>
  </si>
  <si>
    <t>PATTY VGTRN IMPOSSIBLE BURGER</t>
  </si>
  <si>
    <t>IMPOSSF</t>
  </si>
  <si>
    <t>7085140</t>
  </si>
  <si>
    <t>CORN YEL RSTD</t>
  </si>
  <si>
    <t>7104217</t>
  </si>
  <si>
    <t>APTZR EGGROLL VEG</t>
  </si>
  <si>
    <t>GLD TGR</t>
  </si>
  <si>
    <t>7107838</t>
  </si>
  <si>
    <t>APTZR PEPPER JAL CRM CHS</t>
  </si>
  <si>
    <t>7107841</t>
  </si>
  <si>
    <t>APTZR PEPPER JAL CHDR CHS</t>
  </si>
  <si>
    <t>7111746</t>
  </si>
  <si>
    <t>MIX SMOOTHIE ACAI ORGANIC 100G</t>
  </si>
  <si>
    <t>SAMBZON</t>
  </si>
  <si>
    <t>7120568</t>
  </si>
  <si>
    <t>BREAD TEXAS TOAST 3/4 SLI YLW</t>
  </si>
  <si>
    <t>7135261</t>
  </si>
  <si>
    <t>SAUSAGE PATTY IMPOSSIBLE</t>
  </si>
  <si>
    <t>7139771</t>
  </si>
  <si>
    <t>ONION GRILLED CARAMELIZED</t>
  </si>
  <si>
    <t>7144425</t>
  </si>
  <si>
    <t>NOODLE LO RAMEN  TEMOMI 18WT</t>
  </si>
  <si>
    <t>7152444</t>
  </si>
  <si>
    <t>CORN WHL FRE RSTD SALT OIL</t>
  </si>
  <si>
    <t>7152447</t>
  </si>
  <si>
    <t>CORN WHL FIRE RSTD MEX STYL ST</t>
  </si>
  <si>
    <t>7157321</t>
  </si>
  <si>
    <t>WAFFLE BELGIAN PEARL SUGAR IW</t>
  </si>
  <si>
    <t>7157323</t>
  </si>
  <si>
    <t>7165405</t>
  </si>
  <si>
    <t>TAQUITO CHICKEN 2OZ</t>
  </si>
  <si>
    <t>TARTINO</t>
  </si>
  <si>
    <t>7182016</t>
  </si>
  <si>
    <t>CHICKEN NUG PLANT BASED</t>
  </si>
  <si>
    <t>7184421</t>
  </si>
  <si>
    <t>VEGETABLE SAUSAGE SOYRIZO</t>
  </si>
  <si>
    <t>ELBURIT</t>
  </si>
  <si>
    <t>7199955</t>
  </si>
  <si>
    <t>CROISSANT BUTTER BUN UNSL T&amp;S</t>
  </si>
  <si>
    <t>7223066</t>
  </si>
  <si>
    <t>BUN BRIOCHE SLI 4.5</t>
  </si>
  <si>
    <t>7225498</t>
  </si>
  <si>
    <t>BUN HAMBURGER 4IN 1.75 OZ</t>
  </si>
  <si>
    <t>7235751</t>
  </si>
  <si>
    <t>WASABI GRATED KIZAMI FZN CHP</t>
  </si>
  <si>
    <t>GLDNCRT</t>
  </si>
  <si>
    <t>7362849</t>
  </si>
  <si>
    <t>BREAD NAAN TANDORI GRLC TERDRP</t>
  </si>
  <si>
    <t>STONEFI</t>
  </si>
  <si>
    <t>7514219</t>
  </si>
  <si>
    <t>BREAD BAGUETTE</t>
  </si>
  <si>
    <t>VDFRNCE</t>
  </si>
  <si>
    <t>8013898</t>
  </si>
  <si>
    <t>APTZR POTSTICKER VEGTABLE GRMT</t>
  </si>
  <si>
    <t>8155392</t>
  </si>
  <si>
    <t>PIZZA PEPPERONI I/W DEEP 5</t>
  </si>
  <si>
    <t>RDBARON</t>
  </si>
  <si>
    <t>8731135</t>
  </si>
  <si>
    <t>PRETZEL SOFT BRAID 7 OZ</t>
  </si>
  <si>
    <t>8806275</t>
  </si>
  <si>
    <t>APTZR TORNADO SWSTRN CHKN</t>
  </si>
  <si>
    <t>ELMNTRY</t>
  </si>
  <si>
    <t>9067125</t>
  </si>
  <si>
    <t>CHURRO PRFRD CAJETA/CARAMEL</t>
  </si>
  <si>
    <t>9717133</t>
  </si>
  <si>
    <t>DOUGH COOKIE CHOC CHUNK</t>
  </si>
  <si>
    <t>9727835</t>
  </si>
  <si>
    <t>SOUP CHICKEN TORTLLA CONC</t>
  </si>
  <si>
    <t>9740135</t>
  </si>
  <si>
    <t>APTZR JALAPENO BTR BTL CAP</t>
  </si>
  <si>
    <t>BREWCTY</t>
  </si>
  <si>
    <t>9789686</t>
  </si>
  <si>
    <t>PIE CHOC CRM T&amp;S 10</t>
  </si>
  <si>
    <t>9803883</t>
  </si>
  <si>
    <t>SOYBEAN WHOLE SHELLED EDAMAME</t>
  </si>
  <si>
    <t>9809294</t>
  </si>
  <si>
    <t>PIE COCONUT CRM T&amp;S 10 IN</t>
  </si>
  <si>
    <t>0029118</t>
  </si>
  <si>
    <t>SODA MEXICAN ORANGE</t>
  </si>
  <si>
    <t>FANTA</t>
  </si>
  <si>
    <t>0079584</t>
  </si>
  <si>
    <t>BEAN PINTO LOW SODIUM</t>
  </si>
  <si>
    <t>BUSH</t>
  </si>
  <si>
    <t>0079634</t>
  </si>
  <si>
    <t>BEAN BLACK LOW SODIUM</t>
  </si>
  <si>
    <t>0136935</t>
  </si>
  <si>
    <t>MAYONNAISE CREAMY ALL NAT PKT</t>
  </si>
  <si>
    <t>SMPYHNZ</t>
  </si>
  <si>
    <t>0169336</t>
  </si>
  <si>
    <t>PICKLE SLI BREAD&amp;BTR KK 1/4</t>
  </si>
  <si>
    <t>0175796</t>
  </si>
  <si>
    <t>CHOCOLATE DARK PATE A GLA PAIL</t>
  </si>
  <si>
    <t>CACAO B</t>
  </si>
  <si>
    <t>0337772</t>
  </si>
  <si>
    <t>SALAD SEAWEED HIYASHI NO MSG</t>
  </si>
  <si>
    <t>PACKER</t>
  </si>
  <si>
    <t>0387680</t>
  </si>
  <si>
    <t>SAUCE CHEESE NACHO ZTF</t>
  </si>
  <si>
    <t>0389365</t>
  </si>
  <si>
    <t>SAUCE CHEESE AGED CHED ZTF</t>
  </si>
  <si>
    <t>0389371</t>
  </si>
  <si>
    <t>SAUCE CHEESE AGED CHED SHP ZTF</t>
  </si>
  <si>
    <t>0730947</t>
  </si>
  <si>
    <t>SODA SPRITE MEX GLASS NON RETR</t>
  </si>
  <si>
    <t>SPRITE</t>
  </si>
  <si>
    <t>0780031</t>
  </si>
  <si>
    <t>SAUCE BBQ ORIG CUPS</t>
  </si>
  <si>
    <t>SWTBABY</t>
  </si>
  <si>
    <t>0912198</t>
  </si>
  <si>
    <t>DRINK ENERGY SYNERGY TRIOLGY</t>
  </si>
  <si>
    <t>GTSKOMB</t>
  </si>
  <si>
    <t>1035080</t>
  </si>
  <si>
    <t>SEASONING CHILI SHICHIMI TOGAR</t>
  </si>
  <si>
    <t>S&amp;B</t>
  </si>
  <si>
    <t>1102724</t>
  </si>
  <si>
    <t>SODA MEX COKE GLS NON RET</t>
  </si>
  <si>
    <t>COCACOL</t>
  </si>
  <si>
    <t>1125382</t>
  </si>
  <si>
    <t>TORTILLA STRIP TRICOLOR FRIED</t>
  </si>
  <si>
    <t>1133067</t>
  </si>
  <si>
    <t>PASTE MISO SHIRO</t>
  </si>
  <si>
    <t>MARUKME</t>
  </si>
  <si>
    <t>1146911</t>
  </si>
  <si>
    <t>KETCHUP PACKET</t>
  </si>
  <si>
    <t>1171012</t>
  </si>
  <si>
    <t>SAUCE HOT ORIG PACKETS</t>
  </si>
  <si>
    <t>FRANKS</t>
  </si>
  <si>
    <t>1200278</t>
  </si>
  <si>
    <t>DRESSING CAESAR TUSCAN</t>
  </si>
  <si>
    <t>1230533</t>
  </si>
  <si>
    <t>POPCORN PLAIN 100 CALORIE BAG</t>
  </si>
  <si>
    <t>SKINPOP</t>
  </si>
  <si>
    <t>1344033</t>
  </si>
  <si>
    <t>DRESSING RANCH BTRM BANQUET</t>
  </si>
  <si>
    <t>1404755</t>
  </si>
  <si>
    <t>DRESSING RANCH BUTTERMILK</t>
  </si>
  <si>
    <t>1481605</t>
  </si>
  <si>
    <t>SHELL TOSTADO 6 IN</t>
  </si>
  <si>
    <t>1678034</t>
  </si>
  <si>
    <t>SUGAR NAT PEARL BLGN</t>
  </si>
  <si>
    <t>LARS</t>
  </si>
  <si>
    <t>1744901</t>
  </si>
  <si>
    <t>TEA GREEN MATCHA</t>
  </si>
  <si>
    <t>MAEDA</t>
  </si>
  <si>
    <t>1817134</t>
  </si>
  <si>
    <t>DRINK ENERGY REDBULL SF</t>
  </si>
  <si>
    <t>REDBULL</t>
  </si>
  <si>
    <t>1841404</t>
  </si>
  <si>
    <t>NUT FILBERT HZLNT BLANCHED WHL</t>
  </si>
  <si>
    <t>LVOFARE</t>
  </si>
  <si>
    <t>1854694</t>
  </si>
  <si>
    <t>SUGAR BROWN LIGHT CANE</t>
  </si>
  <si>
    <t>1899063</t>
  </si>
  <si>
    <t>SNACK MIX CHEX SMPLY STRAW YOG</t>
  </si>
  <si>
    <t>GM</t>
  </si>
  <si>
    <t>1931740</t>
  </si>
  <si>
    <t>LUNCH MEAT SPAM</t>
  </si>
  <si>
    <t>1940725</t>
  </si>
  <si>
    <t>SAUCE CHEESE MILD</t>
  </si>
  <si>
    <t>GEHL</t>
  </si>
  <si>
    <t>1973841</t>
  </si>
  <si>
    <t>SAUCE HONEY MUST CUP</t>
  </si>
  <si>
    <t>HEINZ</t>
  </si>
  <si>
    <t>1974567</t>
  </si>
  <si>
    <t>SAUCE SWEET/SOUR CUP</t>
  </si>
  <si>
    <t>2250399</t>
  </si>
  <si>
    <t>SYRUP ITALIAN BLUE CURACAO BAR</t>
  </si>
  <si>
    <t>TORANI</t>
  </si>
  <si>
    <t>2386134</t>
  </si>
  <si>
    <t>TORTILLA FLOUR PRESS 6IN</t>
  </si>
  <si>
    <t>2473132</t>
  </si>
  <si>
    <t>SPICE SESAME SEED WHL WHITE</t>
  </si>
  <si>
    <t>IMP/MCC</t>
  </si>
  <si>
    <t>2617167</t>
  </si>
  <si>
    <t>DRESSING JAPANESE WASABI</t>
  </si>
  <si>
    <t>NIPPON</t>
  </si>
  <si>
    <t>2629295</t>
  </si>
  <si>
    <t>FLOWER HIBISCUS WILD IN SYRUP</t>
  </si>
  <si>
    <t>WILDHIB</t>
  </si>
  <si>
    <t>2658443</t>
  </si>
  <si>
    <t>SAUCE CHILI SRIRACHA CHA</t>
  </si>
  <si>
    <t>TEXPETE</t>
  </si>
  <si>
    <t>2670347</t>
  </si>
  <si>
    <t>MARINADE MOJO CRIOLLO</t>
  </si>
  <si>
    <t>GOYA</t>
  </si>
  <si>
    <t>2751679</t>
  </si>
  <si>
    <t>WATER MINERAL MEXICO GLS BTL</t>
  </si>
  <si>
    <t>TOPOCHI</t>
  </si>
  <si>
    <t>2786127</t>
  </si>
  <si>
    <t>SODA COCA COLA CLS</t>
  </si>
  <si>
    <t>2835874</t>
  </si>
  <si>
    <t>BAR CHOCOLATE DARK STRONGER</t>
  </si>
  <si>
    <t>NUGO</t>
  </si>
  <si>
    <t>2880189</t>
  </si>
  <si>
    <t>SNACK BAR RICE KRISPIES WG</t>
  </si>
  <si>
    <t>KELLOGG</t>
  </si>
  <si>
    <t>2916460</t>
  </si>
  <si>
    <t>DRINK ENERGY RED BULL SF</t>
  </si>
  <si>
    <t>2927210</t>
  </si>
  <si>
    <t>SNACK BAR CARAMEL ALMD SEA SLT</t>
  </si>
  <si>
    <t>KIND</t>
  </si>
  <si>
    <t>2994630</t>
  </si>
  <si>
    <t>WATER SPRING IMPORTED GLS</t>
  </si>
  <si>
    <t>PANNA</t>
  </si>
  <si>
    <t>3069895</t>
  </si>
  <si>
    <t>3132032</t>
  </si>
  <si>
    <t>SAUCE BBQ DIP CUP</t>
  </si>
  <si>
    <t>HSRCCLS</t>
  </si>
  <si>
    <t>3132065</t>
  </si>
  <si>
    <t>SAUCE SWEET &amp; SOUR DIP CUP</t>
  </si>
  <si>
    <t>3157690</t>
  </si>
  <si>
    <t>RICE JASMINE</t>
  </si>
  <si>
    <t>PRODUCR</t>
  </si>
  <si>
    <t>3221225</t>
  </si>
  <si>
    <t>CHIP POTATO MAUI ONION HI KTL</t>
  </si>
  <si>
    <t>LAYS</t>
  </si>
  <si>
    <t>3259860</t>
  </si>
  <si>
    <t>SNACK TRAIL MIX NUT &amp; CHOC</t>
  </si>
  <si>
    <t>PLANTER</t>
  </si>
  <si>
    <t>3362274</t>
  </si>
  <si>
    <t>BEAN PINTO FCY</t>
  </si>
  <si>
    <t>3395278</t>
  </si>
  <si>
    <t>CHIP POTATO LIMON</t>
  </si>
  <si>
    <t>3603147</t>
  </si>
  <si>
    <t>OLIVE GREEK PITTED MIX</t>
  </si>
  <si>
    <t>DIVINA</t>
  </si>
  <si>
    <t>3630324</t>
  </si>
  <si>
    <t>DRESSING ASIAN SESAME</t>
  </si>
  <si>
    <t>MARZETI</t>
  </si>
  <si>
    <t>3713567</t>
  </si>
  <si>
    <t>SAUCE BBQ CUPS</t>
  </si>
  <si>
    <t>BULLEYE</t>
  </si>
  <si>
    <t>3718210</t>
  </si>
  <si>
    <t>MAYONNAISE LITE</t>
  </si>
  <si>
    <t>KRAFT</t>
  </si>
  <si>
    <t>3718533</t>
  </si>
  <si>
    <t>MAYONNAISE REAL PACKET</t>
  </si>
  <si>
    <t>3792421</t>
  </si>
  <si>
    <t>DRESSING RED WINE VINGRT METRO</t>
  </si>
  <si>
    <t>KENS</t>
  </si>
  <si>
    <t>3820150</t>
  </si>
  <si>
    <t>POPCORN PLAIN BOOMCHICKA SALT</t>
  </si>
  <si>
    <t>ANGIE</t>
  </si>
  <si>
    <t>3823382</t>
  </si>
  <si>
    <t>SAUCE CHIPOTLE ANCHO SANDWICH</t>
  </si>
  <si>
    <t>HELLMAN</t>
  </si>
  <si>
    <t>3860695</t>
  </si>
  <si>
    <t>SEAWEED NORI HALF SHEET</t>
  </si>
  <si>
    <t>3862893</t>
  </si>
  <si>
    <t>FIG DRIED BLK MISSION</t>
  </si>
  <si>
    <t>TRAINA</t>
  </si>
  <si>
    <t>3887777</t>
  </si>
  <si>
    <t>BAR ENERGY CHOC BROWNIE</t>
  </si>
  <si>
    <t>CLFBARS</t>
  </si>
  <si>
    <t>3939380</t>
  </si>
  <si>
    <t>RICE BROWN PARBOILED WHLGRN QC</t>
  </si>
  <si>
    <t>4005567</t>
  </si>
  <si>
    <t>SAUCE SOY</t>
  </si>
  <si>
    <t>KIKOMAN</t>
  </si>
  <si>
    <t>4006649</t>
  </si>
  <si>
    <t>MUSTARD YELLOW PACKETS MILD</t>
  </si>
  <si>
    <t>4007654</t>
  </si>
  <si>
    <t>SEASONING LIQUID</t>
  </si>
  <si>
    <t>MAGGI</t>
  </si>
  <si>
    <t>4007886</t>
  </si>
  <si>
    <t>SAUCE WORCESTERSHIRE BTL</t>
  </si>
  <si>
    <t>LEA&amp;PER</t>
  </si>
  <si>
    <t>4014908</t>
  </si>
  <si>
    <t>VINEGAR WINE SHERRY 8%</t>
  </si>
  <si>
    <t>ROLAND</t>
  </si>
  <si>
    <t>4014973</t>
  </si>
  <si>
    <t>BEAN KIDNEY DARK RED</t>
  </si>
  <si>
    <t>4030912</t>
  </si>
  <si>
    <t>PEPPER RED DICED FCY</t>
  </si>
  <si>
    <t>4036380</t>
  </si>
  <si>
    <t>MILK EVAPORATED</t>
  </si>
  <si>
    <t>CARNATN</t>
  </si>
  <si>
    <t>4113049</t>
  </si>
  <si>
    <t>VINEGAR DISTILLED WHITE 5%</t>
  </si>
  <si>
    <t>4119079</t>
  </si>
  <si>
    <t>OIL SOYBEAN VEGETABLE PURE</t>
  </si>
  <si>
    <t>4119509</t>
  </si>
  <si>
    <t>SHORTENING FRY LIQ CREAMY ZTF</t>
  </si>
  <si>
    <t>4136768</t>
  </si>
  <si>
    <t>KETCHUP PACKET FCY</t>
  </si>
  <si>
    <t>4137424</t>
  </si>
  <si>
    <t>COOKIE LEMON BURST GLUTEN FREE</t>
  </si>
  <si>
    <t>HOMEFRE</t>
  </si>
  <si>
    <t>4146395</t>
  </si>
  <si>
    <t>SODA DR PEPPER SUITCASE</t>
  </si>
  <si>
    <t>DR PEPR</t>
  </si>
  <si>
    <t>4187357</t>
  </si>
  <si>
    <t>SODA COKE DIET</t>
  </si>
  <si>
    <t>4194611</t>
  </si>
  <si>
    <t>SNACK BAR DRK CHOC ALM COCONT</t>
  </si>
  <si>
    <t>4220554</t>
  </si>
  <si>
    <t>COOKIE FIG NEWTON CAKE</t>
  </si>
  <si>
    <t>NABISCO</t>
  </si>
  <si>
    <t>4232682</t>
  </si>
  <si>
    <t>SAUCE TERIYAKI GLAZE</t>
  </si>
  <si>
    <t>4244648</t>
  </si>
  <si>
    <t>SODA COKE DIET CAN 4X6</t>
  </si>
  <si>
    <t>4324802</t>
  </si>
  <si>
    <t>COOKIE MILANO</t>
  </si>
  <si>
    <t>PEPFARM</t>
  </si>
  <si>
    <t>4341949</t>
  </si>
  <si>
    <t>COOKIE SANDWICH OREO 2.4 OZ</t>
  </si>
  <si>
    <t>4347431</t>
  </si>
  <si>
    <t>JUICE APPLE GLS FCY</t>
  </si>
  <si>
    <t>MRTNELI</t>
  </si>
  <si>
    <t>4360776</t>
  </si>
  <si>
    <t>SNACK CHEESE FLAMIN HOT BKD WG</t>
  </si>
  <si>
    <t>CHEETOS</t>
  </si>
  <si>
    <t>4361432</t>
  </si>
  <si>
    <t>HONEY PURE CLOVER GR A TSC JUG</t>
  </si>
  <si>
    <t>4375576</t>
  </si>
  <si>
    <t>DRINK ORG KOMBUCHA PNK LADY AP</t>
  </si>
  <si>
    <t>HLTHADE</t>
  </si>
  <si>
    <t>4380788</t>
  </si>
  <si>
    <t>CANDY M&amp;M PEANUT 1.74 OZ</t>
  </si>
  <si>
    <t>M&amp;M</t>
  </si>
  <si>
    <t>4441457</t>
  </si>
  <si>
    <t>SYRUP CHOCOLATE SQUEEZE BOTTLE</t>
  </si>
  <si>
    <t>HERSHEY</t>
  </si>
  <si>
    <t>4501997</t>
  </si>
  <si>
    <t>COFFEE INST REG JAR</t>
  </si>
  <si>
    <t>FOLGERS</t>
  </si>
  <si>
    <t>4504908</t>
  </si>
  <si>
    <t>COCONUT SHRD FCY SWEETENED</t>
  </si>
  <si>
    <t>4518403</t>
  </si>
  <si>
    <t>SHORTENING FRY LIQ CLR ZTF</t>
  </si>
  <si>
    <t>4528523</t>
  </si>
  <si>
    <t>SYRUP LAVENDER</t>
  </si>
  <si>
    <t>MONIN</t>
  </si>
  <si>
    <t>4565867</t>
  </si>
  <si>
    <t>MAYONNAISE REAL</t>
  </si>
  <si>
    <t>BESTFDS</t>
  </si>
  <si>
    <t>4645446</t>
  </si>
  <si>
    <t>SUNFLOWER KERNEL OIL RST SALT</t>
  </si>
  <si>
    <t>4736070</t>
  </si>
  <si>
    <t>MUSTARD YELLOW SQZ CLS</t>
  </si>
  <si>
    <t>FRENCHS</t>
  </si>
  <si>
    <t>4779674</t>
  </si>
  <si>
    <t>MAYONNAISE DLX ALL YOLK</t>
  </si>
  <si>
    <t>4795302</t>
  </si>
  <si>
    <t>DRINK KOMBUCHA GINER LMN TEA</t>
  </si>
  <si>
    <t>4814343</t>
  </si>
  <si>
    <t>SYRUP BLUE CURACAO</t>
  </si>
  <si>
    <t>4871891</t>
  </si>
  <si>
    <t>TORTILLA FLOUR STREET 4.5</t>
  </si>
  <si>
    <t>LA BAND</t>
  </si>
  <si>
    <t>4876985</t>
  </si>
  <si>
    <t>DRINK KOMBUCHA POMEGRANATE</t>
  </si>
  <si>
    <t>4893467</t>
  </si>
  <si>
    <t>SAUCE TACO PKT MILD</t>
  </si>
  <si>
    <t>4939476</t>
  </si>
  <si>
    <t>DRESSING RANCH CUP</t>
  </si>
  <si>
    <t>4945655</t>
  </si>
  <si>
    <t>DRESSING 1000 ISLAND FAVORITE</t>
  </si>
  <si>
    <t>4970962</t>
  </si>
  <si>
    <t>CANDY RED VINE TRAY LICORC</t>
  </si>
  <si>
    <t>AMERLIC</t>
  </si>
  <si>
    <t>5032149</t>
  </si>
  <si>
    <t>SAUCE HOT PKTS</t>
  </si>
  <si>
    <t>TAPATIO</t>
  </si>
  <si>
    <t>5087572</t>
  </si>
  <si>
    <t>SUGAR GRANULATED XFINE CANE</t>
  </si>
  <si>
    <t>5139029</t>
  </si>
  <si>
    <t>JUICE LEMONADE RTD</t>
  </si>
  <si>
    <t>SMPLYLM</t>
  </si>
  <si>
    <t>5141932</t>
  </si>
  <si>
    <t>NUT CASHEW WHL RSTD SLTD</t>
  </si>
  <si>
    <t>NUTHVST</t>
  </si>
  <si>
    <t>5161021</t>
  </si>
  <si>
    <t>5197769</t>
  </si>
  <si>
    <t>CANDY PEANUT BUTTER CUP</t>
  </si>
  <si>
    <t>REESES</t>
  </si>
  <si>
    <t>5203450</t>
  </si>
  <si>
    <t>CANDY STARLIGHT POUCH PEPRMNT</t>
  </si>
  <si>
    <t>5228648</t>
  </si>
  <si>
    <t>SPICE CINNAMON STICK</t>
  </si>
  <si>
    <t>5229752</t>
  </si>
  <si>
    <t>SEASONING TACO</t>
  </si>
  <si>
    <t>5230057</t>
  </si>
  <si>
    <t>EXTRACT VANILLA PURE</t>
  </si>
  <si>
    <t>5247811</t>
  </si>
  <si>
    <t>TOPPING DESSERT OREO CRUMBLE</t>
  </si>
  <si>
    <t>5332473</t>
  </si>
  <si>
    <t>SUGAR BROWN LIGHT</t>
  </si>
  <si>
    <t>C&amp;H</t>
  </si>
  <si>
    <t>5357322</t>
  </si>
  <si>
    <t>COOKIE GRAHAM TEDDY CINNAMON</t>
  </si>
  <si>
    <t>5371299</t>
  </si>
  <si>
    <t>MUSTARD DIJON PLS JAR</t>
  </si>
  <si>
    <t>GREY P</t>
  </si>
  <si>
    <t>5429766</t>
  </si>
  <si>
    <t>OLIVE KALAMATA PTD PLAS KEG</t>
  </si>
  <si>
    <t>5438205</t>
  </si>
  <si>
    <t>DRESSING CAESAR CREAMY RFG</t>
  </si>
  <si>
    <t>5453287</t>
  </si>
  <si>
    <t>SAUCE SOY PACKETS</t>
  </si>
  <si>
    <t>KIMLAN</t>
  </si>
  <si>
    <t>5510524</t>
  </si>
  <si>
    <t>PROMOTION ALLOWANCE CAN/DRY</t>
  </si>
  <si>
    <t>5511910</t>
  </si>
  <si>
    <t>CHIP TORTILLA COOLER RANCH SS</t>
  </si>
  <si>
    <t>DORITOS</t>
  </si>
  <si>
    <t>5511928</t>
  </si>
  <si>
    <t>CHIP TORTILLA NACHO CHS SS</t>
  </si>
  <si>
    <t>5538590</t>
  </si>
  <si>
    <t>CRACKER CHEEZITS ORIG SNACK</t>
  </si>
  <si>
    <t>SUNSHIN</t>
  </si>
  <si>
    <t>5611645</t>
  </si>
  <si>
    <t>HONEY PURE ORGBLSM GR A TS JUG</t>
  </si>
  <si>
    <t>5740626</t>
  </si>
  <si>
    <t>DRESSING 1000 ISLAND SPCL REC</t>
  </si>
  <si>
    <t>5757091</t>
  </si>
  <si>
    <t>PEPPER CHIPOTLE IN ADOBO SAUCE</t>
  </si>
  <si>
    <t>EMBASA</t>
  </si>
  <si>
    <t>5780616</t>
  </si>
  <si>
    <t>SEED SESAME RSTD WHT</t>
  </si>
  <si>
    <t>LLB</t>
  </si>
  <si>
    <t>5807623</t>
  </si>
  <si>
    <t>NOODLE RICE STICK THAI MED</t>
  </si>
  <si>
    <t>5844220</t>
  </si>
  <si>
    <t>BEAN BLACK</t>
  </si>
  <si>
    <t>5846714</t>
  </si>
  <si>
    <t>OIL OLIVE EXTRA VIRGIN ROBUSTO</t>
  </si>
  <si>
    <t>5859517</t>
  </si>
  <si>
    <t>VINEGAR RICE SEASONED</t>
  </si>
  <si>
    <t>NAKANO</t>
  </si>
  <si>
    <t>5896055</t>
  </si>
  <si>
    <t>SYRUP VANILLA</t>
  </si>
  <si>
    <t>5932518</t>
  </si>
  <si>
    <t>SYRUP VANILLA PL BTL NONGMO</t>
  </si>
  <si>
    <t>5935689</t>
  </si>
  <si>
    <t>SPICE PEPPER BLK GRND</t>
  </si>
  <si>
    <t>5935879</t>
  </si>
  <si>
    <t>MIX SEASONING TACO</t>
  </si>
  <si>
    <t>5975123</t>
  </si>
  <si>
    <t>BEAN CHILI PINTO MEX</t>
  </si>
  <si>
    <t>6004857</t>
  </si>
  <si>
    <t>MAYONNAISE EXTRA HVY</t>
  </si>
  <si>
    <t>6004972</t>
  </si>
  <si>
    <t>SAUCE TACO PKT</t>
  </si>
  <si>
    <t>6071518</t>
  </si>
  <si>
    <t>PEPPER CHIPOTLE IN SAUCE</t>
  </si>
  <si>
    <t>6220687</t>
  </si>
  <si>
    <t>WATER BOTTLED</t>
  </si>
  <si>
    <t>AQUAFIN</t>
  </si>
  <si>
    <t>6288880</t>
  </si>
  <si>
    <t>PEPPER CHILE GRN DICED RSTD/PL</t>
  </si>
  <si>
    <t>6339131</t>
  </si>
  <si>
    <t>PROMO ALLOW CAT 7 SYSCO PROMO3</t>
  </si>
  <si>
    <t>6400051</t>
  </si>
  <si>
    <t>COOKIE CRUMB OREO MED CRUNCH</t>
  </si>
  <si>
    <t>6475321</t>
  </si>
  <si>
    <t>DRESSING RASPBERRY VINGT FTFR</t>
  </si>
  <si>
    <t>6533939</t>
  </si>
  <si>
    <t>SPICE SESAME SEED BLK</t>
  </si>
  <si>
    <t>MC CORM</t>
  </si>
  <si>
    <t>6586242</t>
  </si>
  <si>
    <t>COOKIE NUTTER BUTR 1.9 OZ</t>
  </si>
  <si>
    <t>6638738</t>
  </si>
  <si>
    <t>KETCHUP SQUEEZE RED UPSIDE DWN</t>
  </si>
  <si>
    <t>HSRCIMP</t>
  </si>
  <si>
    <t>6639512</t>
  </si>
  <si>
    <t>SPICE CINNAMON GRND</t>
  </si>
  <si>
    <t>6725061</t>
  </si>
  <si>
    <t>SNACK ONION LSS</t>
  </si>
  <si>
    <t>FUNYUNS</t>
  </si>
  <si>
    <t>6725457</t>
  </si>
  <si>
    <t>CHIP POTATO BBQ SMKHSE KETTLE</t>
  </si>
  <si>
    <t>MSVICKI</t>
  </si>
  <si>
    <t>6743441</t>
  </si>
  <si>
    <t>CHIP POTATO BBQ LSS</t>
  </si>
  <si>
    <t>6744082</t>
  </si>
  <si>
    <t>CHIP POTATO CHD SRCRM RDGD BG</t>
  </si>
  <si>
    <t>RUFFLES</t>
  </si>
  <si>
    <t>6783417</t>
  </si>
  <si>
    <t>POPCORN CHEDDAR WHT LSS</t>
  </si>
  <si>
    <t>SMARTFD</t>
  </si>
  <si>
    <t>6798880</t>
  </si>
  <si>
    <t>SNACK CHEESE CRNCH HOT LIM LSS</t>
  </si>
  <si>
    <t>6824835</t>
  </si>
  <si>
    <t>OIL OLIVE EXTRA VIRGIN</t>
  </si>
  <si>
    <t>COLAVIT</t>
  </si>
  <si>
    <t>6925806</t>
  </si>
  <si>
    <t>COOKIE CHOC CHIP IW</t>
  </si>
  <si>
    <t>GRANDMA</t>
  </si>
  <si>
    <t>6925917</t>
  </si>
  <si>
    <t>COOKIE PEANUT BUTR</t>
  </si>
  <si>
    <t>6935793</t>
  </si>
  <si>
    <t>CRACKER RITZ BIT SND W/CHS T/P</t>
  </si>
  <si>
    <t>7012207</t>
  </si>
  <si>
    <t>TURKEY JERKY CRACKED PEP</t>
  </si>
  <si>
    <t>FIELDTR</t>
  </si>
  <si>
    <t>7014184</t>
  </si>
  <si>
    <t>GUACAMOLE FRESH W/TOSTITOS G&amp;G</t>
  </si>
  <si>
    <t>SABRA</t>
  </si>
  <si>
    <t>7014373</t>
  </si>
  <si>
    <t>COATING PAN SPRAY PAM</t>
  </si>
  <si>
    <t>PAM</t>
  </si>
  <si>
    <t>7019241</t>
  </si>
  <si>
    <t>SAUCE BBQ KATSU</t>
  </si>
  <si>
    <t>7021671</t>
  </si>
  <si>
    <t>SODA SPRITE CAN 4X6</t>
  </si>
  <si>
    <t>7029051</t>
  </si>
  <si>
    <t>COOKIE MINI CHIPS AHOY</t>
  </si>
  <si>
    <t>7031773</t>
  </si>
  <si>
    <t>SODA SQUIRT MEXICAN GLS</t>
  </si>
  <si>
    <t>SQUIRT</t>
  </si>
  <si>
    <t>7039838</t>
  </si>
  <si>
    <t>JUICE ORANGE ORIG</t>
  </si>
  <si>
    <t>SMPLYOR</t>
  </si>
  <si>
    <t>7043935</t>
  </si>
  <si>
    <t>SYRUP SODA BERRY PATCH ORG</t>
  </si>
  <si>
    <t>TRACTOR</t>
  </si>
  <si>
    <t>7044101</t>
  </si>
  <si>
    <t>SYRUP SODA HIBISCUS JAMAICA</t>
  </si>
  <si>
    <t>7044106</t>
  </si>
  <si>
    <t>SYRUP SODA MANDARIN CARDAMOM</t>
  </si>
  <si>
    <t>7048436</t>
  </si>
  <si>
    <t>MAYONNAISE DRESSING VEGAN</t>
  </si>
  <si>
    <t>7049597</t>
  </si>
  <si>
    <t>MAYONNAISE JAPANESE 64Z</t>
  </si>
  <si>
    <t>KEWPIE</t>
  </si>
  <si>
    <t>7064339</t>
  </si>
  <si>
    <t>OIL OLIVE POMACE PET</t>
  </si>
  <si>
    <t>7064341</t>
  </si>
  <si>
    <t>7085133</t>
  </si>
  <si>
    <t>MAYONNAISE SPREAD VEGAN HVY DU</t>
  </si>
  <si>
    <t>7141423</t>
  </si>
  <si>
    <t>SAUCE HOT NASHVILLE</t>
  </si>
  <si>
    <t>7144344</t>
  </si>
  <si>
    <t>7147697</t>
  </si>
  <si>
    <t>COOKIE CHOC CHIP AHOY MINI 1OZ</t>
  </si>
  <si>
    <t>7148304</t>
  </si>
  <si>
    <t>COFFEE COLD BRW SLTDCARMEL RTD</t>
  </si>
  <si>
    <t>CITVIMP</t>
  </si>
  <si>
    <t>7164183</t>
  </si>
  <si>
    <t>DRINK TEA WATERMELON</t>
  </si>
  <si>
    <t>KOMBCHA</t>
  </si>
  <si>
    <t>7172870</t>
  </si>
  <si>
    <t>SALT KOSHER FLAKE COARSE</t>
  </si>
  <si>
    <t>DIACRYS</t>
  </si>
  <si>
    <t>7181782</t>
  </si>
  <si>
    <t>WATER DRINKING BOX PREM FLTRD</t>
  </si>
  <si>
    <t>EVRYWTR</t>
  </si>
  <si>
    <t>7184242</t>
  </si>
  <si>
    <t>PAN COATING ALLERGEN FREE</t>
  </si>
  <si>
    <t>VEGLENE</t>
  </si>
  <si>
    <t>7191622</t>
  </si>
  <si>
    <t>CHIP TORTILLA FLAM COOL RCH LS</t>
  </si>
  <si>
    <t>7191692</t>
  </si>
  <si>
    <t>CHIP TORTILLA FLMIN CL RCH XVL</t>
  </si>
  <si>
    <t>7198369</t>
  </si>
  <si>
    <t>SODA SPRITE FRIDGE 12 OZ</t>
  </si>
  <si>
    <t>7202033</t>
  </si>
  <si>
    <t>DRESSING HONEY MUSTARD CUP</t>
  </si>
  <si>
    <t>HVR</t>
  </si>
  <si>
    <t>7205741</t>
  </si>
  <si>
    <t>SNACK BAR PRO SPCL K STWBRY</t>
  </si>
  <si>
    <t>7211864</t>
  </si>
  <si>
    <t>FRUIT JACK SHRD IN BRINE</t>
  </si>
  <si>
    <t>DOLE</t>
  </si>
  <si>
    <t>7221970</t>
  </si>
  <si>
    <t>WALNUT HALVES &amp; PCS CANDIED</t>
  </si>
  <si>
    <t>7226862</t>
  </si>
  <si>
    <t>CEREAL GRANOLA HEMP HEARTS</t>
  </si>
  <si>
    <t>NATPATH</t>
  </si>
  <si>
    <t>7250493</t>
  </si>
  <si>
    <t>JUICE CLAMATO CAN 6PKX4</t>
  </si>
  <si>
    <t>CLAMATO</t>
  </si>
  <si>
    <t>7253614</t>
  </si>
  <si>
    <t>WATER SPARKLING GLASS 800ML</t>
  </si>
  <si>
    <t>VOSS</t>
  </si>
  <si>
    <t>7253640</t>
  </si>
  <si>
    <t>WATER STILL GLASS 800ML</t>
  </si>
  <si>
    <t>7259318</t>
  </si>
  <si>
    <t>DRESSING BLSMC WHT SHALLOT VIN</t>
  </si>
  <si>
    <t>7281600</t>
  </si>
  <si>
    <t>SOUP MISO INSTANT GRANULATED</t>
  </si>
  <si>
    <t>MARKOME</t>
  </si>
  <si>
    <t>7468531</t>
  </si>
  <si>
    <t>DRINK RASP COOL BLUE WIDEMOUTH</t>
  </si>
  <si>
    <t>GATRADE</t>
  </si>
  <si>
    <t>7518178</t>
  </si>
  <si>
    <t>DRESSING RANCH HMSTY</t>
  </si>
  <si>
    <t>7558299</t>
  </si>
  <si>
    <t>SNACK BAR RICE KRISPIES TREAT</t>
  </si>
  <si>
    <t>7592348</t>
  </si>
  <si>
    <t>SNACK MIX CHEX TRDTNL FLVR</t>
  </si>
  <si>
    <t>7620281</t>
  </si>
  <si>
    <t>KETCHUP SQUEEZE UPSD DN RED</t>
  </si>
  <si>
    <t>7657451</t>
  </si>
  <si>
    <t>RICE CALROSE MED WHT</t>
  </si>
  <si>
    <t>WNDROSE</t>
  </si>
  <si>
    <t>7762329</t>
  </si>
  <si>
    <t>CROUTON SEASONED HMSTY ZTF</t>
  </si>
  <si>
    <t>7774813</t>
  </si>
  <si>
    <t>CIDER APPLE SPARKLING MARTNELI</t>
  </si>
  <si>
    <t>7887276</t>
  </si>
  <si>
    <t>SAUCE HOT PC 7GM</t>
  </si>
  <si>
    <t>CHOLULA</t>
  </si>
  <si>
    <t>7960661</t>
  </si>
  <si>
    <t>PUREE STRAWBERRY</t>
  </si>
  <si>
    <t>7970918</t>
  </si>
  <si>
    <t>PICKLE SL DIL 3/16 KK 800/1000</t>
  </si>
  <si>
    <t>CTYFAIR</t>
  </si>
  <si>
    <t>8026122</t>
  </si>
  <si>
    <t>CRACKER GOLDFISH PRTZL WHLGRN</t>
  </si>
  <si>
    <t>8083164</t>
  </si>
  <si>
    <t>PRETZEL TINY TWIST CLS SS</t>
  </si>
  <si>
    <t>ROLGOLD</t>
  </si>
  <si>
    <t>8107235</t>
  </si>
  <si>
    <t>SPICE PUMPKIN PIE</t>
  </si>
  <si>
    <t>D'ALLAS</t>
  </si>
  <si>
    <t>8112336</t>
  </si>
  <si>
    <t>DRESSING SESAME TOASTED</t>
  </si>
  <si>
    <t>8139529</t>
  </si>
  <si>
    <t>TORTILLA FLOUR 14 INCH</t>
  </si>
  <si>
    <t>8252686</t>
  </si>
  <si>
    <t>CANDY REESE PCS CRSHED TOP-INS</t>
  </si>
  <si>
    <t>TOPPER</t>
  </si>
  <si>
    <t>8263519</t>
  </si>
  <si>
    <t>DRESSING CAESAR CLS</t>
  </si>
  <si>
    <t>8399529</t>
  </si>
  <si>
    <t>DRINK FROST RIPTIDE RUSH WM</t>
  </si>
  <si>
    <t>8648764</t>
  </si>
  <si>
    <t>SYRUP VANILLA FRCH</t>
  </si>
  <si>
    <t>8747859</t>
  </si>
  <si>
    <t>KETCHUP PACKET FCY FOIL</t>
  </si>
  <si>
    <t>8815086</t>
  </si>
  <si>
    <t>TORTILLA CORN MINI 4.5 INCH</t>
  </si>
  <si>
    <t>8826893</t>
  </si>
  <si>
    <t>HONEY PURE CLVR GR A TSC BEAR</t>
  </si>
  <si>
    <t>9057795</t>
  </si>
  <si>
    <t>MILK CONDENSED SWEETENED</t>
  </si>
  <si>
    <t>BLK WHT</t>
  </si>
  <si>
    <t>9081712</t>
  </si>
  <si>
    <t>CHOCOLATE WHITE FLVD APEELS</t>
  </si>
  <si>
    <t>GUITARD</t>
  </si>
  <si>
    <t>9228610</t>
  </si>
  <si>
    <t>SYRUP RASPBERRY</t>
  </si>
  <si>
    <t>9254608</t>
  </si>
  <si>
    <t>BEAN GARBANZO</t>
  </si>
  <si>
    <t>9286881</t>
  </si>
  <si>
    <t>DRESSING RANCH ORIGINAL CUP</t>
  </si>
  <si>
    <t>9316191</t>
  </si>
  <si>
    <t>SYRUP COCONUT</t>
  </si>
  <si>
    <t>9550401</t>
  </si>
  <si>
    <t>CHIP TORTILLA YEL TRIANG</t>
  </si>
  <si>
    <t>9550658</t>
  </si>
  <si>
    <t>CHIP TORTILLA YEL CORN RND</t>
  </si>
  <si>
    <t>9550674</t>
  </si>
  <si>
    <t>CHIP TORTILLA CORN WHT RND</t>
  </si>
  <si>
    <t>9605585</t>
  </si>
  <si>
    <t>DRESSING CAESAR TRADITIONAL</t>
  </si>
  <si>
    <t>9636978</t>
  </si>
  <si>
    <t>MAYONNAISE JAPANESE</t>
  </si>
  <si>
    <t>9732967</t>
  </si>
  <si>
    <t>PEANUT BUTTER CREAMY PET JAR</t>
  </si>
  <si>
    <t>9902755</t>
  </si>
  <si>
    <t>CHIP TORTILLA FLAMIN HOT</t>
  </si>
  <si>
    <t>1008630</t>
  </si>
  <si>
    <t>TOMATO 1 LAYER 5X6</t>
  </si>
  <si>
    <t>IMPFRSH</t>
  </si>
  <si>
    <t>1300417</t>
  </si>
  <si>
    <t>RADISH RED TRMD &amp; CLND FRESH</t>
  </si>
  <si>
    <t>1473206</t>
  </si>
  <si>
    <t>SHALLOT WHL PEELED FRESH</t>
  </si>
  <si>
    <t>1675529</t>
  </si>
  <si>
    <t>LETTUCE SHREDDED 1/8 IN FRESH</t>
  </si>
  <si>
    <t>1675669</t>
  </si>
  <si>
    <t>CABBAGE GREEN SHRD PLAIN FRSH</t>
  </si>
  <si>
    <t>1735369</t>
  </si>
  <si>
    <t>CUCUMBER ENGLISH LONG</t>
  </si>
  <si>
    <t>1794866</t>
  </si>
  <si>
    <t>DILL FRESH</t>
  </si>
  <si>
    <t>1821537</t>
  </si>
  <si>
    <t>GARLIC PEELED FRESH</t>
  </si>
  <si>
    <t>2004547</t>
  </si>
  <si>
    <t>BASIL FRESH HERB</t>
  </si>
  <si>
    <t>2005122</t>
  </si>
  <si>
    <t>DILL BABY FRESH HERB</t>
  </si>
  <si>
    <t>2053502</t>
  </si>
  <si>
    <t>PROMOTION ALLOWANCE PRODUCE</t>
  </si>
  <si>
    <t>2102622</t>
  </si>
  <si>
    <t>LETTUCE SPRING MIX ORGANIC</t>
  </si>
  <si>
    <t>NAT ORG</t>
  </si>
  <si>
    <t>2219095</t>
  </si>
  <si>
    <t>CILANTRO CLEAN WASH FRESH HERB</t>
  </si>
  <si>
    <t>2411027</t>
  </si>
  <si>
    <t>KALE BABY TUSCAN</t>
  </si>
  <si>
    <t>2717106</t>
  </si>
  <si>
    <t>LETTUCE BSTN HYDROPONIC</t>
  </si>
  <si>
    <t>3094962</t>
  </si>
  <si>
    <t>POTATO DICED CKD RED SKON</t>
  </si>
  <si>
    <t>3452393</t>
  </si>
  <si>
    <t>SALSA FRESH MOLCAJETE ROJA</t>
  </si>
  <si>
    <t>3452816</t>
  </si>
  <si>
    <t>SALSA FRESH MOLCAJETE VERD</t>
  </si>
  <si>
    <t>3855293</t>
  </si>
  <si>
    <t>MELON WATERMELON SDLS FRESH</t>
  </si>
  <si>
    <t>3865292</t>
  </si>
  <si>
    <t>JUICE LEMONADE READY TO USE</t>
  </si>
  <si>
    <t>SYS NAT</t>
  </si>
  <si>
    <t>3918505</t>
  </si>
  <si>
    <t>4049054</t>
  </si>
  <si>
    <t>BEAN SOY EDAMAME SHELL OFF</t>
  </si>
  <si>
    <t>GRNLAND</t>
  </si>
  <si>
    <t>4160768</t>
  </si>
  <si>
    <t>ONION YEL DICED 1/4</t>
  </si>
  <si>
    <t>4418384</t>
  </si>
  <si>
    <t>TOFU FRESH CUBES ORGANIC</t>
  </si>
  <si>
    <t>4430195</t>
  </si>
  <si>
    <t>SALSA FRESH MOLCAJETE VERDE</t>
  </si>
  <si>
    <t>4606014</t>
  </si>
  <si>
    <t>MELON WATERMELON SDLS FRSH</t>
  </si>
  <si>
    <t>5142072</t>
  </si>
  <si>
    <t>ARUGULA BABY FRESH</t>
  </si>
  <si>
    <t>5198791</t>
  </si>
  <si>
    <t>PINEAPPLE FRESH</t>
  </si>
  <si>
    <t>5209358</t>
  </si>
  <si>
    <t>TOMATILLO FRESH</t>
  </si>
  <si>
    <t>5661830</t>
  </si>
  <si>
    <t>BASIL FRESH THAI HERB</t>
  </si>
  <si>
    <t>5840230</t>
  </si>
  <si>
    <t>AVOCADO PULP CHUNKY</t>
  </si>
  <si>
    <t>WH GUAC</t>
  </si>
  <si>
    <t>6235444</t>
  </si>
  <si>
    <t>SPROUT DAIKON FRSH</t>
  </si>
  <si>
    <t>6339182</t>
  </si>
  <si>
    <t>PROMO ALLOW CAT11 SYSCO PROMO3</t>
  </si>
  <si>
    <t>6390169</t>
  </si>
  <si>
    <t>JUICE ORANGE FRSH</t>
  </si>
  <si>
    <t>PERRICN</t>
  </si>
  <si>
    <t>6524409</t>
  </si>
  <si>
    <t>LETTUCE SHRED 1/8</t>
  </si>
  <si>
    <t>6530091</t>
  </si>
  <si>
    <t>SALSA PICO DE GALLO FRSH</t>
  </si>
  <si>
    <t>6728232</t>
  </si>
  <si>
    <t>ONION GREEN ICELS ROOTLESS</t>
  </si>
  <si>
    <t>6909145</t>
  </si>
  <si>
    <t>GARLIC PEELED CHINESE</t>
  </si>
  <si>
    <t>6941348</t>
  </si>
  <si>
    <t>PEPPER GREEN DICED 1/4</t>
  </si>
  <si>
    <t>7021678</t>
  </si>
  <si>
    <t>LETTUCE ROMAINE CHOPPED FRSH</t>
  </si>
  <si>
    <t>SYFPNAT</t>
  </si>
  <si>
    <t>7037117</t>
  </si>
  <si>
    <t>JUICE NATURAL IMMUNITY SHOT</t>
  </si>
  <si>
    <t>PUR GRN</t>
  </si>
  <si>
    <t>7078475</t>
  </si>
  <si>
    <t>CILANTRO BUNCH ICELESS</t>
  </si>
  <si>
    <t>7098398</t>
  </si>
  <si>
    <t>JUICE NATURAL TUMERIC TONIC</t>
  </si>
  <si>
    <t>7102419</t>
  </si>
  <si>
    <t>JUICE NATURAL GREEN BOOST SHOT</t>
  </si>
  <si>
    <t>7150375</t>
  </si>
  <si>
    <t>LETTUCE FRESH GEM</t>
  </si>
  <si>
    <t>7210104</t>
  </si>
  <si>
    <t>ONION WHITE JUMBO SACK</t>
  </si>
  <si>
    <t>7210106</t>
  </si>
  <si>
    <t>ONION RED JUMBO SACK</t>
  </si>
  <si>
    <t>7759566</t>
  </si>
  <si>
    <t>LETTUCE SPRING MIX</t>
  </si>
  <si>
    <t>7779911</t>
  </si>
  <si>
    <t>CABBAGE SHRED SLAW 1/8IN W/GB</t>
  </si>
  <si>
    <t>8337503</t>
  </si>
  <si>
    <t>AVOCADO HASS FRS CHNK PULP PPT</t>
  </si>
  <si>
    <t>8709986</t>
  </si>
  <si>
    <t>TOFU FIRM SUPER ORGANIC</t>
  </si>
  <si>
    <t>HOUSE</t>
  </si>
  <si>
    <t>8768871</t>
  </si>
  <si>
    <t>JUICE LIME LTLY PAST</t>
  </si>
  <si>
    <t>9422098</t>
  </si>
  <si>
    <t>ONION DICED GREEN FRSH</t>
  </si>
  <si>
    <t>9578964</t>
  </si>
  <si>
    <t>LIME FRESH</t>
  </si>
  <si>
    <t>9744293</t>
  </si>
  <si>
    <t>GREEN MICRO CILANTRO</t>
  </si>
  <si>
    <t>4090395</t>
  </si>
  <si>
    <t>SYRUP SPRITE 5X1 BIB</t>
  </si>
  <si>
    <t>4090593</t>
  </si>
  <si>
    <t>SYRUP COKE CLASSIC 5X1 BIB</t>
  </si>
  <si>
    <t>4273546</t>
  </si>
  <si>
    <t>SYRUP COKE DIET 5X1 BIB</t>
  </si>
  <si>
    <t>4273553</t>
  </si>
  <si>
    <t>SYRUP DR PEPPER BIB</t>
  </si>
  <si>
    <t>5022850</t>
  </si>
  <si>
    <t>SYRUP LEMONADE PINK POPPIN BIB</t>
  </si>
  <si>
    <t>HI C</t>
  </si>
  <si>
    <t>5198395</t>
  </si>
  <si>
    <t>SYRUP FRUIT PUNCH BIB FLASHIN</t>
  </si>
  <si>
    <t>5510680</t>
  </si>
  <si>
    <t>PROMOTION ALLOWANCE DISP BEV</t>
  </si>
  <si>
    <t>5958863</t>
  </si>
  <si>
    <t>5960893</t>
  </si>
  <si>
    <t>6967590</t>
  </si>
  <si>
    <t>SYRUP MOUNTAIN BLAST SPORT BIB</t>
  </si>
  <si>
    <t>POWRADE</t>
  </si>
  <si>
    <t>7043936</t>
  </si>
  <si>
    <t>SYRUP TEA CONC BLACK UNSWEET</t>
  </si>
  <si>
    <t>7044208</t>
  </si>
  <si>
    <t>SYRUP TEA SWEET CONC</t>
  </si>
  <si>
    <t>7101689</t>
  </si>
  <si>
    <t>TEA CHAI CLASSIC CONC</t>
  </si>
  <si>
    <t>TAZO</t>
  </si>
  <si>
    <t>7167062</t>
  </si>
  <si>
    <t>DRINK KOMBUCHA TROPICAL PUNCH</t>
  </si>
  <si>
    <t>7175727</t>
  </si>
  <si>
    <t>DRINK LIMEADE CONC ORGANIC</t>
  </si>
  <si>
    <t>7185771</t>
  </si>
  <si>
    <t>WATER MINERAL TOPO CHICO</t>
  </si>
  <si>
    <t>7190721</t>
  </si>
  <si>
    <t>7206974</t>
  </si>
  <si>
    <t>SYRUP SODA STRAWB DRAGON</t>
  </si>
  <si>
    <t>7459969</t>
  </si>
  <si>
    <t>SYRUP DR PPR DIET BIB</t>
  </si>
  <si>
    <t>5134733</t>
  </si>
  <si>
    <t>EGG WHOLE W/CITRIC ACID CF</t>
  </si>
  <si>
    <t>6833788</t>
  </si>
  <si>
    <t>CHEESE MOZZARELLA LMWM SHRD</t>
  </si>
  <si>
    <t>2592525</t>
  </si>
  <si>
    <t>CREAM HEAVY 40% STABILIZED</t>
  </si>
  <si>
    <t>7074703</t>
  </si>
  <si>
    <t>MILK OAT BARISTA PB</t>
  </si>
  <si>
    <t>SMPLYPB</t>
  </si>
  <si>
    <t>4310225</t>
  </si>
  <si>
    <t>ICE CREAM MOCHI STWBR RIPE IW</t>
  </si>
  <si>
    <t>MYMOCHI</t>
  </si>
  <si>
    <t>2819458</t>
  </si>
  <si>
    <t>CHEESE CHEDDAR JACK FTHR SHRED</t>
  </si>
  <si>
    <t>2109783</t>
  </si>
  <si>
    <t>ICE CREAM SNDW COOKIES N CRM</t>
  </si>
  <si>
    <t>8644718</t>
  </si>
  <si>
    <t>ICE CREAM BAR CRUN</t>
  </si>
  <si>
    <t>7923935</t>
  </si>
  <si>
    <t>ICE CREAM BAR STRAWBRY SHRTCK</t>
  </si>
  <si>
    <t>7180341</t>
  </si>
  <si>
    <t>EGG SHELL LG WHT AA CA CGFREE</t>
  </si>
  <si>
    <t>8953028</t>
  </si>
  <si>
    <t>CHEESE COTTAGE SMALL CURD 2%</t>
  </si>
  <si>
    <t>7121101</t>
  </si>
  <si>
    <t>ICE CREAM BIG BOPPER</t>
  </si>
  <si>
    <t>2546455</t>
  </si>
  <si>
    <t>ICE CREAM SANDWICH NEAPOLITAN</t>
  </si>
  <si>
    <t>7102961</t>
  </si>
  <si>
    <t>CHEESE PANEER</t>
  </si>
  <si>
    <t>BHARTMA</t>
  </si>
  <si>
    <t>7234958</t>
  </si>
  <si>
    <t>CHEESE CUBE CHDR/COJCK/PEP JCK</t>
  </si>
  <si>
    <t>7163021</t>
  </si>
  <si>
    <t>ICE CREAM MIN SWRL CK CRM CONE</t>
  </si>
  <si>
    <t>7900156</t>
  </si>
  <si>
    <t>ICE CREAM BAR CKIE CRM KNG</t>
  </si>
  <si>
    <t>1792906</t>
  </si>
  <si>
    <t>YOGURT PEACH GREEK 100</t>
  </si>
  <si>
    <t>3308014</t>
  </si>
  <si>
    <t>YOGURT BLUEBERRY GREEK NON FAT</t>
  </si>
  <si>
    <t>4099418</t>
  </si>
  <si>
    <t>CHEESE MOZZ FRSH LOG SLI CRYO</t>
  </si>
  <si>
    <t>2574309</t>
  </si>
  <si>
    <t>ICE CREAM SAND MISS MUD CHOC</t>
  </si>
  <si>
    <t>2577328</t>
  </si>
  <si>
    <t>1792898</t>
  </si>
  <si>
    <t>YOGURT STRW GREEK 100</t>
  </si>
  <si>
    <t>1595487</t>
  </si>
  <si>
    <t>ICE CREAM SNDWCH CHIPS GALORE</t>
  </si>
  <si>
    <t>2404135</t>
  </si>
  <si>
    <t>CHEESE CHDR MILD FTHR SHRD YEL</t>
  </si>
  <si>
    <t>5276617</t>
  </si>
  <si>
    <t>ICE CREAM ORG DREAM BAR</t>
  </si>
  <si>
    <t>7058869</t>
  </si>
  <si>
    <t>ICE CREAM BAR FUDGE</t>
  </si>
  <si>
    <t>4021044</t>
  </si>
  <si>
    <t>CREAM SOUR CULTRD GRD A</t>
  </si>
  <si>
    <t>5020896</t>
  </si>
  <si>
    <t>CHEESE COTTAGE SMALL CURD 4%</t>
  </si>
  <si>
    <t>4061562</t>
  </si>
  <si>
    <t>CHEESE PARM GRTD FRSH USA</t>
  </si>
  <si>
    <t>9768342</t>
  </si>
  <si>
    <t>CHEESE FETA PAIL</t>
  </si>
  <si>
    <t>9814583</t>
  </si>
  <si>
    <t>TOPPING WHPD ARSL</t>
  </si>
  <si>
    <t>2433415</t>
  </si>
  <si>
    <t>CHEESE PARM SHRD FANCY USA</t>
  </si>
  <si>
    <t>7146213</t>
  </si>
  <si>
    <t>ICE CREAM 2DZ ORIG 3.75FOZ</t>
  </si>
  <si>
    <t>3072139</t>
  </si>
  <si>
    <t>MILK SOY UNSWEETENED ORGANIC</t>
  </si>
  <si>
    <t>2242768</t>
  </si>
  <si>
    <t>YOGURT VANILLA GREEK</t>
  </si>
  <si>
    <t>6065611</t>
  </si>
  <si>
    <t>CHEESE CREAM PLAIN NON-HYDRO</t>
  </si>
  <si>
    <t>TOFUTTI</t>
  </si>
  <si>
    <t>7199866</t>
  </si>
  <si>
    <t>EGG HARDCOOKED CGFREE HARD PK</t>
  </si>
  <si>
    <t>7233114</t>
  </si>
  <si>
    <t>ICE CREAM STWBY SHRTCAKE LOAD</t>
  </si>
  <si>
    <t>2822408</t>
  </si>
  <si>
    <t>CHEESE MONTEREY JACK FTHR SHRD</t>
  </si>
  <si>
    <t>3554553</t>
  </si>
  <si>
    <t>CHEESE MONT PPR JK SLI INT .75</t>
  </si>
  <si>
    <t>3716750</t>
  </si>
  <si>
    <t>CHEESE CREAM ORIG LOAF</t>
  </si>
  <si>
    <t>7199868</t>
  </si>
  <si>
    <t>EGG HARDCOOKED CGFREE DRY PACK</t>
  </si>
  <si>
    <t>4384214</t>
  </si>
  <si>
    <t>CHEESE MOZZ STRING</t>
  </si>
  <si>
    <t>7268538</t>
  </si>
  <si>
    <t>CHEESE PARM GRATED</t>
  </si>
  <si>
    <t>8110498</t>
  </si>
  <si>
    <t>SPREAD BUTTER FLAV NAT</t>
  </si>
  <si>
    <t>ERTHBAL</t>
  </si>
  <si>
    <t>2242743</t>
  </si>
  <si>
    <t>YOGURT BLUEBERRY GREEK</t>
  </si>
  <si>
    <t>4360901</t>
  </si>
  <si>
    <t>YOGURT PLAIN GREEK NON-FAT</t>
  </si>
  <si>
    <t>2476596</t>
  </si>
  <si>
    <t>CHEESE MONTEREY JACK FCY SHRED</t>
  </si>
  <si>
    <t>1140427</t>
  </si>
  <si>
    <t>CHEESE GOAT LOG CHEVRE</t>
  </si>
  <si>
    <t>4066682</t>
  </si>
  <si>
    <t>7161192</t>
  </si>
  <si>
    <t>CHEESE VEGAN CHED SHRED</t>
  </si>
  <si>
    <t>7161191</t>
  </si>
  <si>
    <t>CHEESE VEGAN MOZZ SHRED</t>
  </si>
  <si>
    <t>7192668</t>
  </si>
  <si>
    <t>MILK WHL BTL ESL</t>
  </si>
  <si>
    <t>7233092</t>
  </si>
  <si>
    <t>ICE CREAM BAR NERDS</t>
  </si>
  <si>
    <t>0110619</t>
  </si>
  <si>
    <t>CHEESE QUESO FRESCO CASERO</t>
  </si>
  <si>
    <t>EL MEX</t>
  </si>
  <si>
    <t>0671677</t>
  </si>
  <si>
    <t>CHEESE BLUE CRUMBLES</t>
  </si>
  <si>
    <t>1177559</t>
  </si>
  <si>
    <t>CHEESE BOURSIN HERB FRENCH</t>
  </si>
  <si>
    <t>BOURSIN</t>
  </si>
  <si>
    <t>2822379</t>
  </si>
  <si>
    <t>CHEESE CHEDDR JACK FANCY SHRED</t>
  </si>
  <si>
    <t>7192819</t>
  </si>
  <si>
    <t>MILK CHOC 1% BTL ESL</t>
  </si>
  <si>
    <t>7048542</t>
  </si>
  <si>
    <t>MILK DRY PWDR WHOLE NIDO</t>
  </si>
  <si>
    <t>NESTLE</t>
  </si>
  <si>
    <t>3554569</t>
  </si>
  <si>
    <t>CHEESE SWISS SLICE .75 OZ</t>
  </si>
  <si>
    <t>5176542</t>
  </si>
  <si>
    <t>CREAM WHIPPED NON-DAIRY CCNUT</t>
  </si>
  <si>
    <t>REDIWHP</t>
  </si>
  <si>
    <t>7750318</t>
  </si>
  <si>
    <t>CREAMER COFFEE NONDAIRY FR VAN</t>
  </si>
  <si>
    <t>COFMATE</t>
  </si>
  <si>
    <t>9338336</t>
  </si>
  <si>
    <t>SORBET MANGO</t>
  </si>
  <si>
    <t>5076587</t>
  </si>
  <si>
    <t>YOGURT RASPBERRY/PEACH ORIG</t>
  </si>
  <si>
    <t>3723038</t>
  </si>
  <si>
    <t>SPRINFM</t>
  </si>
  <si>
    <t>5066739</t>
  </si>
  <si>
    <t>ICE CREAM SAND TOLL HSE CKIE</t>
  </si>
  <si>
    <t>3546359</t>
  </si>
  <si>
    <t>CHEESE CHDR MED SLI INT.75 YEL</t>
  </si>
  <si>
    <t>3029475</t>
  </si>
  <si>
    <t>BUTTER CHIP CNTL SLTD 47 CT AA</t>
  </si>
  <si>
    <t>3029404</t>
  </si>
  <si>
    <t>BUTTER CHIP CNTL USDA AA 59CT</t>
  </si>
  <si>
    <t>2491702</t>
  </si>
  <si>
    <t>BUTTERMILK 1% LOW FAT</t>
  </si>
  <si>
    <t>3554611</t>
  </si>
  <si>
    <t>CHEESE CHDR SHRP SLI INT .75 Y</t>
  </si>
  <si>
    <t>1121490</t>
  </si>
  <si>
    <t>CHEESE BLUE CRUMBLE</t>
  </si>
  <si>
    <t>1783305</t>
  </si>
  <si>
    <t>CHEESE MOZZ BURRATA 4X2Z BALL</t>
  </si>
  <si>
    <t>BELGIO</t>
  </si>
  <si>
    <t>7054304</t>
  </si>
  <si>
    <t>ICE CREAM HORCHATA</t>
  </si>
  <si>
    <t>FOSELMN</t>
  </si>
  <si>
    <t>9904821</t>
  </si>
  <si>
    <t>MILK OAT BARISTA BLEND</t>
  </si>
  <si>
    <t>CALIFIA</t>
  </si>
  <si>
    <t>1101324</t>
  </si>
  <si>
    <t>CHEESE RICOTTA IMPASTATA W/M</t>
  </si>
  <si>
    <t>7849706</t>
  </si>
  <si>
    <t>YOGURT STW/BLU RASP LITE&amp; FIT</t>
  </si>
  <si>
    <t>DANNON</t>
  </si>
  <si>
    <t>7168451</t>
  </si>
  <si>
    <t>YOGURT PLAIN 0%</t>
  </si>
  <si>
    <t>OIKOS</t>
  </si>
  <si>
    <t>2024186</t>
  </si>
  <si>
    <t>MILK HOMOGENIZED PLS ESL</t>
  </si>
  <si>
    <t>ALTADEN</t>
  </si>
  <si>
    <t>1666163</t>
  </si>
  <si>
    <t>POPSICLE ASSORTED TWIN POP</t>
  </si>
  <si>
    <t>7078740</t>
  </si>
  <si>
    <t>POPSICLE ASST SF ORG/CHR/GRAPE</t>
  </si>
  <si>
    <t>POPSICL</t>
  </si>
  <si>
    <t>7002196</t>
  </si>
  <si>
    <t>MILK SOY VAN ORGANIC</t>
  </si>
  <si>
    <t>2496347</t>
  </si>
  <si>
    <t>PUDDING RICE FRSH RTU</t>
  </si>
  <si>
    <t>KOZY</t>
  </si>
  <si>
    <t>4605129</t>
  </si>
  <si>
    <t>SORBET BERRY ACAI TUB</t>
  </si>
  <si>
    <t>0284853</t>
  </si>
  <si>
    <t>CREAM SOUR ALL NAT GRADE A</t>
  </si>
  <si>
    <t>8365579</t>
  </si>
  <si>
    <t>6802896</t>
  </si>
  <si>
    <t>MILK SOY BARISTA VANILLA</t>
  </si>
  <si>
    <t>7198188</t>
  </si>
  <si>
    <t>MILK SKIM LACT FREE BTL ESL</t>
  </si>
  <si>
    <t>DARISTR</t>
  </si>
  <si>
    <t>7158719</t>
  </si>
  <si>
    <t>CHEESE MOZZ SHRED - DAIRY FR</t>
  </si>
  <si>
    <t>0873301</t>
  </si>
  <si>
    <t>AREZZIO</t>
  </si>
  <si>
    <t>7221343</t>
  </si>
  <si>
    <t>CHEESE CHEDDAR SLICED MILD 1OZ</t>
  </si>
  <si>
    <t>1954189</t>
  </si>
  <si>
    <t>CHEESE COTTAGE 2% LFAT</t>
  </si>
  <si>
    <t>8492514</t>
  </si>
  <si>
    <t>CHEESE BRIE PLAIN 60% DOMSTC</t>
  </si>
  <si>
    <t>PRESINT</t>
  </si>
  <si>
    <t>4423853</t>
  </si>
  <si>
    <t>CHEESE FETA CHUNKS PAIL PREM</t>
  </si>
  <si>
    <t>SAPUTO</t>
  </si>
  <si>
    <t>1159946</t>
  </si>
  <si>
    <t>CHEESE CHDR SHRP FTHR SHRD YEL</t>
  </si>
  <si>
    <t>2208627</t>
  </si>
  <si>
    <t>2957746</t>
  </si>
  <si>
    <t>CHEESE QUESO FRESCO LA CUBETA</t>
  </si>
  <si>
    <t>LOS ALT</t>
  </si>
  <si>
    <t>7268513</t>
  </si>
  <si>
    <t>CHEESE PARMESAN GRATED</t>
  </si>
  <si>
    <t>7828294</t>
  </si>
  <si>
    <t>CHEESE GOAT TUB</t>
  </si>
  <si>
    <t>8365611</t>
  </si>
  <si>
    <t>7161202</t>
  </si>
  <si>
    <t>CHEESE VEGAN MOZZ SLI</t>
  </si>
  <si>
    <t>7178552</t>
  </si>
  <si>
    <t>FLAN TRES LECHE 4.5OZ  REFR</t>
  </si>
  <si>
    <t>FLANRCO</t>
  </si>
  <si>
    <t>8131666</t>
  </si>
  <si>
    <t>DRINK EGGNOG</t>
  </si>
  <si>
    <t>6472413</t>
  </si>
  <si>
    <t>YOGURT STRAWBERRY PARFAIT POUC</t>
  </si>
  <si>
    <t>6472502</t>
  </si>
  <si>
    <t>YOGURT VANILLA PARFAIT POUCH</t>
  </si>
  <si>
    <t>2496768</t>
  </si>
  <si>
    <t>PUDDING VANILLA FRSH RTU</t>
  </si>
  <si>
    <t>7083631</t>
  </si>
  <si>
    <t>CREAMER NON-DAIRY PUMPKN SPICE</t>
  </si>
  <si>
    <t>INT DEL</t>
  </si>
  <si>
    <t>5168911</t>
  </si>
  <si>
    <t>EGG LIQUID CF WHT FZ W/WHN AID</t>
  </si>
  <si>
    <t>7161187</t>
  </si>
  <si>
    <t>CHEESE VEGAN CHED SLI</t>
  </si>
  <si>
    <t>0392850</t>
  </si>
  <si>
    <t>CREAM SOUR SEL 13%</t>
  </si>
  <si>
    <t>3922558</t>
  </si>
  <si>
    <t>CREAMER COFFEE PMPK SPC .375OZ</t>
  </si>
  <si>
    <t>3862950</t>
  </si>
  <si>
    <t>3641099</t>
  </si>
  <si>
    <t>4851980</t>
  </si>
  <si>
    <t>MILK CHOC SKIM HP</t>
  </si>
  <si>
    <t>TRUMOO</t>
  </si>
  <si>
    <t>9563404</t>
  </si>
  <si>
    <t>ICE CREAM DRUMSTCK VAN</t>
  </si>
  <si>
    <t>0420778</t>
  </si>
  <si>
    <t>MARGARINE LIQ</t>
  </si>
  <si>
    <t>5995129</t>
  </si>
  <si>
    <t>MARGARINE SOLID ZTF</t>
  </si>
  <si>
    <t>3723129</t>
  </si>
  <si>
    <t>CHEESE CREAM STRAWBERRY SPREAD</t>
  </si>
  <si>
    <t>2393049</t>
  </si>
  <si>
    <t>CHEESE GOUDA SMOKED</t>
  </si>
  <si>
    <t>3554579</t>
  </si>
  <si>
    <t>CHEESE MONT JACK SLI INT .75OZ</t>
  </si>
  <si>
    <t>4841973</t>
  </si>
  <si>
    <t>CHEESE MUENSTER SLI</t>
  </si>
  <si>
    <t>SCHRBER</t>
  </si>
  <si>
    <t>2491751</t>
  </si>
  <si>
    <t>CHEESE MOZZ FRSH CILIEGN 1/3OZ</t>
  </si>
  <si>
    <t>1740440</t>
  </si>
  <si>
    <t>CHEESE PARMESAN REGGIANO 1/8</t>
  </si>
  <si>
    <t>MANTOVA</t>
  </si>
  <si>
    <t>7066134</t>
  </si>
  <si>
    <t>CHEESE PARMESAN VEGAN GRATED</t>
  </si>
  <si>
    <t>7271739</t>
  </si>
  <si>
    <t>CHEESE PEPPER JACK SLICE .75</t>
  </si>
  <si>
    <t>TILAMOK</t>
  </si>
  <si>
    <t>4066621</t>
  </si>
  <si>
    <t>CHEESE PARM SHRD USA</t>
  </si>
  <si>
    <t>4067033</t>
  </si>
  <si>
    <t>4110306</t>
  </si>
  <si>
    <t>CHEESE PARM/ROM GRTD FRSH USA</t>
  </si>
  <si>
    <t>0135632</t>
  </si>
  <si>
    <t>CHEESE FETA CRUMBLED</t>
  </si>
  <si>
    <t>3554625</t>
  </si>
  <si>
    <t>CHEESE CHDR MLD SLI INT.5OZ YL</t>
  </si>
  <si>
    <t>5093382</t>
  </si>
  <si>
    <t>BUTTER UNSLT USDA AA 82% EURPN</t>
  </si>
  <si>
    <t>8808206</t>
  </si>
  <si>
    <t>BUTTER OIL CLARIFIED</t>
  </si>
  <si>
    <t>LOL</t>
  </si>
  <si>
    <t>7224119</t>
  </si>
  <si>
    <t>CHEESE QUESO FRESCO WHEEL</t>
  </si>
  <si>
    <t>0618884</t>
  </si>
  <si>
    <t>CHEESE GOUDA SMK HOLLAND</t>
  </si>
  <si>
    <t>GOODA</t>
  </si>
  <si>
    <t>7192480</t>
  </si>
  <si>
    <t>BACON LAYFLAT NT CC 13/17 PR12</t>
  </si>
  <si>
    <t>3902554</t>
  </si>
  <si>
    <t>BEEF CARNE ASADA DICED 1\2 CH</t>
  </si>
  <si>
    <t>1523570</t>
  </si>
  <si>
    <t>HAM BNLS DSHAPED OLD TYME WA</t>
  </si>
  <si>
    <t>7256112</t>
  </si>
  <si>
    <t>PORK BUTT BNLS VP PR12</t>
  </si>
  <si>
    <t>JBS</t>
  </si>
  <si>
    <t>2396174</t>
  </si>
  <si>
    <t>BEEF STK CNTRY FRIED CHP&amp;FRM</t>
  </si>
  <si>
    <t>6683173</t>
  </si>
  <si>
    <t>SAUSAGE ITAL LINK MILD</t>
  </si>
  <si>
    <t>MAESTRO</t>
  </si>
  <si>
    <t>2259881</t>
  </si>
  <si>
    <t>BEEF SHORT RIB K-STYLE 1\3IN</t>
  </si>
  <si>
    <t>2544831</t>
  </si>
  <si>
    <t>PEPPERONI SLICED PORK&amp;BF14-16C</t>
  </si>
  <si>
    <t>4126041</t>
  </si>
  <si>
    <t>BEEF SHOULDER CLOD XT</t>
  </si>
  <si>
    <t>7192392</t>
  </si>
  <si>
    <t>BACON SHINGLE 10/14CT PR12</t>
  </si>
  <si>
    <t>CNTRYBR</t>
  </si>
  <si>
    <t>7771991</t>
  </si>
  <si>
    <t>MEATBALL BEEF ITAL STYLE 1 OZ</t>
  </si>
  <si>
    <t>7836562</t>
  </si>
  <si>
    <t>MEATBALL BEEF ITAL STYLE .5 OZ</t>
  </si>
  <si>
    <t>6512911</t>
  </si>
  <si>
    <t>BEEF CHUCK SHORT RIB BNLS</t>
  </si>
  <si>
    <t>6209902</t>
  </si>
  <si>
    <t>BEEF FRITTER PRCKD CHCKN FRY</t>
  </si>
  <si>
    <t>3165051</t>
  </si>
  <si>
    <t>HAM APLWD ULTIMATE CARVING</t>
  </si>
  <si>
    <t>2473536</t>
  </si>
  <si>
    <t>LAMB CHOP LOIN NZ 3444 HALAL</t>
  </si>
  <si>
    <t>NEWZLND</t>
  </si>
  <si>
    <t>1969932</t>
  </si>
  <si>
    <t>LAMB LEG AUS 5061 BRN HALAL</t>
  </si>
  <si>
    <t>2360867</t>
  </si>
  <si>
    <t>BEEF PATTY 80/20 RND IQF</t>
  </si>
  <si>
    <t>FIREREL</t>
  </si>
  <si>
    <t>2035004</t>
  </si>
  <si>
    <t>SAUSAGE PORK LNK SKLS CKD MILD</t>
  </si>
  <si>
    <t>1337591</t>
  </si>
  <si>
    <t>7256005</t>
  </si>
  <si>
    <t>PORK RIB ST LOU 2.5 UP VP PR12</t>
  </si>
  <si>
    <t>7256087</t>
  </si>
  <si>
    <t>PORK RIB SPARERIB MED VP PR12</t>
  </si>
  <si>
    <t>4051894</t>
  </si>
  <si>
    <t>BEEF RIBEYE SLI 1.4MM FRZN</t>
  </si>
  <si>
    <t>1087469</t>
  </si>
  <si>
    <t>BEEF FRITTER CNTRY FRIED</t>
  </si>
  <si>
    <t>1810162</t>
  </si>
  <si>
    <t>STEAK SIRL BALLTIP SEAMED CH</t>
  </si>
  <si>
    <t>5257690</t>
  </si>
  <si>
    <t>STEAK SIRL CAP STRIP</t>
  </si>
  <si>
    <t>2565778</t>
  </si>
  <si>
    <t>SALAMI GENOA SLICED .33OZ</t>
  </si>
  <si>
    <t>4948182</t>
  </si>
  <si>
    <t>BEEF CHUCK FLAT SLI 1.9MM FRZN</t>
  </si>
  <si>
    <t>4226692</t>
  </si>
  <si>
    <t>BEEF RIBEYE LIPON CH BNLS</t>
  </si>
  <si>
    <t>4230967</t>
  </si>
  <si>
    <t>BEEF RIBEYE LPON BNLS SLCT</t>
  </si>
  <si>
    <t>7264173</t>
  </si>
  <si>
    <t>PORK BELLY SKNLS FZN PR12</t>
  </si>
  <si>
    <t>FIESTAF</t>
  </si>
  <si>
    <t>7673031</t>
  </si>
  <si>
    <t>MEATBALL BF/CHKN ALL PURP .5Z</t>
  </si>
  <si>
    <t>4206912</t>
  </si>
  <si>
    <t>HAM SLI BLK FOREST</t>
  </si>
  <si>
    <t>5741362</t>
  </si>
  <si>
    <t>PORK CHOP BNLS C/C 4 OZ</t>
  </si>
  <si>
    <t>7256265</t>
  </si>
  <si>
    <t>PORK DICED 1 FRZN PR12</t>
  </si>
  <si>
    <t>2034908</t>
  </si>
  <si>
    <t>SAUSAGE PORK PATTY CKD MILD CN</t>
  </si>
  <si>
    <t>5942941</t>
  </si>
  <si>
    <t>BEEF ROAST POT CHUCK ROLL SEL</t>
  </si>
  <si>
    <t>4228862</t>
  </si>
  <si>
    <t>BEEF FLANK STEAK CH 3PK 6EA</t>
  </si>
  <si>
    <t>4193482</t>
  </si>
  <si>
    <t>5255800</t>
  </si>
  <si>
    <t>STEAK SIRL TOP BSBALL SKND</t>
  </si>
  <si>
    <t>6839391</t>
  </si>
  <si>
    <t>MEATBALL BEEF ITAL PRCK 1.5 OZ</t>
  </si>
  <si>
    <t>FONTANI</t>
  </si>
  <si>
    <t>3424462</t>
  </si>
  <si>
    <t>MEATBALL PK/BF ITAL STYL 1.5OZ</t>
  </si>
  <si>
    <t>8286411</t>
  </si>
  <si>
    <t>HAM CKD SLI .67OZ</t>
  </si>
  <si>
    <t>5130820</t>
  </si>
  <si>
    <t>STEAK SIRL TOP 2\3CUT SKND</t>
  </si>
  <si>
    <t>3164684</t>
  </si>
  <si>
    <t>SAUSAGE CHORIZO PORK CHUB</t>
  </si>
  <si>
    <t>7192520</t>
  </si>
  <si>
    <t>PORK RIB ST LOUIS STY PR12</t>
  </si>
  <si>
    <t>6765382</t>
  </si>
  <si>
    <t>BEEF BRISKET BNLS WHL UNTRIM</t>
  </si>
  <si>
    <t>8142002</t>
  </si>
  <si>
    <t>BEEF RIBEYE LIPON CH</t>
  </si>
  <si>
    <t>6438545</t>
  </si>
  <si>
    <t>BACON LAYFLAT RANDOM SMKD #2</t>
  </si>
  <si>
    <t>1619224</t>
  </si>
  <si>
    <t>PORK RIB ST LOUIS 2.25-2.5#COV</t>
  </si>
  <si>
    <t>6683207</t>
  </si>
  <si>
    <t>SAUSAGE ITAL LINK HOT</t>
  </si>
  <si>
    <t>2389912</t>
  </si>
  <si>
    <t>BEEF SHORT RIB K-STY 1\2 FRZN</t>
  </si>
  <si>
    <t>4697528</t>
  </si>
  <si>
    <t>PANCETTA ITALIAN</t>
  </si>
  <si>
    <t>MOLINAR</t>
  </si>
  <si>
    <t>4036232</t>
  </si>
  <si>
    <t>LAMB RACK NZ 3531 FRCHD HALAL</t>
  </si>
  <si>
    <t>7109179</t>
  </si>
  <si>
    <t>STEAK SIRL TOP CC SKD CH BP FZ</t>
  </si>
  <si>
    <t>8959126</t>
  </si>
  <si>
    <t>BEEF STEAK NY STRIP CC CH LIND</t>
  </si>
  <si>
    <t>1589506</t>
  </si>
  <si>
    <t>7200313</t>
  </si>
  <si>
    <t>PORK BUTT BNLS VAC P12/Q3 NA F</t>
  </si>
  <si>
    <t>HATFLD</t>
  </si>
  <si>
    <t>3150481</t>
  </si>
  <si>
    <t>PORK RIB ST LOUIS 2.5/DN</t>
  </si>
  <si>
    <t>IBP</t>
  </si>
  <si>
    <t>5812296</t>
  </si>
  <si>
    <t>PORK LOIN BNLS CC STR/OFF 1/8I</t>
  </si>
  <si>
    <t>8142101</t>
  </si>
  <si>
    <t>BEEF STRIP LN 0X1 CH 1/4IN TRM</t>
  </si>
  <si>
    <t>3032170</t>
  </si>
  <si>
    <t>BEEF PATTY 75/25 RND IQF</t>
  </si>
  <si>
    <t>2936425</t>
  </si>
  <si>
    <t>BEEF ROAST BTM RND SLI .67 15</t>
  </si>
  <si>
    <t>0808697</t>
  </si>
  <si>
    <t>BEEF CHUCK SHOULDER CLOD HEART</t>
  </si>
  <si>
    <t>7192397</t>
  </si>
  <si>
    <t>BACON SLAB SLI 13/17 CT PR12</t>
  </si>
  <si>
    <t>BLKLABL</t>
  </si>
  <si>
    <t>2025369</t>
  </si>
  <si>
    <t>HAM HONEY SMK SLI NAE UNCURED</t>
  </si>
  <si>
    <t>BBRLSUP</t>
  </si>
  <si>
    <t>7077533</t>
  </si>
  <si>
    <t>HAM CAPICOLA HOT SLI</t>
  </si>
  <si>
    <t>FIORUCI</t>
  </si>
  <si>
    <t>7256006</t>
  </si>
  <si>
    <t>PORK BUTT B/I PRM VP PR12</t>
  </si>
  <si>
    <t>7258795</t>
  </si>
  <si>
    <t>PORK BUTT BNLS KUROBUTA FRZ</t>
  </si>
  <si>
    <t>BKWDFRM</t>
  </si>
  <si>
    <t>5807759</t>
  </si>
  <si>
    <t>PORK DICED 3/4 LN FRZN</t>
  </si>
  <si>
    <t>7256115</t>
  </si>
  <si>
    <t>PORK CUSHION DECKLE ON PR12</t>
  </si>
  <si>
    <t>JBSSWFT</t>
  </si>
  <si>
    <t>6401434</t>
  </si>
  <si>
    <t>RABBIT WHL BONE IN IMPORTED</t>
  </si>
  <si>
    <t>NAPI</t>
  </si>
  <si>
    <t>5163060</t>
  </si>
  <si>
    <t>STEAK SIRL TOP BSBALL 1\4 PR</t>
  </si>
  <si>
    <t>6046902</t>
  </si>
  <si>
    <t>PORK BUTT BNLS 1/4 6-9#EA</t>
  </si>
  <si>
    <t>2881821</t>
  </si>
  <si>
    <t>PORK BELLY SKINLESS</t>
  </si>
  <si>
    <t>7181050</t>
  </si>
  <si>
    <t>PANCETTA HALF ITAL STY BAC</t>
  </si>
  <si>
    <t>7033517</t>
  </si>
  <si>
    <t>LAMB LEG NZ 3001 B/I HALAL FRZ</t>
  </si>
  <si>
    <t>3922119</t>
  </si>
  <si>
    <t>HAM BNLS BLK FOREST D WA 95%</t>
  </si>
  <si>
    <t>4599787</t>
  </si>
  <si>
    <t>BRATWURST CKD BEER CRAFT 4X1</t>
  </si>
  <si>
    <t>4803807</t>
  </si>
  <si>
    <t>FRANK ALL-BEEF 5X1 7</t>
  </si>
  <si>
    <t>HEB NAT</t>
  </si>
  <si>
    <t>1970888</t>
  </si>
  <si>
    <t>FRANK ALL-BEEF 6X1 6</t>
  </si>
  <si>
    <t>4858361</t>
  </si>
  <si>
    <t>BACON SLAB FRSH PR12</t>
  </si>
  <si>
    <t>NUESKE</t>
  </si>
  <si>
    <t>2943421</t>
  </si>
  <si>
    <t>BEEF PASTRAMI BTM RND CKD SLI</t>
  </si>
  <si>
    <t>7882137</t>
  </si>
  <si>
    <t>BACON CANADN STY SLI .25 OZ</t>
  </si>
  <si>
    <t>ROSE</t>
  </si>
  <si>
    <t>5237187</t>
  </si>
  <si>
    <t>BACON BIT REAL CKD 1/2 GF</t>
  </si>
  <si>
    <t>5572324</t>
  </si>
  <si>
    <t>STEAK SIRL TOP BSBALL SKND FZ</t>
  </si>
  <si>
    <t>5757051</t>
  </si>
  <si>
    <t>BACON BIT REAL CKD 3/8 GF</t>
  </si>
  <si>
    <t>3134838</t>
  </si>
  <si>
    <t>BACON LAYFLAT 14/18 APPL GF</t>
  </si>
  <si>
    <t>5591011</t>
  </si>
  <si>
    <t>BEEF PASTRAMI BTM RND FLT SEL</t>
  </si>
  <si>
    <t>5573544</t>
  </si>
  <si>
    <t>BEEF GRND CHUCK 81/19 CHUB FRS</t>
  </si>
  <si>
    <t>7060094</t>
  </si>
  <si>
    <t>BEEF GRND WAGYU AND CHUCK BULK</t>
  </si>
  <si>
    <t>7229414</t>
  </si>
  <si>
    <t>BEEF BACON STRIPS HALAL</t>
  </si>
  <si>
    <t>GRECOSN</t>
  </si>
  <si>
    <t>3560002</t>
  </si>
  <si>
    <t>BEEF CHUCK SHLDR CLOD HEART PR</t>
  </si>
  <si>
    <t>6751671</t>
  </si>
  <si>
    <t>BEEF CHUCK SHLDR CLOD XT USA</t>
  </si>
  <si>
    <t>1044429</t>
  </si>
  <si>
    <t>BRATWURST 4X1 N/C</t>
  </si>
  <si>
    <t>8970428</t>
  </si>
  <si>
    <t>HAM BNLS HCKORY HERTH D NJ</t>
  </si>
  <si>
    <t>7180771</t>
  </si>
  <si>
    <t>HAM CAPICOLA BUTT HOT</t>
  </si>
  <si>
    <t>9952938</t>
  </si>
  <si>
    <t>HAM PROSCIUTTO SLI</t>
  </si>
  <si>
    <t>2368793</t>
  </si>
  <si>
    <t>MEATBALL PK/BF ITAL STYL .5 OZ</t>
  </si>
  <si>
    <t>9903271</t>
  </si>
  <si>
    <t>PORK BELLY SKIN ON</t>
  </si>
  <si>
    <t>5131869</t>
  </si>
  <si>
    <t>2358596</t>
  </si>
  <si>
    <t>SALAMI GENOA SLI</t>
  </si>
  <si>
    <t>MARGRTA</t>
  </si>
  <si>
    <t>0933622</t>
  </si>
  <si>
    <t>SAUSAGE CHORIZO PORK</t>
  </si>
  <si>
    <t>1907948</t>
  </si>
  <si>
    <t>SALAMI SLICED ITAL</t>
  </si>
  <si>
    <t>5550886</t>
  </si>
  <si>
    <t>PORK CARNITAS</t>
  </si>
  <si>
    <t>5807662</t>
  </si>
  <si>
    <t>PORK GROUND 80/20 FINE</t>
  </si>
  <si>
    <t>7256004</t>
  </si>
  <si>
    <t>PORK LOIN BNLS CC STRP ON PR12</t>
  </si>
  <si>
    <t>SWIFT</t>
  </si>
  <si>
    <t>7123986</t>
  </si>
  <si>
    <t>MEAT CHEESE PRSCTO MOZZ SNK PK</t>
  </si>
  <si>
    <t>8496069</t>
  </si>
  <si>
    <t>SALMON ATL PRTN BLSL 4 OZ NOR</t>
  </si>
  <si>
    <t>PORTSIM</t>
  </si>
  <si>
    <t>8014219</t>
  </si>
  <si>
    <t>SALMON SMKD TRIM VAC PAC</t>
  </si>
  <si>
    <t>DUCKTRP</t>
  </si>
  <si>
    <t>7952468</t>
  </si>
  <si>
    <t>SHRIMP WHT P&amp;D TLOF 31/40</t>
  </si>
  <si>
    <t>9610791</t>
  </si>
  <si>
    <t>ROCKFISH FIL PAC SKLS 4-6Z</t>
  </si>
  <si>
    <t>7036544</t>
  </si>
  <si>
    <t>COD ATL LOIN IQF 4 OZ ASIA</t>
  </si>
  <si>
    <t>5942404</t>
  </si>
  <si>
    <t>ROCKFISH FIL PAC SKLS 6-8Z</t>
  </si>
  <si>
    <t>5014622</t>
  </si>
  <si>
    <t>POLLOCK FIL BTRD PUB STY 2-3Z</t>
  </si>
  <si>
    <t>5325972</t>
  </si>
  <si>
    <t>SALMON ATL PRTN 8OZ BIAS NOR</t>
  </si>
  <si>
    <t>0124869</t>
  </si>
  <si>
    <t>TILAPIA FIL BRD TRTLLA 5-6 Z</t>
  </si>
  <si>
    <t>4708200</t>
  </si>
  <si>
    <t>SALAD SEAWEED WAKEME</t>
  </si>
  <si>
    <t>4747479</t>
  </si>
  <si>
    <t>SHRIMP BRD POPCRN BTRMLK 70/80</t>
  </si>
  <si>
    <t>5014893</t>
  </si>
  <si>
    <t>COD BTRD FIL ENG STYL 2-3OZ</t>
  </si>
  <si>
    <t>5014889</t>
  </si>
  <si>
    <t>COD BTRD FIL PUB STYL 2-3OZ</t>
  </si>
  <si>
    <t>1018712</t>
  </si>
  <si>
    <t>CATFISH STRIP BRD 1-3 OZ USA</t>
  </si>
  <si>
    <t>7247066</t>
  </si>
  <si>
    <t>POLLOCK ALSK PANKO 4.5-6.5 OZ</t>
  </si>
  <si>
    <t>1072982</t>
  </si>
  <si>
    <t>POLLOCK BRD OVEN READY 3-4 OZ</t>
  </si>
  <si>
    <t>MRS FRI</t>
  </si>
  <si>
    <t>8024725</t>
  </si>
  <si>
    <t>TILAPIA FILET BLSL IVP 3-5 OZ</t>
  </si>
  <si>
    <t>7169720</t>
  </si>
  <si>
    <t>FISH FILET BRD PLANT BASED</t>
  </si>
  <si>
    <t>GOODCAT</t>
  </si>
  <si>
    <t>7271194</t>
  </si>
  <si>
    <t>LOBSTER TAIL N.ATL PREM 7-8OZ</t>
  </si>
  <si>
    <t>4786369</t>
  </si>
  <si>
    <t>BASS SEA BRANZINO GGS 400-600</t>
  </si>
  <si>
    <t>1984687</t>
  </si>
  <si>
    <t>CRAB IMIT SUPER SHRED SURIMI</t>
  </si>
  <si>
    <t>4707143</t>
  </si>
  <si>
    <t>BASS SEA BRANZINO WHL 600-800</t>
  </si>
  <si>
    <t>4708683</t>
  </si>
  <si>
    <t>LOBSTER LIVE MAINE 1.25#EA AVG</t>
  </si>
  <si>
    <t>4708700</t>
  </si>
  <si>
    <t>LOBSTER LIVE MAINE 1.5-1.75 EA</t>
  </si>
  <si>
    <t>5001989</t>
  </si>
  <si>
    <t>LOBSTER TAIL N.ATL PREM 4OZ</t>
  </si>
  <si>
    <t>6836142</t>
  </si>
  <si>
    <t>LOBSTER TAIL N.ATL PREM 5-6OZ</t>
  </si>
  <si>
    <t>5413606</t>
  </si>
  <si>
    <t>CHICKEN BRST CHUNK TEMPURA</t>
  </si>
  <si>
    <t>PIERCE</t>
  </si>
  <si>
    <t>7528864</t>
  </si>
  <si>
    <t>SAUSAGE CHICKEN APPLE 4X1 CKD</t>
  </si>
  <si>
    <t>CANTELA</t>
  </si>
  <si>
    <t>4903581</t>
  </si>
  <si>
    <t>CHICKEN 8PC BRD HNY STNG PCK</t>
  </si>
  <si>
    <t>6344790</t>
  </si>
  <si>
    <t>CHICKEN CVP WING 1&amp;2JT JMB RND</t>
  </si>
  <si>
    <t>9713611</t>
  </si>
  <si>
    <t>TURKEY BRST NAT BRN PAN</t>
  </si>
  <si>
    <t>1624329</t>
  </si>
  <si>
    <t>CHICKEN BRST CORDON BLEU ROYAL</t>
  </si>
  <si>
    <t>5001864</t>
  </si>
  <si>
    <t>CHICKEN CVP BRST TND CLP HALAL</t>
  </si>
  <si>
    <t>1208008</t>
  </si>
  <si>
    <t>CHICKEN CUTLET BRD VEGAN</t>
  </si>
  <si>
    <t>7792187</t>
  </si>
  <si>
    <t>CHICKEN CVP THIGH BNLS SKLS</t>
  </si>
  <si>
    <t>1102995</t>
  </si>
  <si>
    <t>TURKEY BRST BNLS RAW FOIL</t>
  </si>
  <si>
    <t>2023679</t>
  </si>
  <si>
    <t>CHICKEN CVP BRST B/S 4OZ HAL</t>
  </si>
  <si>
    <t>2111698</t>
  </si>
  <si>
    <t>CHICKEN BRST FIL ITAL BRD PRCK</t>
  </si>
  <si>
    <t>1861525</t>
  </si>
  <si>
    <t>CHICKEN CVP 8PC CUT HAL</t>
  </si>
  <si>
    <t>6021398</t>
  </si>
  <si>
    <t>SAUSAGE TURKEY SKLS LK CK .8OZ</t>
  </si>
  <si>
    <t>8391951</t>
  </si>
  <si>
    <t>CHICKEN BRST FIL BRD PRCK</t>
  </si>
  <si>
    <t>1803287</t>
  </si>
  <si>
    <t>CHICKEN CVP LEG QRTR SM HAL</t>
  </si>
  <si>
    <t>1141332</t>
  </si>
  <si>
    <t>TURKEY ROAST BNLS WHT/DRK RAW</t>
  </si>
  <si>
    <t>7158089</t>
  </si>
  <si>
    <t>TURKEY BURGER SAVORY WHITE</t>
  </si>
  <si>
    <t>7225724</t>
  </si>
  <si>
    <t>CHICKEN BRST IFZ BNLS/SKLS 4OZ</t>
  </si>
  <si>
    <t>2166429</t>
  </si>
  <si>
    <t>CHICKEN CVP BRST B/S 5OZ HAL</t>
  </si>
  <si>
    <t>9077876</t>
  </si>
  <si>
    <t>CHICKEN BRST BRD FIL 6 OZ</t>
  </si>
  <si>
    <t>1624311</t>
  </si>
  <si>
    <t>CHICKEN BRST CORDON BLEU BRD</t>
  </si>
  <si>
    <t>2592186</t>
  </si>
  <si>
    <t>DUCK LEG &amp; THIGH BONE IN</t>
  </si>
  <si>
    <t>MAPLELF</t>
  </si>
  <si>
    <t>2378289</t>
  </si>
  <si>
    <t>TURKEY BRST NAT SMK PAN RST</t>
  </si>
  <si>
    <t>6021372</t>
  </si>
  <si>
    <t>SAUSAGE TURKEY PTY CKD 1.6OZ</t>
  </si>
  <si>
    <t>7667363</t>
  </si>
  <si>
    <t>CHICKEN CVP BRST TENDER JUMBO</t>
  </si>
  <si>
    <t>7063383</t>
  </si>
  <si>
    <t>CHICKEN THIGH MEAT DICED 1IN</t>
  </si>
  <si>
    <t>1860295</t>
  </si>
  <si>
    <t>CHICKEN CVP WOG WHL HAL</t>
  </si>
  <si>
    <t>4510725</t>
  </si>
  <si>
    <t>TURKEY BREAST SLI NAE SMK 1OZ</t>
  </si>
  <si>
    <t>6429534</t>
  </si>
  <si>
    <t>TURKEY BRST OIL BRWN IMP</t>
  </si>
  <si>
    <t>2378271</t>
  </si>
  <si>
    <t>TURKEY BRST NAT BRN PAN  SKON</t>
  </si>
  <si>
    <t>2025353</t>
  </si>
  <si>
    <t>TURKEY BREAST SLI NAE O/RST 1Z</t>
  </si>
  <si>
    <t>7104530</t>
  </si>
  <si>
    <t>CHICKEN THIGH SKWR GRILL HALAL</t>
  </si>
  <si>
    <t>7176705</t>
  </si>
  <si>
    <t>DUCK WHOLE SMALL ALL NATURAL</t>
  </si>
  <si>
    <t>7104537</t>
  </si>
  <si>
    <t>CHICKEN BRST SKWR GRILLD HALAL</t>
  </si>
  <si>
    <t>1860576</t>
  </si>
  <si>
    <t>CHICKEN CVP WOG SPLT HAL</t>
  </si>
  <si>
    <t>7917661</t>
  </si>
  <si>
    <t>CHICKEN 8PC IF CUT</t>
  </si>
  <si>
    <t>1389198</t>
  </si>
  <si>
    <t>ROLL GARLIC KNOT PRBKD</t>
  </si>
  <si>
    <t>WENNERS</t>
  </si>
  <si>
    <t>4800451</t>
  </si>
  <si>
    <t>VEGETARIAN PTY BRKFST SAUSAGE</t>
  </si>
  <si>
    <t>MORNSTR</t>
  </si>
  <si>
    <t>2345502</t>
  </si>
  <si>
    <t>DOUGH PIZZA SHEETED 14IN</t>
  </si>
  <si>
    <t>RICHS</t>
  </si>
  <si>
    <t>9096033</t>
  </si>
  <si>
    <t>BANANA PLANTAIN FRZN SWEET SLI</t>
  </si>
  <si>
    <t>BIG BAN</t>
  </si>
  <si>
    <t>1458595</t>
  </si>
  <si>
    <t>RASPBERRY RED WHOLE IQF</t>
  </si>
  <si>
    <t>1410976</t>
  </si>
  <si>
    <t>BERRY PERFECT IQF</t>
  </si>
  <si>
    <t>7174718</t>
  </si>
  <si>
    <t>MANGO CHUNK IQF</t>
  </si>
  <si>
    <t>2467736</t>
  </si>
  <si>
    <t>PASTA TORTELLINI CHEESE PRECKD</t>
  </si>
  <si>
    <t>4235693</t>
  </si>
  <si>
    <t>BLUEBERRY IQF</t>
  </si>
  <si>
    <t>4383121</t>
  </si>
  <si>
    <t>BAGEL ASST #1 3 OZ SLI</t>
  </si>
  <si>
    <t>5407170</t>
  </si>
  <si>
    <t>CROISSANT CURVED PINCHED RTB</t>
  </si>
  <si>
    <t>BRIDOR</t>
  </si>
  <si>
    <t>7425774</t>
  </si>
  <si>
    <t>CUPCAKE ICED RED VELVET</t>
  </si>
  <si>
    <t>5122507</t>
  </si>
  <si>
    <t>PLANTBASED MEATBALL VEGAN</t>
  </si>
  <si>
    <t>5020266</t>
  </si>
  <si>
    <t>POTATO H/BRN DICE BTR CRISPY</t>
  </si>
  <si>
    <t>3768973</t>
  </si>
  <si>
    <t>PIZZA CRUST FLTBRD PLNK WDFIRE</t>
  </si>
  <si>
    <t>ITLCRST</t>
  </si>
  <si>
    <t>1994211</t>
  </si>
  <si>
    <t>POTATO FRY 3/8</t>
  </si>
  <si>
    <t>7936983</t>
  </si>
  <si>
    <t>BREAD NAAN 8 RND</t>
  </si>
  <si>
    <t>FGF</t>
  </si>
  <si>
    <t>1616929</t>
  </si>
  <si>
    <t>MUFFIN CORN</t>
  </si>
  <si>
    <t>4390807</t>
  </si>
  <si>
    <t>POTATO FRY SWEET WFFL WFFL</t>
  </si>
  <si>
    <t>1412642</t>
  </si>
  <si>
    <t>DOUGH COOKIE CHOCOLATE CHIP</t>
  </si>
  <si>
    <t>OTSPKMY</t>
  </si>
  <si>
    <t>7266484</t>
  </si>
  <si>
    <t>PASTA TORTELLINI CHS TRICOLOR</t>
  </si>
  <si>
    <t>7165345</t>
  </si>
  <si>
    <t>TAQUITO BEEF SHRD 2OZ</t>
  </si>
  <si>
    <t>2466068</t>
  </si>
  <si>
    <t>MANGO CHUNK</t>
  </si>
  <si>
    <t>5458013</t>
  </si>
  <si>
    <t>DOUGH CROISSANT CHOCOLATINE</t>
  </si>
  <si>
    <t>6596787</t>
  </si>
  <si>
    <t>DESSERT BAR LUSCIOUS LMN SQ</t>
  </si>
  <si>
    <t>5335544</t>
  </si>
  <si>
    <t>DOUGH PIZZA SELF RISE 16IN</t>
  </si>
  <si>
    <t>7162287</t>
  </si>
  <si>
    <t>RELLENO CHILE</t>
  </si>
  <si>
    <t>ANA'S</t>
  </si>
  <si>
    <t>7767874</t>
  </si>
  <si>
    <t>DOUGH DANISH CHS PLAIT PRPF</t>
  </si>
  <si>
    <t>SCHULTD</t>
  </si>
  <si>
    <t>3983012</t>
  </si>
  <si>
    <t>CORN WHL KRNL WHITE SUPR SWT</t>
  </si>
  <si>
    <t>2560324</t>
  </si>
  <si>
    <t>ICE ITALIAN CHERRY TUBE</t>
  </si>
  <si>
    <t>9669128</t>
  </si>
  <si>
    <t>BREAD PITA 6</t>
  </si>
  <si>
    <t>2560316</t>
  </si>
  <si>
    <t>ICE ITALIAN LEMON TUBE</t>
  </si>
  <si>
    <t>7224277</t>
  </si>
  <si>
    <t>BUN HAMBURGER 4.5 2.7OZ</t>
  </si>
  <si>
    <t>9911545</t>
  </si>
  <si>
    <t>CAKE TRES LECHE</t>
  </si>
  <si>
    <t>8047827</t>
  </si>
  <si>
    <t>CUPCAKE CHOCOLATE BLKOUT3.18OZ</t>
  </si>
  <si>
    <t>CHSECAK</t>
  </si>
  <si>
    <t>0995704</t>
  </si>
  <si>
    <t>DOUGH COOKIE LMN COOLER</t>
  </si>
  <si>
    <t>HOPE'S</t>
  </si>
  <si>
    <t>9263195</t>
  </si>
  <si>
    <t>ONION RING BEER BATTER 5/8</t>
  </si>
  <si>
    <t>7724933</t>
  </si>
  <si>
    <t>BLACKBERRY IQF</t>
  </si>
  <si>
    <t>6536215</t>
  </si>
  <si>
    <t>BREAD WHITE HIGH CROWN 19SL</t>
  </si>
  <si>
    <t>5488721</t>
  </si>
  <si>
    <t>NOODLE YAKISOBA</t>
  </si>
  <si>
    <t>FORTUN</t>
  </si>
  <si>
    <t>5020197</t>
  </si>
  <si>
    <t>POTATO FRY SWEET 3/8</t>
  </si>
  <si>
    <t>5416373</t>
  </si>
  <si>
    <t>ENTREE VEG FALAFEL BALLS VEGAN</t>
  </si>
  <si>
    <t>7425741</t>
  </si>
  <si>
    <t>CUPCAKE VANILLA BEAN ICED</t>
  </si>
  <si>
    <t>7101552</t>
  </si>
  <si>
    <t>APPETIZER VEG POTSTICKER THAI</t>
  </si>
  <si>
    <t>AJINOMT</t>
  </si>
  <si>
    <t>5605037</t>
  </si>
  <si>
    <t>TAMALE CHEESE &amp; GREEN CHILE</t>
  </si>
  <si>
    <t>1454479</t>
  </si>
  <si>
    <t>DOUGH COOKIE SUGAR BUTTER</t>
  </si>
  <si>
    <t>9669151</t>
  </si>
  <si>
    <t>DIP HUMMUS TRADITIONAL</t>
  </si>
  <si>
    <t>2406643</t>
  </si>
  <si>
    <t>DOUGH BREADSTICK CHEESY GARLIC</t>
  </si>
  <si>
    <t>BRDGFRD</t>
  </si>
  <si>
    <t>1263615</t>
  </si>
  <si>
    <t>PEA &amp; CARROT GR A P</t>
  </si>
  <si>
    <t>9272469</t>
  </si>
  <si>
    <t>ONION RING BATTERED 3/8</t>
  </si>
  <si>
    <t>1412667</t>
  </si>
  <si>
    <t>DOUGH COOKIE OATMEAL RSN</t>
  </si>
  <si>
    <t>3310109</t>
  </si>
  <si>
    <t>BREAD FOCACCIA QTR SHEET</t>
  </si>
  <si>
    <t>LA BREA</t>
  </si>
  <si>
    <t>7528645</t>
  </si>
  <si>
    <t>SPRING ROLL VEG 1 OZ</t>
  </si>
  <si>
    <t>7205371</t>
  </si>
  <si>
    <t>BLUEBERRY WILD IQF</t>
  </si>
  <si>
    <t>7106174</t>
  </si>
  <si>
    <t>PASTA TORTELLINI CHEESE</t>
  </si>
  <si>
    <t>6451611</t>
  </si>
  <si>
    <t>EGGPLANT CUTLET BRD</t>
  </si>
  <si>
    <t>BERNRDI</t>
  </si>
  <si>
    <t>4575942</t>
  </si>
  <si>
    <t>DUMPLING APPLE 3.1 OZ</t>
  </si>
  <si>
    <t>2560332</t>
  </si>
  <si>
    <t>ICE ITALIAN ORANGE TUBE</t>
  </si>
  <si>
    <t>1704909</t>
  </si>
  <si>
    <t>CHILE RELLENO</t>
  </si>
  <si>
    <t>AGROIN</t>
  </si>
  <si>
    <t>1149125</t>
  </si>
  <si>
    <t>RAVIOLI CHEESE HEART SHP</t>
  </si>
  <si>
    <t>PSTAMIA</t>
  </si>
  <si>
    <t>3791845</t>
  </si>
  <si>
    <t>DIP HUMMUS RSTD RED PPR</t>
  </si>
  <si>
    <t>GRECDEL</t>
  </si>
  <si>
    <t>4294763</t>
  </si>
  <si>
    <t>PASTA RAVIOLI LBSTR CHNK ATL</t>
  </si>
  <si>
    <t>7523145</t>
  </si>
  <si>
    <t>DOUGH COOKIE CARNIVAL 1.33 OZ</t>
  </si>
  <si>
    <t>5141502</t>
  </si>
  <si>
    <t>SAUCE PESTO BASIL</t>
  </si>
  <si>
    <t>1024454</t>
  </si>
  <si>
    <t>STRAWBERRY WHOLE IQF</t>
  </si>
  <si>
    <t>6594089</t>
  </si>
  <si>
    <t>DESSERT APPLE CRISP CINN CRMBL</t>
  </si>
  <si>
    <t>1617000</t>
  </si>
  <si>
    <t>CAKE POUND</t>
  </si>
  <si>
    <t>1024348</t>
  </si>
  <si>
    <t>PEACH SLICED IQF</t>
  </si>
  <si>
    <t>7231663</t>
  </si>
  <si>
    <t>DRINK BASE BROWN SUGAR BOBA</t>
  </si>
  <si>
    <t>BOBABAM</t>
  </si>
  <si>
    <t>1618667</t>
  </si>
  <si>
    <t>APTZR CHEESECAKE POPS</t>
  </si>
  <si>
    <t>CHATEAU</t>
  </si>
  <si>
    <t>6536183</t>
  </si>
  <si>
    <t>BREAD WHEATBERRY H/CRWN 19 SL</t>
  </si>
  <si>
    <t>7117129</t>
  </si>
  <si>
    <t>SAUSAGE BREAKFAST PATTY VEGAN</t>
  </si>
  <si>
    <t>2513364</t>
  </si>
  <si>
    <t>DOUGH SCONE VARIETY PACK FTO</t>
  </si>
  <si>
    <t>PILLSBY</t>
  </si>
  <si>
    <t>6510937</t>
  </si>
  <si>
    <t>BUN HAMBURGER SESAME 4IN 1.75Z</t>
  </si>
  <si>
    <t>9239708</t>
  </si>
  <si>
    <t>CHEESECAKE NEW YORK STY 16 SLC</t>
  </si>
  <si>
    <t>2437119</t>
  </si>
  <si>
    <t>CORNBREAD BKD CUT 12X16</t>
  </si>
  <si>
    <t>CHFPIER</t>
  </si>
  <si>
    <t>2005399</t>
  </si>
  <si>
    <t>CUPCAKE CHOC BLKOUT BITE 1.2OZ</t>
  </si>
  <si>
    <t>2688348</t>
  </si>
  <si>
    <t>DOUGH COOKIE SUGAR ALL BUTR</t>
  </si>
  <si>
    <t>6641328</t>
  </si>
  <si>
    <t>ROLL HOAGIE HEARTH HINGED 6IN</t>
  </si>
  <si>
    <t>1749223</t>
  </si>
  <si>
    <t>DOUGH COOKIE PMPKN HMSTY</t>
  </si>
  <si>
    <t>2387603</t>
  </si>
  <si>
    <t>CANNOLI FILLING RICOTTA FRZN</t>
  </si>
  <si>
    <t>7051699</t>
  </si>
  <si>
    <t>BROWNIE CHOC IW MANIF GF</t>
  </si>
  <si>
    <t>7284664</t>
  </si>
  <si>
    <t>BANANA SLICE IQF</t>
  </si>
  <si>
    <t>5425315</t>
  </si>
  <si>
    <t>APTZR WONTON CHKN .5 OZ</t>
  </si>
  <si>
    <t>1681535</t>
  </si>
  <si>
    <t>BATTER MUFFIN BLUEBERRY</t>
  </si>
  <si>
    <t>5236702</t>
  </si>
  <si>
    <t>BREAD NAAN PETITE GARLIC&amp;CHILI</t>
  </si>
  <si>
    <t>0187668</t>
  </si>
  <si>
    <t>BREAD ROLL SANDW TELERA SLI</t>
  </si>
  <si>
    <t>2388262</t>
  </si>
  <si>
    <t>CANNOLI SHELL SM</t>
  </si>
  <si>
    <t>6648901</t>
  </si>
  <si>
    <t>CHEESECAKE NEW YK 16CT 10</t>
  </si>
  <si>
    <t>2005389</t>
  </si>
  <si>
    <t>CUPCAKE VANILLA BEAN MINI</t>
  </si>
  <si>
    <t>1069749</t>
  </si>
  <si>
    <t>DOUGH ROLL CINNAMON PET</t>
  </si>
  <si>
    <t>2467710</t>
  </si>
  <si>
    <t>PASTA GNOCCHI W POT/RICOTTA</t>
  </si>
  <si>
    <t>2645422</t>
  </si>
  <si>
    <t>ANG MIA</t>
  </si>
  <si>
    <t>7197982</t>
  </si>
  <si>
    <t>DOUGH CROISSANT CHC PRF&amp;BKE</t>
  </si>
  <si>
    <t>3382314</t>
  </si>
  <si>
    <t>DOUGH COOKIE TRIPLE CHOC</t>
  </si>
  <si>
    <t>4365518</t>
  </si>
  <si>
    <t>BREAD ROLL TELERA BKD</t>
  </si>
  <si>
    <t>LA CHAP</t>
  </si>
  <si>
    <t>1994563</t>
  </si>
  <si>
    <t>POTATO FRY 3/8 GR A</t>
  </si>
  <si>
    <t>4383071</t>
  </si>
  <si>
    <t>BAGEL PLAIN 3 OZ SLI</t>
  </si>
  <si>
    <t>1795574</t>
  </si>
  <si>
    <t>BATTER MUFFIN LEMON POPPYSEED</t>
  </si>
  <si>
    <t>7223108</t>
  </si>
  <si>
    <t>BREAD HOAGIE WHT 7 HINGD</t>
  </si>
  <si>
    <t>2333235</t>
  </si>
  <si>
    <t>DOUGH PIZZA SHTD 16IN PRF &amp;BK</t>
  </si>
  <si>
    <t>9792771</t>
  </si>
  <si>
    <t>PIE PUMPKIN T&amp;S 10</t>
  </si>
  <si>
    <t>7285109</t>
  </si>
  <si>
    <t>PINEAPPLE CHUNK IQF</t>
  </si>
  <si>
    <t>9786617</t>
  </si>
  <si>
    <t>PIE APPLE LATTC T&amp;S 10</t>
  </si>
  <si>
    <t>6409940</t>
  </si>
  <si>
    <t>PEA GREEN PETIT GR A P</t>
  </si>
  <si>
    <t>7276983</t>
  </si>
  <si>
    <t>PEACH BIT &amp; PIECES IQF</t>
  </si>
  <si>
    <t>7266433</t>
  </si>
  <si>
    <t>PASTA GNOCCHI POTATO CHEESE</t>
  </si>
  <si>
    <t>4661211</t>
  </si>
  <si>
    <t>DOUGH SCONE ASST CHOC/CINN/BB</t>
  </si>
  <si>
    <t>4663621</t>
  </si>
  <si>
    <t>CHURRO PRFRD PLAIN</t>
  </si>
  <si>
    <t>2463596</t>
  </si>
  <si>
    <t>BREAD CINN RSN DELI 3/8 IN SLI</t>
  </si>
  <si>
    <t>1429745</t>
  </si>
  <si>
    <t>BREAD SOUR DGH ROUND BOWLS XL</t>
  </si>
  <si>
    <t>ROTELLA</t>
  </si>
  <si>
    <t>7613326</t>
  </si>
  <si>
    <t>BATTER MUFFIN CAPPUC CHOC CHNK</t>
  </si>
  <si>
    <t>7217602</t>
  </si>
  <si>
    <t>PLANTBASED STEAK TIPS SEARED</t>
  </si>
  <si>
    <t>0721060</t>
  </si>
  <si>
    <t>POTATO FRY SWEET WAFFLE  CUT</t>
  </si>
  <si>
    <t>MCCAIN</t>
  </si>
  <si>
    <t>5021185</t>
  </si>
  <si>
    <t>POTATO H/BRN DICE SKOFF</t>
  </si>
  <si>
    <t>1475003</t>
  </si>
  <si>
    <t>VEGETABLE BLEND JAPNSE GR A</t>
  </si>
  <si>
    <t>0527838</t>
  </si>
  <si>
    <t>TORTELLINI CHEESE</t>
  </si>
  <si>
    <t>SEVROLI</t>
  </si>
  <si>
    <t>2282234</t>
  </si>
  <si>
    <t>SPINACH CHOPPED IQF</t>
  </si>
  <si>
    <t>1685320</t>
  </si>
  <si>
    <t>BATTER MUFFIN APPLE CINNAMON</t>
  </si>
  <si>
    <t>1588278</t>
  </si>
  <si>
    <t>BROWNIE CHOC DBL W/GHIRARDELL</t>
  </si>
  <si>
    <t>BISTROC</t>
  </si>
  <si>
    <t>8850679</t>
  </si>
  <si>
    <t>BREAD WHEATBERRY LOAF 14 SLI</t>
  </si>
  <si>
    <t>5489471</t>
  </si>
  <si>
    <t>BREAD FOCACCIA 6 IN</t>
  </si>
  <si>
    <t>7144229</t>
  </si>
  <si>
    <t>BREAD NAAN DIPPERS MINI</t>
  </si>
  <si>
    <t>0234419</t>
  </si>
  <si>
    <t>CHEESECAKE ASST BUFFET 14CT 8</t>
  </si>
  <si>
    <t>5811581</t>
  </si>
  <si>
    <t>CAKE LEMON BRY CRM MASCARPONE</t>
  </si>
  <si>
    <t>5357559</t>
  </si>
  <si>
    <t>CAKE ANGEL FOOD UNICED</t>
  </si>
  <si>
    <t>6196026</t>
  </si>
  <si>
    <t>PATTY VEG BLACK BEAN SPICY</t>
  </si>
  <si>
    <t>2491561</t>
  </si>
  <si>
    <t>ENTREE LASAGNA MEAT</t>
  </si>
  <si>
    <t>2491579</t>
  </si>
  <si>
    <t>ENTREE LASAGNA VEGETABLE</t>
  </si>
  <si>
    <t>7198009</t>
  </si>
  <si>
    <t>DOUGH PUFF PASTRY SLAB 10X15</t>
  </si>
  <si>
    <t>1386481</t>
  </si>
  <si>
    <t>DOUGH PHYLLO BULK</t>
  </si>
  <si>
    <t>3908787</t>
  </si>
  <si>
    <t>CAKE CHOC MOLTEN BNDT</t>
  </si>
  <si>
    <t>2467254</t>
  </si>
  <si>
    <t>BUN HOT DOG YLW 6-6.5 HINGD</t>
  </si>
  <si>
    <t>OVNFRSH</t>
  </si>
  <si>
    <t>8727921</t>
  </si>
  <si>
    <t>CAKE SHEET COCONT 12X16</t>
  </si>
  <si>
    <t>2388296</t>
  </si>
  <si>
    <t>CANNOLI SHELL PASTRY LARGE</t>
  </si>
  <si>
    <t>4272894</t>
  </si>
  <si>
    <t>CHEESECAKE ORIG XANGO FRIED</t>
  </si>
  <si>
    <t>7282952</t>
  </si>
  <si>
    <t>CHEESECAKE UBE IND</t>
  </si>
  <si>
    <t>2719050</t>
  </si>
  <si>
    <t>CROISSANT BUTR RTB LG 3.25Z</t>
  </si>
  <si>
    <t>FRENCHG</t>
  </si>
  <si>
    <t>7145319</t>
  </si>
  <si>
    <t>DESSERT FROZEN VEGAN CRML CHOC</t>
  </si>
  <si>
    <t>NVMLC</t>
  </si>
  <si>
    <t>9669300</t>
  </si>
  <si>
    <t>BREAD PITA 7 INCH</t>
  </si>
  <si>
    <t>4104840</t>
  </si>
  <si>
    <t>BROWNIE CHOC CHUNK FABULOUS</t>
  </si>
  <si>
    <t>4415275</t>
  </si>
  <si>
    <t>BROWNIE CHOC PERUVIAN</t>
  </si>
  <si>
    <t>2583674</t>
  </si>
  <si>
    <t>BREAD TEXAS TOAST WHT 3/4 SLI</t>
  </si>
  <si>
    <t>8488850</t>
  </si>
  <si>
    <t>BATTER MUFFIN PUMP ULTRA MOIST</t>
  </si>
  <si>
    <t>BAKNJOY</t>
  </si>
  <si>
    <t>1440270</t>
  </si>
  <si>
    <t>BEAN LIMA BABY GR A P</t>
  </si>
  <si>
    <t>4383105</t>
  </si>
  <si>
    <t>BAGEL BLUEBERRY 3 OZ SLI</t>
  </si>
  <si>
    <t>4240331</t>
  </si>
  <si>
    <t>APTZR VEGETABLE SPRING ROLL</t>
  </si>
  <si>
    <t>1024421</t>
  </si>
  <si>
    <t>0617205</t>
  </si>
  <si>
    <t>TOPPING CHEESECAKE PET CUBE NY</t>
  </si>
  <si>
    <t>1874817</t>
  </si>
  <si>
    <t>VEGETABLE BLEND STIR FRY</t>
  </si>
  <si>
    <t>2078525</t>
  </si>
  <si>
    <t>VEGETABLE VEG BRKFT SAUS LINK</t>
  </si>
  <si>
    <t>8508303</t>
  </si>
  <si>
    <t>ROLL HOAGIE FILONE RUSTIC 6</t>
  </si>
  <si>
    <t>5459821</t>
  </si>
  <si>
    <t>ROLL DINNER HEAT&amp;SERVE 1.5 OZ</t>
  </si>
  <si>
    <t>5020302</t>
  </si>
  <si>
    <t>POTATO H/BRN DICE SKON</t>
  </si>
  <si>
    <t>5020223</t>
  </si>
  <si>
    <t>POTATO FRY SWEET 1/4X1/2</t>
  </si>
  <si>
    <t>3700499</t>
  </si>
  <si>
    <t>POTATO FRY SWEET 5/16</t>
  </si>
  <si>
    <t>5020179</t>
  </si>
  <si>
    <t>POTATO FRY 1/4 SS PXL</t>
  </si>
  <si>
    <t>1998861</t>
  </si>
  <si>
    <t>POTATO FRY 3/8 ULTIMATE CRISP</t>
  </si>
  <si>
    <t>1994531</t>
  </si>
  <si>
    <t>POTATO FRY 5/16</t>
  </si>
  <si>
    <t>5020975</t>
  </si>
  <si>
    <t>POTATO H/BRN DICE SKON REC CH</t>
  </si>
  <si>
    <t>4294744</t>
  </si>
  <si>
    <t>RAVIOLI LBSTR SHRMP/SCLP HRT</t>
  </si>
  <si>
    <t>2339042</t>
  </si>
  <si>
    <t>VEGETARIAN PATTY  GARDN BURGER</t>
  </si>
  <si>
    <t>7045001</t>
  </si>
  <si>
    <t>TOPPING CHEESECAKE PIECES</t>
  </si>
  <si>
    <t>5025383</t>
  </si>
  <si>
    <t>SCONE ASSORTED PK ARTISAN 3.5Z</t>
  </si>
  <si>
    <t>3277476</t>
  </si>
  <si>
    <t>BAGEL PLAIN 3OZ SLI IND WRP</t>
  </si>
  <si>
    <t>1264421</t>
  </si>
  <si>
    <t>DOUGH COOKIE WHT CHOC CRNBRY</t>
  </si>
  <si>
    <t>6886824</t>
  </si>
  <si>
    <t>DOUGH COOKIE GNGBRD</t>
  </si>
  <si>
    <t>3960341</t>
  </si>
  <si>
    <t>CARROT SLI</t>
  </si>
  <si>
    <t>2181980</t>
  </si>
  <si>
    <t>DOUGH PIZZA SHEETED 7IN</t>
  </si>
  <si>
    <t>1535368</t>
  </si>
  <si>
    <t>MUFFIN ENGLISH ORIG 2 OZ</t>
  </si>
  <si>
    <t>9213489</t>
  </si>
  <si>
    <t>NOODLE UDON JAPNSE</t>
  </si>
  <si>
    <t>AMOY</t>
  </si>
  <si>
    <t>6541274</t>
  </si>
  <si>
    <t>ONION RING BEER BTR GNT SWT</t>
  </si>
  <si>
    <t>7686280</t>
  </si>
  <si>
    <t>PASTA GNOCCHI POTATO</t>
  </si>
  <si>
    <t>5498470</t>
  </si>
  <si>
    <t>PATTY VEG BLK BN CHIPOTL VEGAN</t>
  </si>
  <si>
    <t>7270235</t>
  </si>
  <si>
    <t>PASTRY CRM CHS HORCHATA BITES</t>
  </si>
  <si>
    <t>REVEATS</t>
  </si>
  <si>
    <t>1028521</t>
  </si>
  <si>
    <t>DOUGH ROLL CINNAMON SWEET</t>
  </si>
  <si>
    <t>2183624</t>
  </si>
  <si>
    <t>DOUGH CROISSANT SHEET BUTR TFF</t>
  </si>
  <si>
    <t>ORANGE</t>
  </si>
  <si>
    <t>7209882</t>
  </si>
  <si>
    <t>MANGO CHUNK 1X20</t>
  </si>
  <si>
    <t>YUPIFDS</t>
  </si>
  <si>
    <t>7285455</t>
  </si>
  <si>
    <t>5090992</t>
  </si>
  <si>
    <t>BURGER VEG BEYOND PATTY</t>
  </si>
  <si>
    <t>6512966</t>
  </si>
  <si>
    <t>BUN HAMBURGER SESAME4.5IN 2.7Z</t>
  </si>
  <si>
    <t>7120555</t>
  </si>
  <si>
    <t>BUN HOT DOG WHEAT 6IN</t>
  </si>
  <si>
    <t>2700827</t>
  </si>
  <si>
    <t>CROISSANT CHOC FILLED</t>
  </si>
  <si>
    <t>1025162</t>
  </si>
  <si>
    <t>CORN COB PETITE NW GR A</t>
  </si>
  <si>
    <t>4745032</t>
  </si>
  <si>
    <t>CHURRO PRFRD BUN</t>
  </si>
  <si>
    <t>0937631</t>
  </si>
  <si>
    <t>CHURRO PRFRD MEXICAN PASTRY</t>
  </si>
  <si>
    <t>7197971</t>
  </si>
  <si>
    <t>DOUGH CROISSANT BTR CRV PRF&amp;BK</t>
  </si>
  <si>
    <t>7144766</t>
  </si>
  <si>
    <t>DESSERT FROZEN VEGAN LM MANGO</t>
  </si>
  <si>
    <t>4428128</t>
  </si>
  <si>
    <t>DESSERT BAR MSHMLW CHWY MANIFS</t>
  </si>
  <si>
    <t>7165933</t>
  </si>
  <si>
    <t>DESSERT CHOC COCONUT VEGAN CK</t>
  </si>
  <si>
    <t>7145227</t>
  </si>
  <si>
    <t>DESSERT FROZEN VEGAN TIRAMISU</t>
  </si>
  <si>
    <t>7166097</t>
  </si>
  <si>
    <t>DESSERT RASPBERRY PASSN VGN CK</t>
  </si>
  <si>
    <t>1086313</t>
  </si>
  <si>
    <t>DANISH ASST IW</t>
  </si>
  <si>
    <t>8048108</t>
  </si>
  <si>
    <t>CUPCAKE RED VELVET 3.14 OZ</t>
  </si>
  <si>
    <t>1346279</t>
  </si>
  <si>
    <t>BLUEBERRY CULT IQF GR A</t>
  </si>
  <si>
    <t>9843897</t>
  </si>
  <si>
    <t>BREAD WHEAT WHL RND TOP</t>
  </si>
  <si>
    <t>7235670</t>
  </si>
  <si>
    <t>BREAD PITA PCKT WHT</t>
  </si>
  <si>
    <t>2469540</t>
  </si>
  <si>
    <t>BREAD ROUND TOP LF WHEAT SLI</t>
  </si>
  <si>
    <t>1213313</t>
  </si>
  <si>
    <t>BREAD CIABATTA SNDW 4X4</t>
  </si>
  <si>
    <t>2737858</t>
  </si>
  <si>
    <t>SOUP LOBSTER BISQUE W/SHERRY</t>
  </si>
  <si>
    <t>CMBLRSV</t>
  </si>
  <si>
    <t>4929354</t>
  </si>
  <si>
    <t>SOUP MEXICAN ALBONDIGAS</t>
  </si>
  <si>
    <t>BLOUNT</t>
  </si>
  <si>
    <t>8611221</t>
  </si>
  <si>
    <t>SAUCE PESTO BASIL FRZN</t>
  </si>
  <si>
    <t>5627368</t>
  </si>
  <si>
    <t>SPRINGROLL VEG 1.5 OZ</t>
  </si>
  <si>
    <t>5341836</t>
  </si>
  <si>
    <t>STRAWBERRY WHL IQF</t>
  </si>
  <si>
    <t>7338718</t>
  </si>
  <si>
    <t>VEGETABLE VEG CHICKEN NUG</t>
  </si>
  <si>
    <t>5246846</t>
  </si>
  <si>
    <t>POTATO TATER GEM ZERO TRANSFAT</t>
  </si>
  <si>
    <t>SIMPLOT</t>
  </si>
  <si>
    <t>7056924</t>
  </si>
  <si>
    <t>POTATO SWEET PLATTER FRIES</t>
  </si>
  <si>
    <t>LAMB</t>
  </si>
  <si>
    <t>5021210</t>
  </si>
  <si>
    <t>POTATO H/BRN PTY 2.25 OZ</t>
  </si>
  <si>
    <t>1046242</t>
  </si>
  <si>
    <t>POTATO FRY KK COTTAGE</t>
  </si>
  <si>
    <t>SIMPCLS</t>
  </si>
  <si>
    <t>5021029</t>
  </si>
  <si>
    <t>POTATO TATER CIRCLE</t>
  </si>
  <si>
    <t>3409034</t>
  </si>
  <si>
    <t>ROLL DINNER FRCH</t>
  </si>
  <si>
    <t>3441407</t>
  </si>
  <si>
    <t>SANDWICH PEANUT BTR&amp;GRPE WHEAT</t>
  </si>
  <si>
    <t>UNCRUST</t>
  </si>
  <si>
    <t>7202053</t>
  </si>
  <si>
    <t>TAMALE CHEESE TWO</t>
  </si>
  <si>
    <t>ADESA</t>
  </si>
  <si>
    <t>7041556</t>
  </si>
  <si>
    <t>SAUSAGE VEGETARIAN ORIG BRAT</t>
  </si>
  <si>
    <t>7040473</t>
  </si>
  <si>
    <t>BREAD LOAF MGRN GFR SLC</t>
  </si>
  <si>
    <t>UDISHFD</t>
  </si>
  <si>
    <t>6610786</t>
  </si>
  <si>
    <t>BREAD RYE HRTY HI CROWN</t>
  </si>
  <si>
    <t>EURBKRS</t>
  </si>
  <si>
    <t>2473223</t>
  </si>
  <si>
    <t>BREAD PULLMAN CINRSN 1/2IN SLI</t>
  </si>
  <si>
    <t>8508349</t>
  </si>
  <si>
    <t>BREAD ROLL CIABATTA SQUARE SLI</t>
  </si>
  <si>
    <t>9916750</t>
  </si>
  <si>
    <t>BREAD VIENNA WHEAT BRY</t>
  </si>
  <si>
    <t>7040539</t>
  </si>
  <si>
    <t>BREAD WHITE SNDW GLUTEN FREE</t>
  </si>
  <si>
    <t>1618446</t>
  </si>
  <si>
    <t>BROCCOLI CUTS IQF</t>
  </si>
  <si>
    <t>1681543</t>
  </si>
  <si>
    <t>BATTER MUFFIN CORN</t>
  </si>
  <si>
    <t>5401586</t>
  </si>
  <si>
    <t>BAGEL CINN RSN SLI 4OZ</t>
  </si>
  <si>
    <t>WESTBGL</t>
  </si>
  <si>
    <t>9012329</t>
  </si>
  <si>
    <t>BAGEL PLAIN 2.3 OZ SLI</t>
  </si>
  <si>
    <t>9488990</t>
  </si>
  <si>
    <t>APPLE GRANNYSMITH SLI IQF</t>
  </si>
  <si>
    <t>0772681</t>
  </si>
  <si>
    <t>7125242</t>
  </si>
  <si>
    <t>DONUT CAKE CHOC GLZD OLD FASH</t>
  </si>
  <si>
    <t>7125250</t>
  </si>
  <si>
    <t>DONUT YEAST RING GLAZED</t>
  </si>
  <si>
    <t>7118154</t>
  </si>
  <si>
    <t>DOUGH BALL PIZZA CAPUTO</t>
  </si>
  <si>
    <t>PATTYS</t>
  </si>
  <si>
    <t>9910548</t>
  </si>
  <si>
    <t>DOUGH BALL PZZ</t>
  </si>
  <si>
    <t>LAMONCA</t>
  </si>
  <si>
    <t>7206206</t>
  </si>
  <si>
    <t>CHEESECAKE ASST MINI ROYAL</t>
  </si>
  <si>
    <t>7181101</t>
  </si>
  <si>
    <t>COOKIE MACAROON</t>
  </si>
  <si>
    <t>TRATDEP</t>
  </si>
  <si>
    <t>1616911</t>
  </si>
  <si>
    <t>MUFFIN BRAN</t>
  </si>
  <si>
    <t>5564481</t>
  </si>
  <si>
    <t>DOUGH SCONE CRNBRY ORG</t>
  </si>
  <si>
    <t>1264548</t>
  </si>
  <si>
    <t>DOUGH SHEET ALL PURP WHT</t>
  </si>
  <si>
    <t>6153183</t>
  </si>
  <si>
    <t>EGGROLL SKIN WRAPPER</t>
  </si>
  <si>
    <t>8463721</t>
  </si>
  <si>
    <t>DOUGH FALAFEL</t>
  </si>
  <si>
    <t>4130258</t>
  </si>
  <si>
    <t>DOUGH COOKIE SUGAR</t>
  </si>
  <si>
    <t>7065584</t>
  </si>
  <si>
    <t>DOUGH ROLL PARKERHOUSE</t>
  </si>
  <si>
    <t>6952964</t>
  </si>
  <si>
    <t>DOUGH ROLL CINN CINN-SATNL</t>
  </si>
  <si>
    <t>7071080</t>
  </si>
  <si>
    <t>PIZZA CRUST PAR BKD CAULI PB</t>
  </si>
  <si>
    <t>7034985</t>
  </si>
  <si>
    <t>PIZZA CRUST CAULI GLT FR 11.75</t>
  </si>
  <si>
    <t>VENBAKE</t>
  </si>
  <si>
    <t>7167434</t>
  </si>
  <si>
    <t>PASTRY CREAM PUFF VANILLA MINI</t>
  </si>
  <si>
    <t>1259530</t>
  </si>
  <si>
    <t>PEA GREEN GR A P</t>
  </si>
  <si>
    <t>3608353</t>
  </si>
  <si>
    <t>PEA GREEN GRADE A</t>
  </si>
  <si>
    <t>7040512</t>
  </si>
  <si>
    <t>DOUGH COOKIE BUTR SUGAR</t>
  </si>
  <si>
    <t>8590398</t>
  </si>
  <si>
    <t>7145046</t>
  </si>
  <si>
    <t>DESSERT FROZEN VEGAN RASP BLUE</t>
  </si>
  <si>
    <t>3257934</t>
  </si>
  <si>
    <t>BISCUIT BUTTERMILK RDY TOPSPLT</t>
  </si>
  <si>
    <t>5237310</t>
  </si>
  <si>
    <t>BISCUIT WAFFLE BTRMLK RDY SPLT</t>
  </si>
  <si>
    <t>3048935</t>
  </si>
  <si>
    <t>OIL OLIVE BLEND SAUTE 10L BIB</t>
  </si>
  <si>
    <t>PADELLA</t>
  </si>
  <si>
    <t>9901029</t>
  </si>
  <si>
    <t>WATER BOTTLED DRINKING</t>
  </si>
  <si>
    <t>NIAGARA</t>
  </si>
  <si>
    <t>0818054</t>
  </si>
  <si>
    <t>RICE JASMINE THAI PR GRADE</t>
  </si>
  <si>
    <t>JDMTIMP</t>
  </si>
  <si>
    <t>5302310</t>
  </si>
  <si>
    <t>PAN COATING ARSL</t>
  </si>
  <si>
    <t>WHT CAP</t>
  </si>
  <si>
    <t>4062337</t>
  </si>
  <si>
    <t>BEAN GARBANZO FCY NO SULFITE</t>
  </si>
  <si>
    <t>5756038</t>
  </si>
  <si>
    <t>SPREAD HUMMUS CLS W/PRETZELS</t>
  </si>
  <si>
    <t>1999756</t>
  </si>
  <si>
    <t>COOKIE CHOC CHIP GLUT FREE</t>
  </si>
  <si>
    <t>1900309</t>
  </si>
  <si>
    <t>GRAIN QUINOA TRI COLR PRE WSH</t>
  </si>
  <si>
    <t>3206887</t>
  </si>
  <si>
    <t>SAUCE SOY TAMARI GLUTEN FREE</t>
  </si>
  <si>
    <t>4351722</t>
  </si>
  <si>
    <t>MIX PANCAKE BTRMLK COMPLT</t>
  </si>
  <si>
    <t>KRSTEAZ</t>
  </si>
  <si>
    <t>7449051</t>
  </si>
  <si>
    <t>KETCHUP FANCY POUCH DISPENSER</t>
  </si>
  <si>
    <t>5364559</t>
  </si>
  <si>
    <t>RICE BASMATI WHITE</t>
  </si>
  <si>
    <t>5756040</t>
  </si>
  <si>
    <t>SPREAD HUMMUS RED PEPR W/PRETZ</t>
  </si>
  <si>
    <t>7189296</t>
  </si>
  <si>
    <t>SAUCE MARINARA CHUNKY</t>
  </si>
  <si>
    <t>FULLRED</t>
  </si>
  <si>
    <t>5756060</t>
  </si>
  <si>
    <t>SPREAD HUMMUS RST GRLC W/PRETZ</t>
  </si>
  <si>
    <t>0843458</t>
  </si>
  <si>
    <t>CEREAL SPECIAL K W/RED BERRIES</t>
  </si>
  <si>
    <t>4010658</t>
  </si>
  <si>
    <t>CANDY MINT CREME DE MENTHE</t>
  </si>
  <si>
    <t>ANDES</t>
  </si>
  <si>
    <t>3548385</t>
  </si>
  <si>
    <t>ORANGE MANDRN WHL SEC LGHT SYR</t>
  </si>
  <si>
    <t>1627900</t>
  </si>
  <si>
    <t>PASTA FETTUCINE</t>
  </si>
  <si>
    <t>BARILLA</t>
  </si>
  <si>
    <t>5446509</t>
  </si>
  <si>
    <t>TORTILLA CORN WHITE 6 IN TABLE</t>
  </si>
  <si>
    <t>0818047</t>
  </si>
  <si>
    <t>7967946</t>
  </si>
  <si>
    <t>PASTA PENNE RIGATE</t>
  </si>
  <si>
    <t>4114088</t>
  </si>
  <si>
    <t>PEA BLACKEYE</t>
  </si>
  <si>
    <t>4215406</t>
  </si>
  <si>
    <t>CEREAL LUCKY CHARM GLTN FR BLK</t>
  </si>
  <si>
    <t>5086341</t>
  </si>
  <si>
    <t>PASTA PENNE LENTIL GLUTEN FREE</t>
  </si>
  <si>
    <t>BASICAM</t>
  </si>
  <si>
    <t>2912673</t>
  </si>
  <si>
    <t>SOUP BASE CHKN NO MSG ADDED</t>
  </si>
  <si>
    <t>5527585</t>
  </si>
  <si>
    <t>RICE BROWN LONG GRAIN NATURAL</t>
  </si>
  <si>
    <t>4019139</t>
  </si>
  <si>
    <t>JUICE VEG</t>
  </si>
  <si>
    <t>V-8</t>
  </si>
  <si>
    <t>4782694</t>
  </si>
  <si>
    <t>4925129</t>
  </si>
  <si>
    <t>TOPPING STRAWBERRY SLI</t>
  </si>
  <si>
    <t>5757463</t>
  </si>
  <si>
    <t>SOUP BASE VEGETABLE NO MSG GF</t>
  </si>
  <si>
    <t>MINOR</t>
  </si>
  <si>
    <t>5894902</t>
  </si>
  <si>
    <t>JUICE APPLE</t>
  </si>
  <si>
    <t>7067431</t>
  </si>
  <si>
    <t>DATE DRIED PITTED CALIFORNIA</t>
  </si>
  <si>
    <t>3369388</t>
  </si>
  <si>
    <t>SAUCE BBQ ORIGINAL</t>
  </si>
  <si>
    <t>5818380</t>
  </si>
  <si>
    <t>MILK COCONUT UNSWEETEND</t>
  </si>
  <si>
    <t>CHAOKOH</t>
  </si>
  <si>
    <t>9688367</t>
  </si>
  <si>
    <t>PASTA MACARONI ELBOW</t>
  </si>
  <si>
    <t>5882758</t>
  </si>
  <si>
    <t>PEPPER JALAPENO SLI</t>
  </si>
  <si>
    <t>5102660</t>
  </si>
  <si>
    <t>SAUCE PIZZA PREPARED CA</t>
  </si>
  <si>
    <t>8378111</t>
  </si>
  <si>
    <t>FLOUR ALL PURP H&amp;R BL EN MT</t>
  </si>
  <si>
    <t>4107520</t>
  </si>
  <si>
    <t>CORN WHL KERNEL GOLDEN FCY</t>
  </si>
  <si>
    <t>8576274</t>
  </si>
  <si>
    <t>TUNA WHITE ALBACORE CHUNK WTR</t>
  </si>
  <si>
    <t>6520559</t>
  </si>
  <si>
    <t>SUNFLOWER SEED SUNBUTTER</t>
  </si>
  <si>
    <t>SUNBUTR</t>
  </si>
  <si>
    <t>4375416</t>
  </si>
  <si>
    <t>CEREAL COCOA PUFFS BULKPAK</t>
  </si>
  <si>
    <t>5491667</t>
  </si>
  <si>
    <t>BEAN BLACK TURTLE DRIED WASH</t>
  </si>
  <si>
    <t>4015343</t>
  </si>
  <si>
    <t>BEET SLI MED FCY</t>
  </si>
  <si>
    <t>6742647</t>
  </si>
  <si>
    <t>APRICOT DRIED</t>
  </si>
  <si>
    <t>CAPFOOD</t>
  </si>
  <si>
    <t>5811914</t>
  </si>
  <si>
    <t>HOMINY WHITE</t>
  </si>
  <si>
    <t>6889125</t>
  </si>
  <si>
    <t>CRANBERRY DRIED CRAISINS</t>
  </si>
  <si>
    <t>OCNSPRY</t>
  </si>
  <si>
    <t>8435646</t>
  </si>
  <si>
    <t>CHIP CORN BLUE RAW</t>
  </si>
  <si>
    <t>MISSION</t>
  </si>
  <si>
    <t>5532650</t>
  </si>
  <si>
    <t>SOUP BASE VEG GF NO MSG SAUT</t>
  </si>
  <si>
    <t>4862975</t>
  </si>
  <si>
    <t>PASTA VERMICELLI 10</t>
  </si>
  <si>
    <t>LABELLA</t>
  </si>
  <si>
    <t>1606490</t>
  </si>
  <si>
    <t>JUICE ORANGE PET</t>
  </si>
  <si>
    <t>TROPCNA</t>
  </si>
  <si>
    <t>5847011</t>
  </si>
  <si>
    <t>OIL OLIVE POMACE</t>
  </si>
  <si>
    <t>7030652</t>
  </si>
  <si>
    <t>TORTILLA CORN SOPE</t>
  </si>
  <si>
    <t>4113460</t>
  </si>
  <si>
    <t>TOMATO DICED IN JUICE CA</t>
  </si>
  <si>
    <t>4113684</t>
  </si>
  <si>
    <t>TOMATO DICED IN JUICE CHNKY CA</t>
  </si>
  <si>
    <t>4186086</t>
  </si>
  <si>
    <t>SYRUP PANCAKE &amp; WAFFLE</t>
  </si>
  <si>
    <t>3911504</t>
  </si>
  <si>
    <t>SYRUP PANCAKE &amp; WAFFLE CUP</t>
  </si>
  <si>
    <t>8357873</t>
  </si>
  <si>
    <t>ORANGE MANDARIN WH SEG JCE</t>
  </si>
  <si>
    <t>SYS SUP</t>
  </si>
  <si>
    <t>4073441</t>
  </si>
  <si>
    <t>CORN STARCH</t>
  </si>
  <si>
    <t>4604120</t>
  </si>
  <si>
    <t>FRUIT COCKTAIL CH IN PEAR JC</t>
  </si>
  <si>
    <t>4094660</t>
  </si>
  <si>
    <t>CEREAL FROSTED FLAKES</t>
  </si>
  <si>
    <t>6704076</t>
  </si>
  <si>
    <t>ORANGE MANDARIN SECT JUICE CUP</t>
  </si>
  <si>
    <t>6469217</t>
  </si>
  <si>
    <t>PEAR HVS IN PEAR JUICE</t>
  </si>
  <si>
    <t>7221974</t>
  </si>
  <si>
    <t>PUMPKIN SEED PEPITAS RSTD SLTD</t>
  </si>
  <si>
    <t>5862826</t>
  </si>
  <si>
    <t>RICE WILD BLEND MIX</t>
  </si>
  <si>
    <t>LUNDBRG</t>
  </si>
  <si>
    <t>4485272</t>
  </si>
  <si>
    <t>TOMATO STEWED FANCY CA</t>
  </si>
  <si>
    <t>7207879</t>
  </si>
  <si>
    <t>WATER BOTTLED ALUM STILL</t>
  </si>
  <si>
    <t>PATHWTR</t>
  </si>
  <si>
    <t>7961976</t>
  </si>
  <si>
    <t>4110565</t>
  </si>
  <si>
    <t>RAISIN SEEDLESS SELECT</t>
  </si>
  <si>
    <t>4087409</t>
  </si>
  <si>
    <t>PINEAPPLE TIDBIT JCE</t>
  </si>
  <si>
    <t>2182084</t>
  </si>
  <si>
    <t>PEACH SLICED STD EXTRA LS</t>
  </si>
  <si>
    <t>9911903</t>
  </si>
  <si>
    <t>DRESSING MAYONNAISE VEGAN</t>
  </si>
  <si>
    <t>4094652</t>
  </si>
  <si>
    <t>CEREAL RICE KRISPIES</t>
  </si>
  <si>
    <t>4455648</t>
  </si>
  <si>
    <t>CEREAL HOT OAT ROLLED BUCKEYE</t>
  </si>
  <si>
    <t>QUAKER</t>
  </si>
  <si>
    <t>7118850</t>
  </si>
  <si>
    <t>CHIP TORTILLA RNDS  VERDE XVL</t>
  </si>
  <si>
    <t>TOSTITO</t>
  </si>
  <si>
    <t>4032991</t>
  </si>
  <si>
    <t>ARGO</t>
  </si>
  <si>
    <t>1985094</t>
  </si>
  <si>
    <t>COCOA PWDR</t>
  </si>
  <si>
    <t>VALRHON</t>
  </si>
  <si>
    <t>4094678</t>
  </si>
  <si>
    <t>CEREAL CORN FLAKES</t>
  </si>
  <si>
    <t>4396446</t>
  </si>
  <si>
    <t>CEREAL CINN TST CRUN BULKPAK</t>
  </si>
  <si>
    <t>3560143</t>
  </si>
  <si>
    <t>BEAN BAKED VEGETARIAN RED SOD</t>
  </si>
  <si>
    <t>BUSHBST</t>
  </si>
  <si>
    <t>4183968</t>
  </si>
  <si>
    <t>BEAN PINTO DRIED MULTI-CLEAN</t>
  </si>
  <si>
    <t>4701140</t>
  </si>
  <si>
    <t>BASE BEEF NO MSG 6/1 LB</t>
  </si>
  <si>
    <t>4012373</t>
  </si>
  <si>
    <t>APPLESAUCE FCY IN APPLE JUICE</t>
  </si>
  <si>
    <t>5471511</t>
  </si>
  <si>
    <t>ARTICHOKE HEART QUARTER</t>
  </si>
  <si>
    <t>5224101</t>
  </si>
  <si>
    <t>RICE BASMATI</t>
  </si>
  <si>
    <t>ROYAL</t>
  </si>
  <si>
    <t>3926835</t>
  </si>
  <si>
    <t>OAT REGULAR GLUTEN FREE</t>
  </si>
  <si>
    <t>BOBSRED</t>
  </si>
  <si>
    <t>0638605</t>
  </si>
  <si>
    <t>SWEETENER AGAVE LGT BLORGANIC</t>
  </si>
  <si>
    <t>SWT SEL</t>
  </si>
  <si>
    <t>4738837</t>
  </si>
  <si>
    <t>SUGAR CONFECTIONER</t>
  </si>
  <si>
    <t>5889654</t>
  </si>
  <si>
    <t>VINEGAR BALSAMIC ITALY</t>
  </si>
  <si>
    <t>5318918</t>
  </si>
  <si>
    <t>WINE COOKING WHT</t>
  </si>
  <si>
    <t>DUPRE</t>
  </si>
  <si>
    <t>7198372</t>
  </si>
  <si>
    <t>SAUCE HOT</t>
  </si>
  <si>
    <t>5872346</t>
  </si>
  <si>
    <t>OIL SESAME PURE</t>
  </si>
  <si>
    <t>7221968</t>
  </si>
  <si>
    <t>PUMPKIN SEED PEPITAS RAW</t>
  </si>
  <si>
    <t>9906226</t>
  </si>
  <si>
    <t>APRICOT DRIED MEDITERRANEAN</t>
  </si>
  <si>
    <t>5838594</t>
  </si>
  <si>
    <t>CEREAL CAP N CRUNCH</t>
  </si>
  <si>
    <t>5535687</t>
  </si>
  <si>
    <t>CAPER NONPAREIL IMPORTED</t>
  </si>
  <si>
    <t>8627376</t>
  </si>
  <si>
    <t>COCONUT CHIPPED TOASTED UNSWT</t>
  </si>
  <si>
    <t>4107538</t>
  </si>
  <si>
    <t>2060218</t>
  </si>
  <si>
    <t>CHOCOLATE CUP CURVED HEART</t>
  </si>
  <si>
    <t>CHOCALA</t>
  </si>
  <si>
    <t>5477344</t>
  </si>
  <si>
    <t>CANDY MINT STARLIGHT CINN PCH</t>
  </si>
  <si>
    <t>0378521</t>
  </si>
  <si>
    <t>CANDY MINT STARLIGHT SPEARMINT</t>
  </si>
  <si>
    <t>4216453</t>
  </si>
  <si>
    <t>8755514</t>
  </si>
  <si>
    <t>PUDDING CHOCOLATE SNACK 3.5 OZ</t>
  </si>
  <si>
    <t>HNDISNK</t>
  </si>
  <si>
    <t>7097104</t>
  </si>
  <si>
    <t>OLIVE GREEN QN STF PIM100/120</t>
  </si>
  <si>
    <t>5096441</t>
  </si>
  <si>
    <t>SAUCE TOMATO MIDWEST</t>
  </si>
  <si>
    <t>6404743</t>
  </si>
  <si>
    <t>SAUCE WING BUFFALO RTU</t>
  </si>
  <si>
    <t>4019097</t>
  </si>
  <si>
    <t>JUICE PNAPL 100%</t>
  </si>
  <si>
    <t>5837703</t>
  </si>
  <si>
    <t>RAISIN SEEDLESS GOLDEN</t>
  </si>
  <si>
    <t>1424348</t>
  </si>
  <si>
    <t>RICE BASMATI PARBOILED</t>
  </si>
  <si>
    <t>2182063</t>
  </si>
  <si>
    <t>PEACH SLICED CH EXTRA LS</t>
  </si>
  <si>
    <t>5097761</t>
  </si>
  <si>
    <t>PALM HEART WHL IMP</t>
  </si>
  <si>
    <t>9470170</t>
  </si>
  <si>
    <t>JUICE APPLE PLS</t>
  </si>
  <si>
    <t>TREETOP</t>
  </si>
  <si>
    <t>4951794</t>
  </si>
  <si>
    <t>6272124</t>
  </si>
  <si>
    <t>CEREAL KIX BULKPAK</t>
  </si>
  <si>
    <t>7560147</t>
  </si>
  <si>
    <t>CEREAL RICE CHEX GLTN FR BLKPK</t>
  </si>
  <si>
    <t>7102205</t>
  </si>
  <si>
    <t>CHERRY DRIED</t>
  </si>
  <si>
    <t>8256919</t>
  </si>
  <si>
    <t>CHERRY DRIED SUN PTD CALIFORNA</t>
  </si>
  <si>
    <t>5303482</t>
  </si>
  <si>
    <t>SUGAR BROWN DARK</t>
  </si>
  <si>
    <t>6094189</t>
  </si>
  <si>
    <t>TEA CHAMOMILE CALM</t>
  </si>
  <si>
    <t>5889738</t>
  </si>
  <si>
    <t>TOMATO SUNDRIED JULIENNE</t>
  </si>
  <si>
    <t>4466306</t>
  </si>
  <si>
    <t>TEA HOT BAG BLACK VANILLA CHAI</t>
  </si>
  <si>
    <t>BIGELOW</t>
  </si>
  <si>
    <t>7216158</t>
  </si>
  <si>
    <t>TEA THAI BUBBLE TEA POWDER</t>
  </si>
  <si>
    <t>POSSMEI</t>
  </si>
  <si>
    <t>7048791</t>
  </si>
  <si>
    <t>WATER BOTTLED  PURIFD DRINKING</t>
  </si>
  <si>
    <t>7640097</t>
  </si>
  <si>
    <t>WINE COOKING MIRIN AJI MANJO</t>
  </si>
  <si>
    <t>3746716</t>
  </si>
  <si>
    <t>GRAIN SPCLTY BARLEY PEARLED</t>
  </si>
  <si>
    <t>3463227</t>
  </si>
  <si>
    <t>BANANA DRIED CHIP</t>
  </si>
  <si>
    <t>4094587</t>
  </si>
  <si>
    <t>CEREAL CHEERIOS GLTN FR BLKPK</t>
  </si>
  <si>
    <t>5060603</t>
  </si>
  <si>
    <t>MARSHMALLOW REGULAR</t>
  </si>
  <si>
    <t>JETPUFF</t>
  </si>
  <si>
    <t>1286319</t>
  </si>
  <si>
    <t>OLIVE BLACK RIPE SLICED</t>
  </si>
  <si>
    <t>7755018</t>
  </si>
  <si>
    <t>NOODLE BEAN THREAD</t>
  </si>
  <si>
    <t>LUNGKOW</t>
  </si>
  <si>
    <t>4978884</t>
  </si>
  <si>
    <t>SAUCE TOMATO CA</t>
  </si>
  <si>
    <t>4845905</t>
  </si>
  <si>
    <t>5498316</t>
  </si>
  <si>
    <t>SODA GINGER ALE CUBE</t>
  </si>
  <si>
    <t>CAN DRY</t>
  </si>
  <si>
    <t>4944203</t>
  </si>
  <si>
    <t>SOUP BASE BEEF REAL</t>
  </si>
  <si>
    <t>4944666</t>
  </si>
  <si>
    <t>SOUP BASE CLAM</t>
  </si>
  <si>
    <t>3660370</t>
  </si>
  <si>
    <t>SNACK BAR GRANOLA OAT&amp;HNY 2PK</t>
  </si>
  <si>
    <t>NAT VLY</t>
  </si>
  <si>
    <t>2175372</t>
  </si>
  <si>
    <t>SEED CHIA BLK ORGANC</t>
  </si>
  <si>
    <t>DALASOG</t>
  </si>
  <si>
    <t>1901992</t>
  </si>
  <si>
    <t>SAUCE CHILI SWEET THAI</t>
  </si>
  <si>
    <t>MAEPLOY</t>
  </si>
  <si>
    <t>5813753</t>
  </si>
  <si>
    <t>SAUCE CHILI SWEET THAI PLAS</t>
  </si>
  <si>
    <t>4274833</t>
  </si>
  <si>
    <t>SAUCE ENCHILADA</t>
  </si>
  <si>
    <t>LA VICT</t>
  </si>
  <si>
    <t>7243161</t>
  </si>
  <si>
    <t>SAUCE HOT SRIRACHA 18.25OZ</t>
  </si>
  <si>
    <t>OXBRAND</t>
  </si>
  <si>
    <t>7143210</t>
  </si>
  <si>
    <t>SAUCE PIZZA W/ BASIL</t>
  </si>
  <si>
    <t>5847029</t>
  </si>
  <si>
    <t>OIL OLIVE</t>
  </si>
  <si>
    <t>7102326</t>
  </si>
  <si>
    <t>PASTA ORZO</t>
  </si>
  <si>
    <t>7144730</t>
  </si>
  <si>
    <t>PEACH DICED IN PEAR JUICE BOWL</t>
  </si>
  <si>
    <t>4367498</t>
  </si>
  <si>
    <t>PICKLE DILL SPR KO REF 275/325</t>
  </si>
  <si>
    <t>9660762</t>
  </si>
  <si>
    <t>CANDY PEPPERMINT SOFT POUCH</t>
  </si>
  <si>
    <t>KINGLEO</t>
  </si>
  <si>
    <t>5074810</t>
  </si>
  <si>
    <t>BEAN PINTO DRIED PREWASH</t>
  </si>
  <si>
    <t>7234949</t>
  </si>
  <si>
    <t>FRUIT PITAYA DICE FREEZE DRIED</t>
  </si>
  <si>
    <t>THRVLIF</t>
  </si>
  <si>
    <t>7257567</t>
  </si>
  <si>
    <t>GRAIN SPECIALTY FARRO SEMIPRLD</t>
  </si>
  <si>
    <t>7143814</t>
  </si>
  <si>
    <t>DRESSING RANCH PACKET</t>
  </si>
  <si>
    <t>NEWMANS</t>
  </si>
  <si>
    <t>5239389</t>
  </si>
  <si>
    <t>EXTRACT VANILLA IMIT</t>
  </si>
  <si>
    <t>6348015</t>
  </si>
  <si>
    <t>FILLING PIE APPLE</t>
  </si>
  <si>
    <t>4094686</t>
  </si>
  <si>
    <t>CEREAL RAISIN BRAN</t>
  </si>
  <si>
    <t>2108932</t>
  </si>
  <si>
    <t>WATER SPARKLING GRFRT</t>
  </si>
  <si>
    <t>LACROIX</t>
  </si>
  <si>
    <t>4260269</t>
  </si>
  <si>
    <t>WATER SPARKLING TANGERINE</t>
  </si>
  <si>
    <t>2386597</t>
  </si>
  <si>
    <t>TORTILLA CORN WHT RAW 4CUT FRZ</t>
  </si>
  <si>
    <t>4716920</t>
  </si>
  <si>
    <t>TEA HOT BAG HERBAL MINT MEDLY</t>
  </si>
  <si>
    <t>4000899</t>
  </si>
  <si>
    <t>SUGAR PACKET</t>
  </si>
  <si>
    <t>4888335</t>
  </si>
  <si>
    <t>SUNFLOWER KERNEL SHELLED RAW</t>
  </si>
  <si>
    <t>3620168</t>
  </si>
  <si>
    <t>SUNFLOWER SEED</t>
  </si>
  <si>
    <t>8932147</t>
  </si>
  <si>
    <t>SPICE GARAM MASALA</t>
  </si>
  <si>
    <t>3895570</t>
  </si>
  <si>
    <t>SPICE GROUND SUMAC</t>
  </si>
  <si>
    <t>5096433</t>
  </si>
  <si>
    <t>TOMATO PASTE FANCY CA</t>
  </si>
  <si>
    <t>4113056</t>
  </si>
  <si>
    <t>VINEGAR WINE RED 5% 50 GRN</t>
  </si>
  <si>
    <t>5385398</t>
  </si>
  <si>
    <t>VINEGAR RICE NATURAL</t>
  </si>
  <si>
    <t>7084626</t>
  </si>
  <si>
    <t>CHIP POTATO VARIETY KETTLE STY</t>
  </si>
  <si>
    <t>8256893</t>
  </si>
  <si>
    <t>CRANBERRY DRIED SWEETENED</t>
  </si>
  <si>
    <t>4009601</t>
  </si>
  <si>
    <t>CRACKER CRUMB GRAHAM</t>
  </si>
  <si>
    <t>7810128</t>
  </si>
  <si>
    <t>CURRANT BLACK DRIED</t>
  </si>
  <si>
    <t>4156444</t>
  </si>
  <si>
    <t>DRESSING HONEY MUSTARD</t>
  </si>
  <si>
    <t>8786780</t>
  </si>
  <si>
    <t>DRESSING BALSAMIC VINAIGRETTE</t>
  </si>
  <si>
    <t>9590878</t>
  </si>
  <si>
    <t>DRESSING CARIBBEAN MANGO VINGT</t>
  </si>
  <si>
    <t>0651828</t>
  </si>
  <si>
    <t>GLAZE BALSAMIC</t>
  </si>
  <si>
    <t>3639143</t>
  </si>
  <si>
    <t>BEAN LENTIL GREEN FRENCH</t>
  </si>
  <si>
    <t>7574239</t>
  </si>
  <si>
    <t>BEAN LENTIL RED DRIED</t>
  </si>
  <si>
    <t>3758038</t>
  </si>
  <si>
    <t>BEAN CANNELLINI</t>
  </si>
  <si>
    <t>TEASDAL</t>
  </si>
  <si>
    <t>5204391</t>
  </si>
  <si>
    <t>BEAN WHITE SM</t>
  </si>
  <si>
    <t>4062030</t>
  </si>
  <si>
    <t>APPLESAUCE FANCY UNSWEETENED</t>
  </si>
  <si>
    <t>7144074</t>
  </si>
  <si>
    <t>PRUNE DRIED PITTED</t>
  </si>
  <si>
    <t>8759060</t>
  </si>
  <si>
    <t>PUDDING VANILLA SNACK 3.5 OZ</t>
  </si>
  <si>
    <t>4245272</t>
  </si>
  <si>
    <t>PASTE CHILI KOREAN GOCHUJANG</t>
  </si>
  <si>
    <t>CJW</t>
  </si>
  <si>
    <t>4108148</t>
  </si>
  <si>
    <t>PEAR SLICED CHOICE IN JUICE</t>
  </si>
  <si>
    <t>5204530</t>
  </si>
  <si>
    <t>PASTA PENNE RIGATE ITA</t>
  </si>
  <si>
    <t>7967144</t>
  </si>
  <si>
    <t>PASTA SPAGHETTI</t>
  </si>
  <si>
    <t>4862967</t>
  </si>
  <si>
    <t>PASTA CAPELLINI/ANGEL HAIR 10</t>
  </si>
  <si>
    <t>9479460</t>
  </si>
  <si>
    <t>JUICE CRNBRY CKTAIL PLS</t>
  </si>
  <si>
    <t>8957470</t>
  </si>
  <si>
    <t>JUICE NECTAR AGAVE LITE ORGANC</t>
  </si>
  <si>
    <t>DIPASA</t>
  </si>
  <si>
    <t>7075703</t>
  </si>
  <si>
    <t>OATMEAL INSTANT BLU ALMD CHAI</t>
  </si>
  <si>
    <t>HAPPDAY</t>
  </si>
  <si>
    <t>4978965</t>
  </si>
  <si>
    <t>SAUCE MARINARA PREMIUM CA</t>
  </si>
  <si>
    <t>7451305</t>
  </si>
  <si>
    <t>9903787</t>
  </si>
  <si>
    <t>SNACK CHEESE FLAMIN HOT BULK</t>
  </si>
  <si>
    <t>7263730</t>
  </si>
  <si>
    <t>SPICE BLEND UMAMI PUNCH</t>
  </si>
  <si>
    <t>SPICLGY</t>
  </si>
  <si>
    <t>5327463</t>
  </si>
  <si>
    <t>SPICE CHILI PWDR LIGHT</t>
  </si>
  <si>
    <t>8782765</t>
  </si>
  <si>
    <t>SPICE CARDAMOM GRND</t>
  </si>
  <si>
    <t>3252145</t>
  </si>
  <si>
    <t>SAUCE HOISIN</t>
  </si>
  <si>
    <t>7997208</t>
  </si>
  <si>
    <t>SAUCE CHILI SRIRACHA</t>
  </si>
  <si>
    <t>HUYFONG</t>
  </si>
  <si>
    <t>4936530</t>
  </si>
  <si>
    <t>SAUCE SWEET &amp; SOUR</t>
  </si>
  <si>
    <t>4007837</t>
  </si>
  <si>
    <t>SAUCE TABASCO HOT</t>
  </si>
  <si>
    <t>TABASCO</t>
  </si>
  <si>
    <t>5102736</t>
  </si>
  <si>
    <t>5155288</t>
  </si>
  <si>
    <t>SAUCE TOMATO CALIFORNIA</t>
  </si>
  <si>
    <t>5875990</t>
  </si>
  <si>
    <t>7097101</t>
  </si>
  <si>
    <t>OLIVE GREEN QN STF PM 140/160</t>
  </si>
  <si>
    <t>3255767</t>
  </si>
  <si>
    <t>MUSTARD DIJON PLS</t>
  </si>
  <si>
    <t>7967086</t>
  </si>
  <si>
    <t>PASTA CAPELLINI</t>
  </si>
  <si>
    <t>4787297</t>
  </si>
  <si>
    <t>PASTA NOODLE EGG WIDE</t>
  </si>
  <si>
    <t>2537934</t>
  </si>
  <si>
    <t>PEAR DICED IN JUICE</t>
  </si>
  <si>
    <t>7381918</t>
  </si>
  <si>
    <t>PASTE ACHIOTE BRCK</t>
  </si>
  <si>
    <t>DEL MAY</t>
  </si>
  <si>
    <t>7065769</t>
  </si>
  <si>
    <t>PASTE CHILI GOCHUJANG ORIG</t>
  </si>
  <si>
    <t>SNTGOUR</t>
  </si>
  <si>
    <t>1870320</t>
  </si>
  <si>
    <t>QUINOA GRAIN RED</t>
  </si>
  <si>
    <t>WDLAND</t>
  </si>
  <si>
    <t>8911638</t>
  </si>
  <si>
    <t>PEPPER RED RSTD PIECES</t>
  </si>
  <si>
    <t>7083527</t>
  </si>
  <si>
    <t>PEPPER YELLOW CHILI</t>
  </si>
  <si>
    <t>DELSOL</t>
  </si>
  <si>
    <t>4368165</t>
  </si>
  <si>
    <t>PICKLE DILL CHIP KK 2235/2545</t>
  </si>
  <si>
    <t>3664646</t>
  </si>
  <si>
    <t>POTATO HASHBROWN RUSSET DEHY</t>
  </si>
  <si>
    <t>GLDNGRL</t>
  </si>
  <si>
    <t>4184636</t>
  </si>
  <si>
    <t>PRESERVE STRAWBERRY</t>
  </si>
  <si>
    <t>1484106</t>
  </si>
  <si>
    <t>APPLESAUCE IN JUICE UNSWTD CUP</t>
  </si>
  <si>
    <t>4093373</t>
  </si>
  <si>
    <t>4200036</t>
  </si>
  <si>
    <t>CRACKER ASST DISTINCTIVE HRTG</t>
  </si>
  <si>
    <t>3746872</t>
  </si>
  <si>
    <t>GRAIN SPCLTY FLAX SEED BRN</t>
  </si>
  <si>
    <t>7263020</t>
  </si>
  <si>
    <t>HONEY GRANULES</t>
  </si>
  <si>
    <t>4010880</t>
  </si>
  <si>
    <t>FILLING PIE PEACH</t>
  </si>
  <si>
    <t>1698572</t>
  </si>
  <si>
    <t>CURRANT ZANTE</t>
  </si>
  <si>
    <t>VALUNAT</t>
  </si>
  <si>
    <t>4008116</t>
  </si>
  <si>
    <t>CRACKER GRAHAM HONEY</t>
  </si>
  <si>
    <t>4008314</t>
  </si>
  <si>
    <t>COOKIE VANILLA WAFER BULK PACK</t>
  </si>
  <si>
    <t>5335757</t>
  </si>
  <si>
    <t>CHOCOLATE CHIP IMIT 4000 CT</t>
  </si>
  <si>
    <t>4163788</t>
  </si>
  <si>
    <t>CHUTNEY MAJOR GRAY</t>
  </si>
  <si>
    <t>6974980</t>
  </si>
  <si>
    <t>CLAM CHOPPED OCEAN</t>
  </si>
  <si>
    <t>SEAWTCH</t>
  </si>
  <si>
    <t>7039851</t>
  </si>
  <si>
    <t>WATER BOTTLED IN ALUM BOTTLE</t>
  </si>
  <si>
    <t>PRDSRCE</t>
  </si>
  <si>
    <t>4015434</t>
  </si>
  <si>
    <t>TOPPING PINEAPPLE CRUSHED</t>
  </si>
  <si>
    <t>4239820</t>
  </si>
  <si>
    <t>TORTILLA FLOUR 13 PRSSD</t>
  </si>
  <si>
    <t>5258991</t>
  </si>
  <si>
    <t>TORTILLA YEL CORN PRECUT</t>
  </si>
  <si>
    <t>8376594</t>
  </si>
  <si>
    <t>TEA HOT ORG CHAMOMILE CITRUS</t>
  </si>
  <si>
    <t>STEEP</t>
  </si>
  <si>
    <t>4122321</t>
  </si>
  <si>
    <t>TEA HOT BAG BLK ENGLISH TETIM</t>
  </si>
  <si>
    <t>9319294</t>
  </si>
  <si>
    <t>SYRUP CARAMEL</t>
  </si>
  <si>
    <t>4258477</t>
  </si>
  <si>
    <t>SYRUP CHOC SIMPLE</t>
  </si>
  <si>
    <t>7263008</t>
  </si>
  <si>
    <t>SPICE GARLIC JUNKIE, MCKENZIE</t>
  </si>
  <si>
    <t>3492582</t>
  </si>
  <si>
    <t>SPICE ONION PWDR</t>
  </si>
  <si>
    <t>3125531</t>
  </si>
  <si>
    <t>SUGAR TURBINADO PACKET CANE</t>
  </si>
  <si>
    <t>NAT SGR</t>
  </si>
  <si>
    <t>7607122</t>
  </si>
  <si>
    <t>SWEETENER LIQUID AGAVE</t>
  </si>
  <si>
    <t>7100598</t>
  </si>
  <si>
    <t>WINE COOKING MARSALA</t>
  </si>
  <si>
    <t>2808434</t>
  </si>
  <si>
    <t>WINE COOKING RICE</t>
  </si>
  <si>
    <t>5317544</t>
  </si>
  <si>
    <t>WINE COOKING SHERRY</t>
  </si>
  <si>
    <t>5385976</t>
  </si>
  <si>
    <t>WRAP TORTILLA SPINACH HERB 12</t>
  </si>
  <si>
    <t>4005294</t>
  </si>
  <si>
    <t>SYRUP CORN DARK BLUE LABEL</t>
  </si>
  <si>
    <t>KARO</t>
  </si>
  <si>
    <t>1698440</t>
  </si>
  <si>
    <t>SUNFLOWER KERNEL BULK</t>
  </si>
  <si>
    <t>6035703</t>
  </si>
  <si>
    <t>SUGAR SUB PKT BULK</t>
  </si>
  <si>
    <t>SWT&amp;LOW</t>
  </si>
  <si>
    <t>3531666</t>
  </si>
  <si>
    <t>SPREAD HONEY PKT</t>
  </si>
  <si>
    <t>BON MAM</t>
  </si>
  <si>
    <t>7694894</t>
  </si>
  <si>
    <t>SPICE LEMON PPR</t>
  </si>
  <si>
    <t>6149266</t>
  </si>
  <si>
    <t>SYRUP PUMPKIN SPICE</t>
  </si>
  <si>
    <t>7245209</t>
  </si>
  <si>
    <t>MASATO</t>
  </si>
  <si>
    <t>4214896</t>
  </si>
  <si>
    <t>TEA HOT BAG HERBAL APPL CINN</t>
  </si>
  <si>
    <t>4800926</t>
  </si>
  <si>
    <t>TEA HOT BAG HERBAL CRAN APPLE</t>
  </si>
  <si>
    <t>6067904</t>
  </si>
  <si>
    <t>TEA MINT REFRESH</t>
  </si>
  <si>
    <t>9908817</t>
  </si>
  <si>
    <t>TOMATILLO CRSHD</t>
  </si>
  <si>
    <t>D DIEGO</t>
  </si>
  <si>
    <t>4045415</t>
  </si>
  <si>
    <t>VINEGAR CIDER APPLE 5% 50 GRN</t>
  </si>
  <si>
    <t>0986457</t>
  </si>
  <si>
    <t>TORTILLA CORN YELLOW 6 INCH</t>
  </si>
  <si>
    <t>4219705</t>
  </si>
  <si>
    <t>TORTILLA CORN WHITE 6</t>
  </si>
  <si>
    <t>6859565</t>
  </si>
  <si>
    <t>TORTILLA CORN 6 6 OZ</t>
  </si>
  <si>
    <t>1900689</t>
  </si>
  <si>
    <t>WATER FLAVOR LIME CAN 12Z</t>
  </si>
  <si>
    <t>1900671</t>
  </si>
  <si>
    <t>WATER FLAVOR LMN CAN 12 OZ</t>
  </si>
  <si>
    <t>3069853</t>
  </si>
  <si>
    <t>WATER SPRKLG IMP MINERAL GLS</t>
  </si>
  <si>
    <t>SAN PEL</t>
  </si>
  <si>
    <t>8404857</t>
  </si>
  <si>
    <t>WINE COOKING BURGUNDY</t>
  </si>
  <si>
    <t>4113072</t>
  </si>
  <si>
    <t>VINEGAR WINE WHITE 5%</t>
  </si>
  <si>
    <t>4187084</t>
  </si>
  <si>
    <t>CHOCOLATE WHITE DIP PATE GLACE</t>
  </si>
  <si>
    <t>1852981</t>
  </si>
  <si>
    <t>CHOCOLATE DARK CALLETS 53.1%</t>
  </si>
  <si>
    <t>CALLEBT</t>
  </si>
  <si>
    <t>5777976</t>
  </si>
  <si>
    <t>CHOCOLATE CHIP SEMI SWT 4M</t>
  </si>
  <si>
    <t>BARRY C</t>
  </si>
  <si>
    <t>2511673</t>
  </si>
  <si>
    <t>CHIP TORTILLA CORN WHITE 6CUT</t>
  </si>
  <si>
    <t>0940106</t>
  </si>
  <si>
    <t>COOKIE VANILLA WAFER NILLA</t>
  </si>
  <si>
    <t>5471552</t>
  </si>
  <si>
    <t>CORN BABY WHL 150 CT</t>
  </si>
  <si>
    <t>4646097</t>
  </si>
  <si>
    <t>COOKIE CRUMB OREO SM CRUNCH</t>
  </si>
  <si>
    <t>1431366</t>
  </si>
  <si>
    <t>CHOCOLATE BITTERSWEET EXTR 70%</t>
  </si>
  <si>
    <t>4008843</t>
  </si>
  <si>
    <t>CRACKER OYSTER</t>
  </si>
  <si>
    <t>KEEBLER</t>
  </si>
  <si>
    <t>4488464</t>
  </si>
  <si>
    <t>CRACKER OYSTER NEW ENGLAND</t>
  </si>
  <si>
    <t>0484998</t>
  </si>
  <si>
    <t>COUSCOUS GRAIN ISRAELI</t>
  </si>
  <si>
    <t>OSEM</t>
  </si>
  <si>
    <t>7018991</t>
  </si>
  <si>
    <t>DIP HUMMUS TRADITIONAL FRSH</t>
  </si>
  <si>
    <t>5590948</t>
  </si>
  <si>
    <t>DRESSING RANCH HOMESTYLE</t>
  </si>
  <si>
    <t>5465695</t>
  </si>
  <si>
    <t>DRESSING ITALIAN GOLDEN</t>
  </si>
  <si>
    <t>7143804</t>
  </si>
  <si>
    <t>DRESSING ITALIAN GOLDEN PACKET</t>
  </si>
  <si>
    <t>4945903</t>
  </si>
  <si>
    <t>DRESSING POPPY SEED GOURMET</t>
  </si>
  <si>
    <t>3435823</t>
  </si>
  <si>
    <t>1885096</t>
  </si>
  <si>
    <t>JUICE CLAM OCEAN</t>
  </si>
  <si>
    <t>4953998</t>
  </si>
  <si>
    <t>FRUIT FOR SALAD FCY IN JUICE</t>
  </si>
  <si>
    <t>7950082</t>
  </si>
  <si>
    <t>ARTICHOKE HEART QUARTERED MARN</t>
  </si>
  <si>
    <t>6130306</t>
  </si>
  <si>
    <t>APPLESAUCE NATURAL CUP 4 OZ</t>
  </si>
  <si>
    <t>MUSSLMN</t>
  </si>
  <si>
    <t>4109500</t>
  </si>
  <si>
    <t>BEET PKLD SLI MED FCY</t>
  </si>
  <si>
    <t>8233912</t>
  </si>
  <si>
    <t>CANDY BAR TWIX CARM</t>
  </si>
  <si>
    <t>MARS</t>
  </si>
  <si>
    <t>7202602</t>
  </si>
  <si>
    <t>CANDY SKITTLE THEATER</t>
  </si>
  <si>
    <t>SKITTLE</t>
  </si>
  <si>
    <t>1132691</t>
  </si>
  <si>
    <t>CANDY GUMMY BEAR GOLDEN</t>
  </si>
  <si>
    <t>HARIBO</t>
  </si>
  <si>
    <t>5448378</t>
  </si>
  <si>
    <t>CANDY LOLLIPOP ASST</t>
  </si>
  <si>
    <t>QUALCND</t>
  </si>
  <si>
    <t>4212221</t>
  </si>
  <si>
    <t>CEREAL CHEERIOS GLTN FR BWL</t>
  </si>
  <si>
    <t>1913066</t>
  </si>
  <si>
    <t>CEREAL COCOA PUFFS BWLPK 25%LS</t>
  </si>
  <si>
    <t>5535679</t>
  </si>
  <si>
    <t>4676663</t>
  </si>
  <si>
    <t>CEREAL OAT GF ORGANIC</t>
  </si>
  <si>
    <t>2709941</t>
  </si>
  <si>
    <t>CEREAL OATMEAL APPLE WLNT</t>
  </si>
  <si>
    <t>MDNOATS</t>
  </si>
  <si>
    <t>1698242</t>
  </si>
  <si>
    <t>0075079</t>
  </si>
  <si>
    <t>BEAN KIDNEY DK RED LOW SODIUM</t>
  </si>
  <si>
    <t>9282518</t>
  </si>
  <si>
    <t>BAKING SODA</t>
  </si>
  <si>
    <t>CLABGIR</t>
  </si>
  <si>
    <t>4096954</t>
  </si>
  <si>
    <t>BEAN LENTIL DRIED</t>
  </si>
  <si>
    <t>5201793</t>
  </si>
  <si>
    <t>BEAN REFRIED DEHY VEGW/WHLBEAN</t>
  </si>
  <si>
    <t>6498206</t>
  </si>
  <si>
    <t>BERRY DRIED GOJI WOLFBERRY OG</t>
  </si>
  <si>
    <t>5523808</t>
  </si>
  <si>
    <t>BREAKFAST BAR NUTRI-GRN APPLE</t>
  </si>
  <si>
    <t>5523816</t>
  </si>
  <si>
    <t>BREAKFAST BAR NUTRI-GRN BLUBRY</t>
  </si>
  <si>
    <t>5529664</t>
  </si>
  <si>
    <t>BREAKFAST BAR NUTRI-GRN RASP</t>
  </si>
  <si>
    <t>4010872</t>
  </si>
  <si>
    <t>PUDDING MIX CHOCOLATE INST</t>
  </si>
  <si>
    <t>4010922</t>
  </si>
  <si>
    <t>PUDDING MIX VANILLA INST</t>
  </si>
  <si>
    <t>4368910</t>
  </si>
  <si>
    <t>PICKLE DILL SLI KO REF 1200</t>
  </si>
  <si>
    <t>4403238</t>
  </si>
  <si>
    <t>PICKLE DILL SPR KO REF 375-425</t>
  </si>
  <si>
    <t>4714598</t>
  </si>
  <si>
    <t>PINEAPPLE TIDBIT JCE BOWL</t>
  </si>
  <si>
    <t>3616679</t>
  </si>
  <si>
    <t>QUINOA GRAIN SPCLTY</t>
  </si>
  <si>
    <t>4010815</t>
  </si>
  <si>
    <t>RAISIN SEEDLESS</t>
  </si>
  <si>
    <t>4892360</t>
  </si>
  <si>
    <t>9689688</t>
  </si>
  <si>
    <t>4563383</t>
  </si>
  <si>
    <t>PEACH SLI JUICE PK</t>
  </si>
  <si>
    <t>DELMONT</t>
  </si>
  <si>
    <t>4099107</t>
  </si>
  <si>
    <t>PEA BLACKEYE DRIED</t>
  </si>
  <si>
    <t>4862983</t>
  </si>
  <si>
    <t>PASTA SPAGHETTI 10 IN</t>
  </si>
  <si>
    <t>7074706</t>
  </si>
  <si>
    <t>PASTA ROTINI RED LENTIL GF</t>
  </si>
  <si>
    <t>5204544</t>
  </si>
  <si>
    <t>PASTA MACARONI ELBOW ITA</t>
  </si>
  <si>
    <t>4290049</t>
  </si>
  <si>
    <t>PAN COATING ARSL CONC</t>
  </si>
  <si>
    <t>8519559</t>
  </si>
  <si>
    <t>MAYONNAISE SQUEEZE BTL REAL</t>
  </si>
  <si>
    <t>2673855</t>
  </si>
  <si>
    <t>MAYONNAISE PACKET STICK</t>
  </si>
  <si>
    <t>5202346</t>
  </si>
  <si>
    <t>MAYONNAISE PKT FOIL</t>
  </si>
  <si>
    <t>2644710</t>
  </si>
  <si>
    <t>JUICE ORANGE PLS BTL</t>
  </si>
  <si>
    <t>5140561</t>
  </si>
  <si>
    <t>4334082</t>
  </si>
  <si>
    <t>MARMALADE ORANGE FCY</t>
  </si>
  <si>
    <t>7097110</t>
  </si>
  <si>
    <t>OLIVE GREEN QN STFD PIM 70/90</t>
  </si>
  <si>
    <t>4435434</t>
  </si>
  <si>
    <t>ORANGE MANDARIN SECT WHL</t>
  </si>
  <si>
    <t>4759982</t>
  </si>
  <si>
    <t>OLIVE KALAMATA SLICED</t>
  </si>
  <si>
    <t>7075702</t>
  </si>
  <si>
    <t>OATMEAL INSTANT MAPLE PECAN SD</t>
  </si>
  <si>
    <t>7048836</t>
  </si>
  <si>
    <t>MUSTARD YELLOW PLS JUG</t>
  </si>
  <si>
    <t>4005385</t>
  </si>
  <si>
    <t>MUSTARD YELLOW PACKETS</t>
  </si>
  <si>
    <t>6182356</t>
  </si>
  <si>
    <t>SAUCE PIZZA PREPARED W/CHS CA</t>
  </si>
  <si>
    <t>4298537</t>
  </si>
  <si>
    <t>SAUCE PLUM GOLD LBL</t>
  </si>
  <si>
    <t>LEE KUM</t>
  </si>
  <si>
    <t>1686585</t>
  </si>
  <si>
    <t>SAUCE SOY SWEET KECAP MANIS</t>
  </si>
  <si>
    <t>ABC</t>
  </si>
  <si>
    <t>1957115</t>
  </si>
  <si>
    <t>SAUCE CHILI SAMBAL OELEK</t>
  </si>
  <si>
    <t>4671368</t>
  </si>
  <si>
    <t>RICE PARBOILED PERFECT</t>
  </si>
  <si>
    <t>6040760</t>
  </si>
  <si>
    <t>5048996</t>
  </si>
  <si>
    <t>KN CHUN</t>
  </si>
  <si>
    <t>5729983</t>
  </si>
  <si>
    <t>SAUCE CRANBERRY WHOLE</t>
  </si>
  <si>
    <t>2930030</t>
  </si>
  <si>
    <t>SAUCE FISH</t>
  </si>
  <si>
    <t>LUCKY</t>
  </si>
  <si>
    <t>4730424</t>
  </si>
  <si>
    <t>SAUCE MARINARA PREMIUM MW</t>
  </si>
  <si>
    <t>3252178</t>
  </si>
  <si>
    <t>SAUCE OYSTER</t>
  </si>
  <si>
    <t>7235072</t>
  </si>
  <si>
    <t>SAUCE OYSTER GF NO MSG GRN LBL</t>
  </si>
  <si>
    <t>7263032</t>
  </si>
  <si>
    <t>SPICE CHILE TOGARASHI</t>
  </si>
  <si>
    <t>7263022</t>
  </si>
  <si>
    <t>SPICE BLEND SMKY HNY HABANERO</t>
  </si>
  <si>
    <t>7264108</t>
  </si>
  <si>
    <t>SPICE BLEND RIO GRANDE TEX MEX</t>
  </si>
  <si>
    <t>7263725</t>
  </si>
  <si>
    <t>SPICE BLEND FRYLESS CHICKEN SF</t>
  </si>
  <si>
    <t>7264202</t>
  </si>
  <si>
    <t>SPICE BLEND GREEK FREAK</t>
  </si>
  <si>
    <t>7263721</t>
  </si>
  <si>
    <t>SPICE BLEND LEMON PPR SLT FREE</t>
  </si>
  <si>
    <t>2640221</t>
  </si>
  <si>
    <t>SNACK BAR PNUT BTR DARK CHOC</t>
  </si>
  <si>
    <t>8031171</t>
  </si>
  <si>
    <t>SAUCE HOT SRIRACHA</t>
  </si>
  <si>
    <t>8421560</t>
  </si>
  <si>
    <t>SNACK BAR FRUIT AND NUT DELITE</t>
  </si>
  <si>
    <t>7263707</t>
  </si>
  <si>
    <t>SPICE BLACK MAGIC SALT FREE</t>
  </si>
  <si>
    <t>7262950</t>
  </si>
  <si>
    <t>SPICE BLEND BERBERE</t>
  </si>
  <si>
    <t>7262953</t>
  </si>
  <si>
    <t>SPICE BLEND BLACK MAGIC</t>
  </si>
  <si>
    <t>5682935</t>
  </si>
  <si>
    <t>SOUP BASE VEGTRN NO MSG ADDED</t>
  </si>
  <si>
    <t>5682877</t>
  </si>
  <si>
    <t>SOUP BASE CLAM NO MSG OR HVP</t>
  </si>
  <si>
    <t>4944708</t>
  </si>
  <si>
    <t>SOUP BASE TURKEY NO MSG</t>
  </si>
  <si>
    <t>4888500</t>
  </si>
  <si>
    <t>SNACK BAR GRAN PNUT SWT&amp;SLTY</t>
  </si>
  <si>
    <t>5056757</t>
  </si>
  <si>
    <t>SNACK BAR GRANOLA ALM SWT&amp;SLTY</t>
  </si>
  <si>
    <t>4941555</t>
  </si>
  <si>
    <t>SHAKER DISP PEPPER FLTD TOAST</t>
  </si>
  <si>
    <t>5569546</t>
  </si>
  <si>
    <t>SHAKER DISP SALT FLUTED WHITE</t>
  </si>
  <si>
    <t>7942978</t>
  </si>
  <si>
    <t>SNACK BAR CRAN ALMOND PLUS</t>
  </si>
  <si>
    <t>7263723</t>
  </si>
  <si>
    <t>SPICE BLEND PIZZA PIE SLT FREE</t>
  </si>
  <si>
    <t>7263044</t>
  </si>
  <si>
    <t>SPICE BLEND CHILE CON LIMON</t>
  </si>
  <si>
    <t>7262956</t>
  </si>
  <si>
    <t>SPICE BLEND CHIMICHURRI</t>
  </si>
  <si>
    <t>7263731</t>
  </si>
  <si>
    <t>SPICE BLEND GUAC &amp;RLL SLT FREE</t>
  </si>
  <si>
    <t>7263006</t>
  </si>
  <si>
    <t>SPICE BLEND HARISSA</t>
  </si>
  <si>
    <t>7263733</t>
  </si>
  <si>
    <t>SPICE BLEND RLLY RANCH SLT FR</t>
  </si>
  <si>
    <t>7263732</t>
  </si>
  <si>
    <t>SPICE BLEND SMKD CHIPOTLE HDP</t>
  </si>
  <si>
    <t>7263726</t>
  </si>
  <si>
    <t>SPICE BLEND TANDOORI SALT FREE</t>
  </si>
  <si>
    <t>7263031</t>
  </si>
  <si>
    <t>SPICE BLEND TENNESSEE SMOKE</t>
  </si>
  <si>
    <t>7263727</t>
  </si>
  <si>
    <t>SPICE BLEND VAMPIRE KILLER</t>
  </si>
  <si>
    <t>7263004</t>
  </si>
  <si>
    <t>SPICE CHILI FLAKE KOREAN</t>
  </si>
  <si>
    <t>7263051</t>
  </si>
  <si>
    <t>SPICE CHILE MARGARITA SLT FREE</t>
  </si>
  <si>
    <t>5228564</t>
  </si>
  <si>
    <t>SPICE CHILI POWDER LT</t>
  </si>
  <si>
    <t>6103980</t>
  </si>
  <si>
    <t>SPICE FENNEL GRND</t>
  </si>
  <si>
    <t>7262955</t>
  </si>
  <si>
    <t>SPICE CHILI THREADS KOREAN</t>
  </si>
  <si>
    <t>7518301</t>
  </si>
  <si>
    <t>SAUCE PIZZA FULLY PRPRD CHNK</t>
  </si>
  <si>
    <t>PIZZAIO</t>
  </si>
  <si>
    <t>5211552</t>
  </si>
  <si>
    <t>SAUCE MARINARA CA</t>
  </si>
  <si>
    <t>8367823</t>
  </si>
  <si>
    <t>SAUCE HOT BOTTLE</t>
  </si>
  <si>
    <t>5862495</t>
  </si>
  <si>
    <t>SAUCE GREEN PEPPER</t>
  </si>
  <si>
    <t>5729967</t>
  </si>
  <si>
    <t>SAUCE CRANBERRY JELLIED</t>
  </si>
  <si>
    <t>4043378</t>
  </si>
  <si>
    <t>SALT SEASONED</t>
  </si>
  <si>
    <t>LAWRYS</t>
  </si>
  <si>
    <t>1289331</t>
  </si>
  <si>
    <t>SANDING SUGAR</t>
  </si>
  <si>
    <t>IFI</t>
  </si>
  <si>
    <t>4989604</t>
  </si>
  <si>
    <t>SALAD FRUIT TROPICAL LT SYRUP</t>
  </si>
  <si>
    <t>5807185</t>
  </si>
  <si>
    <t>MAE POY</t>
  </si>
  <si>
    <t>7094527</t>
  </si>
  <si>
    <t>SAUCE CHILI CHAMOY TAJIN</t>
  </si>
  <si>
    <t>TAJIN</t>
  </si>
  <si>
    <t>4929796</t>
  </si>
  <si>
    <t>SAUCE CARAMEL DECORATING</t>
  </si>
  <si>
    <t>1883MAI</t>
  </si>
  <si>
    <t>4949076</t>
  </si>
  <si>
    <t>SAUCE STRAWBERRY DECORATING</t>
  </si>
  <si>
    <t>5344031</t>
  </si>
  <si>
    <t>SAUCE PLUM</t>
  </si>
  <si>
    <t>7022052</t>
  </si>
  <si>
    <t>SAUCE TABASCO SRIRACHA</t>
  </si>
  <si>
    <t>4005617</t>
  </si>
  <si>
    <t>SAUCE TERIYAKI</t>
  </si>
  <si>
    <t>8112492</t>
  </si>
  <si>
    <t>SAUCE SWEET AND SOUR</t>
  </si>
  <si>
    <t>7909971</t>
  </si>
  <si>
    <t>SAUCE TIGER</t>
  </si>
  <si>
    <t>TRY ME</t>
  </si>
  <si>
    <t>4030268</t>
  </si>
  <si>
    <t>SAUCE TOMATO FANCY CA</t>
  </si>
  <si>
    <t>HUNTS</t>
  </si>
  <si>
    <t>3369347</t>
  </si>
  <si>
    <t>SAUCE WING BUFFALO</t>
  </si>
  <si>
    <t>4432662</t>
  </si>
  <si>
    <t>SAUSAGE LAMB MERGUEZ LNK HALAL</t>
  </si>
  <si>
    <t>FABRIQE</t>
  </si>
  <si>
    <t>7262961</t>
  </si>
  <si>
    <t>SEASONING BLEND EVERYTHING BGL</t>
  </si>
  <si>
    <t>7262960</t>
  </si>
  <si>
    <t>SEASONING SPICE COWBOY CRUST</t>
  </si>
  <si>
    <t>3772631</t>
  </si>
  <si>
    <t>SEASONING SPICY SRIRACHA</t>
  </si>
  <si>
    <t>7263024</t>
  </si>
  <si>
    <t>SEASONING RUB MAPLE BOURBON</t>
  </si>
  <si>
    <t>7085216</t>
  </si>
  <si>
    <t>SEAWEED DRIED KOMBU</t>
  </si>
  <si>
    <t>4122594</t>
  </si>
  <si>
    <t>3987815</t>
  </si>
  <si>
    <t>NUT CASHEW RSTD LRG UNSLTD</t>
  </si>
  <si>
    <t>7042818</t>
  </si>
  <si>
    <t>OAT STEEL CUT</t>
  </si>
  <si>
    <t>3300050</t>
  </si>
  <si>
    <t>OIL SESAME BLENDED</t>
  </si>
  <si>
    <t>1125362</t>
  </si>
  <si>
    <t>ONION FRENCH CRISPY TOPPING</t>
  </si>
  <si>
    <t>4899373</t>
  </si>
  <si>
    <t>OIL SESAME SEED PURE</t>
  </si>
  <si>
    <t>6307078</t>
  </si>
  <si>
    <t>OIL TRUFFLE WHT</t>
  </si>
  <si>
    <t>7097100</t>
  </si>
  <si>
    <t>OLIVE GREEN QUEEN PIT 100/120</t>
  </si>
  <si>
    <t>8523575</t>
  </si>
  <si>
    <t>MAYONNAISE DRESSING VEGENAISE</t>
  </si>
  <si>
    <t>1111111</t>
  </si>
  <si>
    <t>KETCHUP FANCY POUCH DSPNSR</t>
  </si>
  <si>
    <t>6396949</t>
  </si>
  <si>
    <t>KETCHUP BIB</t>
  </si>
  <si>
    <t>4121950</t>
  </si>
  <si>
    <t>JUICE PNAPL NOT FRM CONC 100%</t>
  </si>
  <si>
    <t>7216163</t>
  </si>
  <si>
    <t>JUICE FRUIT LYCHEE BOBA</t>
  </si>
  <si>
    <t>6050132</t>
  </si>
  <si>
    <t>JUICE GRAPE 100% ASEPTIC</t>
  </si>
  <si>
    <t>CGRVIMP</t>
  </si>
  <si>
    <t>2673867</t>
  </si>
  <si>
    <t>MAYONNAISE REAL STICK PACK GF</t>
  </si>
  <si>
    <t>1425982</t>
  </si>
  <si>
    <t>MILK COCONUT UNSWEETENED</t>
  </si>
  <si>
    <t>5101480</t>
  </si>
  <si>
    <t>4018933</t>
  </si>
  <si>
    <t>MIX COCKTAIL CREAM OF COCONUT</t>
  </si>
  <si>
    <t>COCOLPZ</t>
  </si>
  <si>
    <t>4948089</t>
  </si>
  <si>
    <t>MIX CORNBREAD TRDTNL COMPLT</t>
  </si>
  <si>
    <t>5301643</t>
  </si>
  <si>
    <t>7233186</t>
  </si>
  <si>
    <t>MIX PUDDING COCONUT MILK SF</t>
  </si>
  <si>
    <t>GRMZERO</t>
  </si>
  <si>
    <t>4006821</t>
  </si>
  <si>
    <t>MUSTARD DIJON GLS JAR</t>
  </si>
  <si>
    <t>4862900</t>
  </si>
  <si>
    <t>PASTA SPAGHETTI 20 IN</t>
  </si>
  <si>
    <t>6931174</t>
  </si>
  <si>
    <t>COSTA</t>
  </si>
  <si>
    <t>8426330</t>
  </si>
  <si>
    <t>PEPPER JALAPENO SLICES</t>
  </si>
  <si>
    <t>5017900</t>
  </si>
  <si>
    <t>PEPPER RED FIRE RSTD STRIPS</t>
  </si>
  <si>
    <t>4891883</t>
  </si>
  <si>
    <t>PEAR DICED IN PEAR JUICE</t>
  </si>
  <si>
    <t>2181705</t>
  </si>
  <si>
    <t>PEACH DICED CH EXTRA LS</t>
  </si>
  <si>
    <t>6375196</t>
  </si>
  <si>
    <t>PASTE CURRY RED MILD</t>
  </si>
  <si>
    <t>PATAK</t>
  </si>
  <si>
    <t>4369363</t>
  </si>
  <si>
    <t>RELISH SWEET PICKLE PREMIUM</t>
  </si>
  <si>
    <t>1859919</t>
  </si>
  <si>
    <t>RICE BROWN MED GRAIN CALROSE</t>
  </si>
  <si>
    <t>HINODE</t>
  </si>
  <si>
    <t>4010781</t>
  </si>
  <si>
    <t>PUMPKIN SOLID PACK FCY</t>
  </si>
  <si>
    <t>LIBBY</t>
  </si>
  <si>
    <t>7295256</t>
  </si>
  <si>
    <t>PUDDING VANILLA</t>
  </si>
  <si>
    <t>5044805</t>
  </si>
  <si>
    <t>PUDDING MIX BANANA INST</t>
  </si>
  <si>
    <t>7230902</t>
  </si>
  <si>
    <t>BULGAR CRKD</t>
  </si>
  <si>
    <t>CERRORG</t>
  </si>
  <si>
    <t>7212123</t>
  </si>
  <si>
    <t>BITTERS FLAVOR ORANGE</t>
  </si>
  <si>
    <t>HELLACO</t>
  </si>
  <si>
    <t>3541398</t>
  </si>
  <si>
    <t>BREAD CRUMB ITAL MED GR</t>
  </si>
  <si>
    <t>3235652</t>
  </si>
  <si>
    <t>BREADING MIX CHKN FRY</t>
  </si>
  <si>
    <t>GOLDIPT</t>
  </si>
  <si>
    <t>1739250</t>
  </si>
  <si>
    <t>BAMBOO SHOOT SLI</t>
  </si>
  <si>
    <t>JACKPOT</t>
  </si>
  <si>
    <t>3936741</t>
  </si>
  <si>
    <t>BAMBOO SHOOT STRIP</t>
  </si>
  <si>
    <t>0642860</t>
  </si>
  <si>
    <t>BAR GRANOLA CHOC CHIP CHEWY</t>
  </si>
  <si>
    <t>0626392</t>
  </si>
  <si>
    <t>BARLEY PEARLED DRY</t>
  </si>
  <si>
    <t>4948741</t>
  </si>
  <si>
    <t>BATTER MIX TEMPURA TRADITIONAL</t>
  </si>
  <si>
    <t>4183943</t>
  </si>
  <si>
    <t>BEAN KIDNEY LIGHT RED DRIED</t>
  </si>
  <si>
    <t>1700634</t>
  </si>
  <si>
    <t>BEAN LENTIL BLK BELUGA</t>
  </si>
  <si>
    <t>5491675</t>
  </si>
  <si>
    <t>3307893</t>
  </si>
  <si>
    <t>CEREAL OATMEAL GOJI BLUBRY</t>
  </si>
  <si>
    <t>6781587</t>
  </si>
  <si>
    <t>HOSPTLY</t>
  </si>
  <si>
    <t>7879291</t>
  </si>
  <si>
    <t>CEREAL FRUITY PEBBLES</t>
  </si>
  <si>
    <t>POST</t>
  </si>
  <si>
    <t>7072203</t>
  </si>
  <si>
    <t>CEREAL CINNAMON CHEX GF</t>
  </si>
  <si>
    <t>4119723</t>
  </si>
  <si>
    <t>CEREAL CINNAMON TST CRUN BWLPK</t>
  </si>
  <si>
    <t>2177584</t>
  </si>
  <si>
    <t>CEREAL CHEERIOS GF BWLPK</t>
  </si>
  <si>
    <t>6080550</t>
  </si>
  <si>
    <t>CANDY M&amp;M PLAIN BULK</t>
  </si>
  <si>
    <t>6732788</t>
  </si>
  <si>
    <t>CEREAL BRAN WITH RAISINS</t>
  </si>
  <si>
    <t>6296834</t>
  </si>
  <si>
    <t>CANDY CHOC MILK MINI BKNG BIT</t>
  </si>
  <si>
    <t>3872645</t>
  </si>
  <si>
    <t>CANDY GINGER CHEWS</t>
  </si>
  <si>
    <t>GINGERP</t>
  </si>
  <si>
    <t>7000527</t>
  </si>
  <si>
    <t>CANDY BAR MILKY WAY</t>
  </si>
  <si>
    <t>7242992</t>
  </si>
  <si>
    <t>BEEF JERKY STICKS FLAMIN HOT</t>
  </si>
  <si>
    <t>JACKLNK</t>
  </si>
  <si>
    <t>7242997</t>
  </si>
  <si>
    <t>BEEF JERKY STICKS SWEET CHILI</t>
  </si>
  <si>
    <t>2616266</t>
  </si>
  <si>
    <t>CANDY BAR COOKIES N CREME</t>
  </si>
  <si>
    <t>5997911</t>
  </si>
  <si>
    <t>ARTICHOKE HEART 40/50 CT</t>
  </si>
  <si>
    <t>7077490</t>
  </si>
  <si>
    <t>7204089</t>
  </si>
  <si>
    <t>FRUIT LEMON DRIED ROUNDS 192CT</t>
  </si>
  <si>
    <t>GARNICH</t>
  </si>
  <si>
    <t>7204077</t>
  </si>
  <si>
    <t>FRUIT ORANGE DRIED RNDS 128CT</t>
  </si>
  <si>
    <t>4776654</t>
  </si>
  <si>
    <t>FLOUR ALMOND BLNCHD</t>
  </si>
  <si>
    <t>MANDLIN</t>
  </si>
  <si>
    <t>0584643</t>
  </si>
  <si>
    <t>FLOUR BEAN GARBANZO FAVA GF</t>
  </si>
  <si>
    <t>9940909</t>
  </si>
  <si>
    <t>FLOUR CORN WHITE #0</t>
  </si>
  <si>
    <t>MASECA</t>
  </si>
  <si>
    <t>4892402</t>
  </si>
  <si>
    <t>GRAIN SPCLTY BULGHUR</t>
  </si>
  <si>
    <t>0357747</t>
  </si>
  <si>
    <t>GRAIN QUINOA PUFFED</t>
  </si>
  <si>
    <t>2128682</t>
  </si>
  <si>
    <t>GELATIN ASSORTED SNACK</t>
  </si>
  <si>
    <t>4498226</t>
  </si>
  <si>
    <t>GINGER SLI SUSHI PICKLED</t>
  </si>
  <si>
    <t>5099122</t>
  </si>
  <si>
    <t>JUICE CRNBRY BTL BAR MIXER</t>
  </si>
  <si>
    <t>3239136</t>
  </si>
  <si>
    <t>JAM FRUIT FIG</t>
  </si>
  <si>
    <t>COMPROV</t>
  </si>
  <si>
    <t>1096247</t>
  </si>
  <si>
    <t>JAM RASPBERRY NO SEED</t>
  </si>
  <si>
    <t>HERO</t>
  </si>
  <si>
    <t>9360280</t>
  </si>
  <si>
    <t>JELLY JALAPENO GREEN MILD</t>
  </si>
  <si>
    <t>FIS WIE</t>
  </si>
  <si>
    <t>5611652</t>
  </si>
  <si>
    <t>HONEY PURE WLDFLW GR A TSC JUG</t>
  </si>
  <si>
    <t>7143213</t>
  </si>
  <si>
    <t>DRESSING RANCH DIP CUP</t>
  </si>
  <si>
    <t>4488755</t>
  </si>
  <si>
    <t>DRESSING ITAL GLDN</t>
  </si>
  <si>
    <t>9591264</t>
  </si>
  <si>
    <t>DRESSING CILANTRO VINGT LFAT</t>
  </si>
  <si>
    <t>4084901</t>
  </si>
  <si>
    <t>DRESSING BLUE CHEESE FROMAGE</t>
  </si>
  <si>
    <t>1700281</t>
  </si>
  <si>
    <t>DATE PITTED</t>
  </si>
  <si>
    <t>SPECCOM</t>
  </si>
  <si>
    <t>7231361</t>
  </si>
  <si>
    <t>DIP HUMMUS CHF PCH FRRST RD PR</t>
  </si>
  <si>
    <t>MEZETE</t>
  </si>
  <si>
    <t>4655106</t>
  </si>
  <si>
    <t>FLAN CREME CARAMEL W/SAUCE</t>
  </si>
  <si>
    <t>KNORR</t>
  </si>
  <si>
    <t>4752461</t>
  </si>
  <si>
    <t>FILLING PIE CHERRY PREM CANE</t>
  </si>
  <si>
    <t>LUCKYLF</t>
  </si>
  <si>
    <t>4626562</t>
  </si>
  <si>
    <t>DRESSING VINGRT BLOOD ORG SHAL</t>
  </si>
  <si>
    <t>6508978</t>
  </si>
  <si>
    <t>DRINK FRUIT PUNCH G2</t>
  </si>
  <si>
    <t>1280239</t>
  </si>
  <si>
    <t>DRINK GRAPE FIERCE WIDEMOUTH</t>
  </si>
  <si>
    <t>7468507</t>
  </si>
  <si>
    <t>DRINK LMN/LM WIDEMOUTH PLST</t>
  </si>
  <si>
    <t>7001819</t>
  </si>
  <si>
    <t>DRESSING RANCH VEGAN HIGH OMGA</t>
  </si>
  <si>
    <t>7143934</t>
  </si>
  <si>
    <t>DRESSING RASPBERRY LTE PKT</t>
  </si>
  <si>
    <t>4488854</t>
  </si>
  <si>
    <t>DRESSING 1000 ISLND DLX</t>
  </si>
  <si>
    <t>3616570</t>
  </si>
  <si>
    <t>COUSCOUS INTL</t>
  </si>
  <si>
    <t>7587793</t>
  </si>
  <si>
    <t>CUSTARD MIX EGG INSTANT</t>
  </si>
  <si>
    <t>NUTRI C</t>
  </si>
  <si>
    <t>4702421</t>
  </si>
  <si>
    <t>CREAM COCONUT</t>
  </si>
  <si>
    <t>8805713</t>
  </si>
  <si>
    <t>CREAMER COFFEE PEP MOCHA .375Z</t>
  </si>
  <si>
    <t>7179461</t>
  </si>
  <si>
    <t>CORN MEAL YEL</t>
  </si>
  <si>
    <t>PEARLML</t>
  </si>
  <si>
    <t>4015665</t>
  </si>
  <si>
    <t>CORN WHL KERNEL GOLDEN XSTD</t>
  </si>
  <si>
    <t>7186922</t>
  </si>
  <si>
    <t>CHIP TORTILLA DINAMITA CHL XVL</t>
  </si>
  <si>
    <t>1738240</t>
  </si>
  <si>
    <t>CHESTNUT WATER SLI</t>
  </si>
  <si>
    <t>2446464</t>
  </si>
  <si>
    <t>CEREAL HOT OATMEAL APPLE CINN</t>
  </si>
  <si>
    <t>1974942</t>
  </si>
  <si>
    <t>CEREAL RICE CHEX GLTN FR BWL</t>
  </si>
  <si>
    <t>4044699</t>
  </si>
  <si>
    <t>CEREAL SPECIAL K BWLPK</t>
  </si>
  <si>
    <t>5335641</t>
  </si>
  <si>
    <t>CHOCOLATE CHIP SEMI REAL 4000</t>
  </si>
  <si>
    <t>5335732</t>
  </si>
  <si>
    <t>CHOCOLATE CHIP SEMI REAL 900</t>
  </si>
  <si>
    <t>6586721</t>
  </si>
  <si>
    <t>CHIP VARIETY FRITO LAY</t>
  </si>
  <si>
    <t>1125402</t>
  </si>
  <si>
    <t>CHIP WONTON STRIP</t>
  </si>
  <si>
    <t>3757905</t>
  </si>
  <si>
    <t>CHOCOLATE DECOR PEARL CARMELIN</t>
  </si>
  <si>
    <t>5367786</t>
  </si>
  <si>
    <t>CHOCOLATE MILK DISC</t>
  </si>
  <si>
    <t>FLVRBEL</t>
  </si>
  <si>
    <t>3513148</t>
  </si>
  <si>
    <t>CHOCOLATE WAFER COCOA MLK 38%</t>
  </si>
  <si>
    <t>5367790</t>
  </si>
  <si>
    <t>CHOCOLATE WHITE DISC</t>
  </si>
  <si>
    <t>4546826</t>
  </si>
  <si>
    <t>VINEGAR RICE SEASONED JAPANESE</t>
  </si>
  <si>
    <t>JADE MT</t>
  </si>
  <si>
    <t>5492640</t>
  </si>
  <si>
    <t>VINEGAR WINE CHAMPAGNE FRN 7%</t>
  </si>
  <si>
    <t>7165036</t>
  </si>
  <si>
    <t>WATER SPRING STILL ALUM W/ELEC</t>
  </si>
  <si>
    <t>OPENWTR</t>
  </si>
  <si>
    <t>1900568</t>
  </si>
  <si>
    <t>WATER FLAVOR RAZZ CRAN CAN 12Z</t>
  </si>
  <si>
    <t>7491459</t>
  </si>
  <si>
    <t>TORTILLA CORN PRCT WHT THN</t>
  </si>
  <si>
    <t>4069373</t>
  </si>
  <si>
    <t>7200445</t>
  </si>
  <si>
    <t>VINEGAR BLACK</t>
  </si>
  <si>
    <t>CHNKIAN</t>
  </si>
  <si>
    <t>7014647</t>
  </si>
  <si>
    <t>TRUFFLE BLACK ZEST</t>
  </si>
  <si>
    <t>SABTINO</t>
  </si>
  <si>
    <t>4692174</t>
  </si>
  <si>
    <t>TORTILLA FLOUR PRESSED 6 IN</t>
  </si>
  <si>
    <t>5031596</t>
  </si>
  <si>
    <t>TOMATO DICED</t>
  </si>
  <si>
    <t>4821591</t>
  </si>
  <si>
    <t>TOPPING CARAMEL</t>
  </si>
  <si>
    <t>7253362</t>
  </si>
  <si>
    <t>TOPPING FUDGE CHOCOLATE</t>
  </si>
  <si>
    <t>JHS</t>
  </si>
  <si>
    <t>7208252</t>
  </si>
  <si>
    <t>TEA THAI POWDER</t>
  </si>
  <si>
    <t>TROPSUN</t>
  </si>
  <si>
    <t>5128779</t>
  </si>
  <si>
    <t>TEA HOT BAG HERBAL 6 ASST</t>
  </si>
  <si>
    <t>6094197</t>
  </si>
  <si>
    <t>TEA EARLGREY</t>
  </si>
  <si>
    <t>6067938</t>
  </si>
  <si>
    <t>TEA BAG ENGLISH BREAKFAST 24PC</t>
  </si>
  <si>
    <t>7207176</t>
  </si>
  <si>
    <t>TEA BUBBLE INTSANT POWDER</t>
  </si>
  <si>
    <t>2306678</t>
  </si>
  <si>
    <t>SYRUP VANILLA SUGAR FREE</t>
  </si>
  <si>
    <t>7208251</t>
  </si>
  <si>
    <t>TARO ROOT BUBBLE TEA PWDR</t>
  </si>
  <si>
    <t>7776552</t>
  </si>
  <si>
    <t>SPICE NUTMEG GRND</t>
  </si>
  <si>
    <t>SPICLAS</t>
  </si>
  <si>
    <t>7263734</t>
  </si>
  <si>
    <t>SPICE ORANGE GOCHUGARU CHILE</t>
  </si>
  <si>
    <t>5589825</t>
  </si>
  <si>
    <t>SPICE PARSLEY FLAKE</t>
  </si>
  <si>
    <t>PAC SPC</t>
  </si>
  <si>
    <t>3492517</t>
  </si>
  <si>
    <t>SPICE PEPPER BLACK COARSE</t>
  </si>
  <si>
    <t>5229406</t>
  </si>
  <si>
    <t>SPICE PEPPER CAYENNE GRND</t>
  </si>
  <si>
    <t>4492296</t>
  </si>
  <si>
    <t>SPICE SAFFRON THREADS IR TIN</t>
  </si>
  <si>
    <t>7213183</t>
  </si>
  <si>
    <t>SPREAD HUMMUS</t>
  </si>
  <si>
    <t>7263042</t>
  </si>
  <si>
    <t>SPICE GARLIC GRANULES DOMESTIC</t>
  </si>
  <si>
    <t>7262957</t>
  </si>
  <si>
    <t>SPICE ONION POWDER DOMESTIC</t>
  </si>
  <si>
    <t>7263035</t>
  </si>
  <si>
    <t>SPICE TURMERIC ROOT GROUND</t>
  </si>
  <si>
    <t>7890603</t>
  </si>
  <si>
    <t>STARCH TAPIOCA BALL LG</t>
  </si>
  <si>
    <t>2310557</t>
  </si>
  <si>
    <t>SUGAR SUB SWEETENER SPLENDA</t>
  </si>
  <si>
    <t>SPLENDA</t>
  </si>
  <si>
    <t>3891003</t>
  </si>
  <si>
    <t>SUGAR SUBSTITUTE PACKET GREEN</t>
  </si>
  <si>
    <t>TRUVCAF</t>
  </si>
  <si>
    <t>4018461</t>
  </si>
  <si>
    <t>SUGAR SUB BLUE PACKET</t>
  </si>
  <si>
    <t>EQUAL</t>
  </si>
  <si>
    <t>7292297</t>
  </si>
  <si>
    <t>SYRUP FLVR UBE PLASTIC BOTTLE</t>
  </si>
  <si>
    <t>5451176</t>
  </si>
  <si>
    <t>SYRUP LYCHEE</t>
  </si>
  <si>
    <t>9246570</t>
  </si>
  <si>
    <t>SYRUP BUTTERSCOTCH</t>
  </si>
  <si>
    <t>8072787</t>
  </si>
  <si>
    <t>WRAP TORTILLA SPINACH HERB 12N</t>
  </si>
  <si>
    <t>6219331</t>
  </si>
  <si>
    <t>SYRUP MAPLE PURE DARK ROBUST</t>
  </si>
  <si>
    <t>7262954</t>
  </si>
  <si>
    <t>SUGAR GRANULATED CARBONATED</t>
  </si>
  <si>
    <t>4201848</t>
  </si>
  <si>
    <t>SPRINKLE RAINBOW 6 COLR</t>
  </si>
  <si>
    <t>AMERSPR</t>
  </si>
  <si>
    <t>9801630</t>
  </si>
  <si>
    <t>SPICE SESAME SEED</t>
  </si>
  <si>
    <t>TAMPICO</t>
  </si>
  <si>
    <t>5229778</t>
  </si>
  <si>
    <t>SPICE THYME GROUND</t>
  </si>
  <si>
    <t>5913538</t>
  </si>
  <si>
    <t>SPICE THYME LEAVES WHL</t>
  </si>
  <si>
    <t>5229802</t>
  </si>
  <si>
    <t>SPICE TURMERIC GROUND</t>
  </si>
  <si>
    <t>5229455</t>
  </si>
  <si>
    <t>SPICE PEPPER WHITE GROUND</t>
  </si>
  <si>
    <t>5229463</t>
  </si>
  <si>
    <t>5327459</t>
  </si>
  <si>
    <t>SPICE PEPPER WHT GRND</t>
  </si>
  <si>
    <t>5229521</t>
  </si>
  <si>
    <t>SPICE POPPY SEED WHL</t>
  </si>
  <si>
    <t>5229331</t>
  </si>
  <si>
    <t>SPICE PEPPER BLK GRND PURE</t>
  </si>
  <si>
    <t>9806415</t>
  </si>
  <si>
    <t>5229356</t>
  </si>
  <si>
    <t>SPICE PEPPER BLK TABLE GRND</t>
  </si>
  <si>
    <t>5229273</t>
  </si>
  <si>
    <t>SPICE PEPPER BLK COARSE GRND</t>
  </si>
  <si>
    <t>5331048</t>
  </si>
  <si>
    <t>9073818</t>
  </si>
  <si>
    <t>SPICE OREGANO MEXICAN WHL</t>
  </si>
  <si>
    <t>5443087</t>
  </si>
  <si>
    <t>SPICE OREGANO WHL LEAVES MEX</t>
  </si>
  <si>
    <t>5254743</t>
  </si>
  <si>
    <t>SPICE PAPRIKA GROUND</t>
  </si>
  <si>
    <t>5229067</t>
  </si>
  <si>
    <t>SPICE NUTMEG GROUND</t>
  </si>
  <si>
    <t>5265465</t>
  </si>
  <si>
    <t>SPICE GARLIC PWDR</t>
  </si>
  <si>
    <t>9806449</t>
  </si>
  <si>
    <t>3492602</t>
  </si>
  <si>
    <t>SPICE GARLIC GRANULATED</t>
  </si>
  <si>
    <t>5228820</t>
  </si>
  <si>
    <t>2947398</t>
  </si>
  <si>
    <t>TEA BAG CHAI ORGANIC</t>
  </si>
  <si>
    <t>7208247</t>
  </si>
  <si>
    <t>TEA BUBBLE MATCHA POWDER</t>
  </si>
  <si>
    <t>7184389</t>
  </si>
  <si>
    <t>CHOCOLATE WHITE PEARLY SHIMMER</t>
  </si>
  <si>
    <t>MONALIS</t>
  </si>
  <si>
    <t>7006728</t>
  </si>
  <si>
    <t>CHOCOLATE CRUNCH PEARL DARK</t>
  </si>
  <si>
    <t>1096938</t>
  </si>
  <si>
    <t>CHOCOLATE CURL WHT</t>
  </si>
  <si>
    <t>DOBLA</t>
  </si>
  <si>
    <t>3809118</t>
  </si>
  <si>
    <t>EXTRACT COCONUT IMIT</t>
  </si>
  <si>
    <t>1344066</t>
  </si>
  <si>
    <t>DRESSING RANCH JALAPENO FIRE</t>
  </si>
  <si>
    <t>9869108</t>
  </si>
  <si>
    <t>HORSERADISH WHITE PRPD</t>
  </si>
  <si>
    <t>5038377</t>
  </si>
  <si>
    <t>HORSERADISH WHITE PURE</t>
  </si>
  <si>
    <t>ATOMIC</t>
  </si>
  <si>
    <t>4599775</t>
  </si>
  <si>
    <t>CANDY BAR KIT KAT 1.5 OZ</t>
  </si>
  <si>
    <t>5488366</t>
  </si>
  <si>
    <t>CANDY BAR CHOC MILK</t>
  </si>
  <si>
    <t>5517701</t>
  </si>
  <si>
    <t>POWDER BAKING DOUBLE ACTING</t>
  </si>
  <si>
    <t>4369035</t>
  </si>
  <si>
    <t>RELISH DILL PICKLE PROCESSED</t>
  </si>
  <si>
    <t>4064986</t>
  </si>
  <si>
    <t>MUSTARD FRENCH WHL GRAIN TIN</t>
  </si>
  <si>
    <t>9772351</t>
  </si>
  <si>
    <t>OLIVE GREEK CNTRY MIXED PTD</t>
  </si>
  <si>
    <t>7097099</t>
  </si>
  <si>
    <t>OLIVE GREEN MANZ SLCD W/O PMTO</t>
  </si>
  <si>
    <t>8487698</t>
  </si>
  <si>
    <t>SEASONING RUB SMKY CHILE CUMIN</t>
  </si>
  <si>
    <t>5466420</t>
  </si>
  <si>
    <t>SEASONING STEAK MONTREAL</t>
  </si>
  <si>
    <t>6639553</t>
  </si>
  <si>
    <t>5517024</t>
  </si>
  <si>
    <t>SEASONING CARIBBEAN JERK</t>
  </si>
  <si>
    <t>6923874</t>
  </si>
  <si>
    <t>SEASONING CHICKEN MONTREAL</t>
  </si>
  <si>
    <t>4226635</t>
  </si>
  <si>
    <t>SEASONING LEMON &amp; HERB</t>
  </si>
  <si>
    <t>5228655</t>
  </si>
  <si>
    <t>SPICE CLOVE GRND</t>
  </si>
  <si>
    <t>5228671</t>
  </si>
  <si>
    <t>SPICE CORIANDER GRND</t>
  </si>
  <si>
    <t>5239561</t>
  </si>
  <si>
    <t>SPICE CUMIN GRD</t>
  </si>
  <si>
    <t>5228713</t>
  </si>
  <si>
    <t>SPICE CUMIN GRND</t>
  </si>
  <si>
    <t>5913439</t>
  </si>
  <si>
    <t>5228747</t>
  </si>
  <si>
    <t>SPICE CURRY POWDER</t>
  </si>
  <si>
    <t>8679486</t>
  </si>
  <si>
    <t>SPICE CURRY PWDR ORGANIC</t>
  </si>
  <si>
    <t>5228796</t>
  </si>
  <si>
    <t>SPICE FENNEL SEED WHL</t>
  </si>
  <si>
    <t>5486881</t>
  </si>
  <si>
    <t>SPICE FIVE CHINESE</t>
  </si>
  <si>
    <t>5239496</t>
  </si>
  <si>
    <t>5228549</t>
  </si>
  <si>
    <t>SPICE CHILI POWDER DRK</t>
  </si>
  <si>
    <t>7209516</t>
  </si>
  <si>
    <t>SPICE BLEND SMK CHIPT HRBS PRV</t>
  </si>
  <si>
    <t>7209528</t>
  </si>
  <si>
    <t>SPICE BLEND CHL ORNG GOCHUGARU</t>
  </si>
  <si>
    <t>5228275</t>
  </si>
  <si>
    <t>SPICE ALLSPICE GROUND</t>
  </si>
  <si>
    <t>9073529</t>
  </si>
  <si>
    <t>SPICE BAY LEAVES WHL</t>
  </si>
  <si>
    <t>7209530</t>
  </si>
  <si>
    <t>SPICE BLEND BUFF LEMON PEPPER</t>
  </si>
  <si>
    <t>7262952</t>
  </si>
  <si>
    <t>SPICE BLEND BLACK &amp; BLEU</t>
  </si>
  <si>
    <t>3944574</t>
  </si>
  <si>
    <t>JUICE LEMON FRESH PSTRZD</t>
  </si>
  <si>
    <t>3943562</t>
  </si>
  <si>
    <t>JUICE ORANGE NO PULP</t>
  </si>
  <si>
    <t>9907433</t>
  </si>
  <si>
    <t>TOFU EXTRA FIRM WTR PK NON-GMO</t>
  </si>
  <si>
    <t>1584416</t>
  </si>
  <si>
    <t>SPINACH BABY ORGANIC LINER</t>
  </si>
  <si>
    <t>1061555</t>
  </si>
  <si>
    <t>SPROUT BEAN FRESH</t>
  </si>
  <si>
    <t>9516907</t>
  </si>
  <si>
    <t>LETTUCE SPRING MIX SWT CON PLW</t>
  </si>
  <si>
    <t>9006883</t>
  </si>
  <si>
    <t>AVOCADO HASS 100% FRS PULP HPP</t>
  </si>
  <si>
    <t>6763431</t>
  </si>
  <si>
    <t>BLUEBERRY FRESH</t>
  </si>
  <si>
    <t>DRISCOL</t>
  </si>
  <si>
    <t>7891682</t>
  </si>
  <si>
    <t>PEPPER CHILI DRIED GUAJILLO</t>
  </si>
  <si>
    <t>3009697</t>
  </si>
  <si>
    <t>POTATO SLI CKD RSST SKLS 1/8</t>
  </si>
  <si>
    <t>3413882</t>
  </si>
  <si>
    <t>POTATO SWEET PLD &amp; DICED 3/4</t>
  </si>
  <si>
    <t>2094779</t>
  </si>
  <si>
    <t>PEPPER YEL CHILI FRESH</t>
  </si>
  <si>
    <t>7582505</t>
  </si>
  <si>
    <t>STRAWBERRY FRESH DRISCOLL</t>
  </si>
  <si>
    <t>8877748</t>
  </si>
  <si>
    <t>ONION RED MEDIUM BOX</t>
  </si>
  <si>
    <t>5223389</t>
  </si>
  <si>
    <t>PEPPER ARBOL DRIED W/O STEMS</t>
  </si>
  <si>
    <t>2037125</t>
  </si>
  <si>
    <t>MINT FRESH HERB</t>
  </si>
  <si>
    <t>6919450</t>
  </si>
  <si>
    <t>CARROT BABY PLD WH</t>
  </si>
  <si>
    <t>4424729</t>
  </si>
  <si>
    <t>BEET RED PLD &amp; COOKED</t>
  </si>
  <si>
    <t>7381748</t>
  </si>
  <si>
    <t>GINGER PINK SLI SUSHI</t>
  </si>
  <si>
    <t>NITAKAY</t>
  </si>
  <si>
    <t>3774395</t>
  </si>
  <si>
    <t>JUICE LMNADE CONC 4X1 CRTN</t>
  </si>
  <si>
    <t>SUNORCH</t>
  </si>
  <si>
    <t>8900847</t>
  </si>
  <si>
    <t>JUICE LMNADE STRAWBRY 3X1</t>
  </si>
  <si>
    <t>3006422</t>
  </si>
  <si>
    <t>KALE CHOPPED</t>
  </si>
  <si>
    <t>6086575</t>
  </si>
  <si>
    <t>SYRUP TEA GREEN</t>
  </si>
  <si>
    <t>GLDPEAK</t>
  </si>
  <si>
    <t>4190080</t>
  </si>
  <si>
    <t>JUICE CONC FRZ ORG GV PAS 5+1</t>
  </si>
  <si>
    <t>SUNKSTS</t>
  </si>
  <si>
    <t>0055507</t>
  </si>
  <si>
    <t>JUICE ORANGE FZN CONC 3X3L 4+1</t>
  </si>
  <si>
    <t>4185759</t>
  </si>
  <si>
    <t>JUICE CONC FRZ CITRUSPEACH 21%</t>
  </si>
  <si>
    <t>4185775</t>
  </si>
  <si>
    <t>JUICE CONC FRZ CRANCKT 10%</t>
  </si>
  <si>
    <t>4186041</t>
  </si>
  <si>
    <t>JUICE CONC FRZ LMNDE 5% 5+1</t>
  </si>
  <si>
    <t>0055493</t>
  </si>
  <si>
    <t>JUICE APPLE CONC 5+1</t>
  </si>
  <si>
    <t>6468948</t>
  </si>
  <si>
    <t>WATER FLAVOR STRWBRY KIWI 5+1</t>
  </si>
  <si>
    <t>2075940</t>
  </si>
  <si>
    <t>TEA ICED CONC UNSWEET 11+1</t>
  </si>
  <si>
    <t>NESTEA</t>
  </si>
  <si>
    <t>2522140</t>
  </si>
  <si>
    <t>MIX COCOA MILANO</t>
  </si>
  <si>
    <t>5019615</t>
  </si>
  <si>
    <t>COFFEE DECAF FRZ DRY MILANO</t>
  </si>
  <si>
    <t>NESCAFE</t>
  </si>
  <si>
    <t>4090379</t>
  </si>
  <si>
    <t>SYRUP CHERRY COKE BIB</t>
  </si>
  <si>
    <t>6884464</t>
  </si>
  <si>
    <t>SYRUP ORANGE 5X1 BIB</t>
  </si>
  <si>
    <t>3898463</t>
  </si>
  <si>
    <t>TEA HOT LMN GNGR HERBAL TEA</t>
  </si>
  <si>
    <t>7635893</t>
  </si>
  <si>
    <t>TEA CONC ORIG CHAI</t>
  </si>
  <si>
    <t>OR CHAI</t>
  </si>
  <si>
    <t>6470336</t>
  </si>
  <si>
    <t>WATER FLAVOR MANGO 5+1</t>
  </si>
  <si>
    <t>7831773</t>
  </si>
  <si>
    <t>COCOA MIX HOT ABUELITA</t>
  </si>
  <si>
    <t>ABUELTA</t>
  </si>
  <si>
    <t>2394425</t>
  </si>
  <si>
    <t>COFFEE FRZDRY SMOOTH</t>
  </si>
  <si>
    <t>6470340</t>
  </si>
  <si>
    <t>WATER FLAVOR LMN LIME 5+1</t>
  </si>
  <si>
    <t>8821544</t>
  </si>
  <si>
    <t>JUICE CONC APPLE 3+1 CTN</t>
  </si>
  <si>
    <t>6339198</t>
  </si>
  <si>
    <t>PROMO ALLOW CAT12 SYSCO PROMO3</t>
  </si>
  <si>
    <t>7498985</t>
  </si>
  <si>
    <t>ICE CREAM STWBRY CUP</t>
  </si>
  <si>
    <t>HAGNDAZ</t>
  </si>
  <si>
    <t>1283462</t>
  </si>
  <si>
    <t>CHEESE SWISS .75 OZ SLI ON SLI</t>
  </si>
  <si>
    <t>5882563</t>
  </si>
  <si>
    <t>CREAMER FRCH VAN LIQ PUMP BTL</t>
  </si>
  <si>
    <t>7219187</t>
  </si>
  <si>
    <t>MILK OAT BARISTA PUMPKIN SPICE</t>
  </si>
  <si>
    <t>7499039</t>
  </si>
  <si>
    <t>ICE CREAM VAN CUP</t>
  </si>
  <si>
    <t>5134376</t>
  </si>
  <si>
    <t>EGG LIQUID WHL CITACID CGFREE</t>
  </si>
  <si>
    <t>1552272</t>
  </si>
  <si>
    <t>CHEESE MOZZ FRSH LOG CRYO</t>
  </si>
  <si>
    <t>1251745</t>
  </si>
  <si>
    <t>CREAM WHIPPED ARSL XTRA CREAMY</t>
  </si>
  <si>
    <t>4066781</t>
  </si>
  <si>
    <t>CHEESE PARM GRTD FRSH DOM</t>
  </si>
  <si>
    <t>9909305</t>
  </si>
  <si>
    <t>CHEESE MOZZ FRSH CLS BALL 8OZ</t>
  </si>
  <si>
    <t>ARZRSVS</t>
  </si>
  <si>
    <t>5882513</t>
  </si>
  <si>
    <t>CREAMER COFFEE SWT ORIG PMPBTL</t>
  </si>
  <si>
    <t>7016363</t>
  </si>
  <si>
    <t>CHEESE PEPPER JACK LOAF</t>
  </si>
  <si>
    <t>7386709</t>
  </si>
  <si>
    <t>CHEESE CREAM FRAICHE</t>
  </si>
  <si>
    <t>1142381</t>
  </si>
  <si>
    <t>CHEESE GOAT CRUMBLE TRAY PK</t>
  </si>
  <si>
    <t>5088842</t>
  </si>
  <si>
    <t>EGG HRDCKD AMER HUMANE CGEFREE</t>
  </si>
  <si>
    <t>2018281</t>
  </si>
  <si>
    <t>3947963</t>
  </si>
  <si>
    <t>MILK COCONUT ORIG BARISTA</t>
  </si>
  <si>
    <t>7137203</t>
  </si>
  <si>
    <t>CHEESE MOZZ FRSH SLI THIN</t>
  </si>
  <si>
    <t>GALBANI</t>
  </si>
  <si>
    <t>5095827</t>
  </si>
  <si>
    <t>BUTTER SALTED WHPD TUB USDA AA</t>
  </si>
  <si>
    <t>7278653</t>
  </si>
  <si>
    <t>CHEESE PEPPER JACKSLI DAIRYFRE</t>
  </si>
  <si>
    <t>3656347</t>
  </si>
  <si>
    <t>SHERBET RAINBOW CUP</t>
  </si>
  <si>
    <t>0918839</t>
  </si>
  <si>
    <t>MILK SOY VAN CREAMY</t>
  </si>
  <si>
    <t>8534465</t>
  </si>
  <si>
    <t>MILK SOY  UNSWTD</t>
  </si>
  <si>
    <t>WESTSOY</t>
  </si>
  <si>
    <t>0917617</t>
  </si>
  <si>
    <t>MILK SOY ORIGINAL ORGANIC</t>
  </si>
  <si>
    <t>7074491</t>
  </si>
  <si>
    <t>MILK COCONUT BARISTA PB</t>
  </si>
  <si>
    <t>0091522</t>
  </si>
  <si>
    <t>BUTTER BALL .25 OZ SALTED  BAG</t>
  </si>
  <si>
    <t>BTRFARM</t>
  </si>
  <si>
    <t>2389260</t>
  </si>
  <si>
    <t>CHEESE PROVOLONE</t>
  </si>
  <si>
    <t>7122739</t>
  </si>
  <si>
    <t>MILK CONDENSED DULCE DE LECHE</t>
  </si>
  <si>
    <t>7499047</t>
  </si>
  <si>
    <t>ICE CREAM CHOC CUP</t>
  </si>
  <si>
    <t>7047523</t>
  </si>
  <si>
    <t>CHEESE PEPPER JACK SLI VEGAN</t>
  </si>
  <si>
    <t>1060771</t>
  </si>
  <si>
    <t>CHEESE PARM GRTD DRY SHAKER US</t>
  </si>
  <si>
    <t>6424966</t>
  </si>
  <si>
    <t>CHEESE PARM GRTD DRY VALUE USA</t>
  </si>
  <si>
    <t>CASADAN</t>
  </si>
  <si>
    <t>1012566</t>
  </si>
  <si>
    <t>CHEESE CREAM LOAF</t>
  </si>
  <si>
    <t>2819672</t>
  </si>
  <si>
    <t>CHEESE CHDR MILD FTHR SHRD WHT</t>
  </si>
  <si>
    <t>4507966</t>
  </si>
  <si>
    <t>CHEESE GRUYERE KNG CUTS</t>
  </si>
  <si>
    <t>7013262</t>
  </si>
  <si>
    <t>CHEESE MANCHEGO DOP 6 MONTH</t>
  </si>
  <si>
    <t>GRANVLL</t>
  </si>
  <si>
    <t>1768324</t>
  </si>
  <si>
    <t>CHEESE MASCARPONE TUB USA</t>
  </si>
  <si>
    <t>7257282</t>
  </si>
  <si>
    <t>CHEESE FETA CRUMBLE</t>
  </si>
  <si>
    <t>PGASUS</t>
  </si>
  <si>
    <t>6466575</t>
  </si>
  <si>
    <t>CHEESE GRUYERE CRU SLI ON SLI</t>
  </si>
  <si>
    <t>ALP&amp;DEL</t>
  </si>
  <si>
    <t>4507234</t>
  </si>
  <si>
    <t>CHEESE CREAM PLAIN SPREAD CUP</t>
  </si>
  <si>
    <t>3546369</t>
  </si>
  <si>
    <t>CHEESE CHDR MLD SLI INT .75 YL</t>
  </si>
  <si>
    <t>2819098</t>
  </si>
  <si>
    <t>CHEESE CHEDDR MILD LOAF YEL</t>
  </si>
  <si>
    <t>6247399</t>
  </si>
  <si>
    <t>CHEESE PECORINO ROMANO</t>
  </si>
  <si>
    <t>ATALNTA</t>
  </si>
  <si>
    <t>4067126</t>
  </si>
  <si>
    <t>CHEESE ROMANO PEC GRATED ITALY</t>
  </si>
  <si>
    <t>6160113</t>
  </si>
  <si>
    <t>CHEESE ROMANO PECORINO SHRED</t>
  </si>
  <si>
    <t>2856179</t>
  </si>
  <si>
    <t>CHEESE MOZZ LMWM LOAF PREM</t>
  </si>
  <si>
    <t>6225304</t>
  </si>
  <si>
    <t>CHEESE MOZZARELLA L/M PRT SKM</t>
  </si>
  <si>
    <t>4254110</t>
  </si>
  <si>
    <t>BEEF EYE OF RND SLI 3.2MM FRZN</t>
  </si>
  <si>
    <t>1589290</t>
  </si>
  <si>
    <t>SAUSAGE PORK PTY CKD MILD CN</t>
  </si>
  <si>
    <t>8975898</t>
  </si>
  <si>
    <t>PORK BBQ SMKD PULLED PREMIUM</t>
  </si>
  <si>
    <t>AUSTBLU</t>
  </si>
  <si>
    <t>1467406</t>
  </si>
  <si>
    <t>SAUSAGE ITAL LNK MILD 4X1 6 IN</t>
  </si>
  <si>
    <t>4270116</t>
  </si>
  <si>
    <t>BEEF SHORT RIB K-STY 1\3 CH</t>
  </si>
  <si>
    <t>3916558</t>
  </si>
  <si>
    <t>BRATWURST 4X1 ORIGINAL NC RAW</t>
  </si>
  <si>
    <t>JHNSVLE</t>
  </si>
  <si>
    <t>2444949</t>
  </si>
  <si>
    <t>BEEF FOR STROGANOFF .5X2.5 FZ</t>
  </si>
  <si>
    <t>5807741</t>
  </si>
  <si>
    <t>PORK DICED 1/2 FRZN</t>
  </si>
  <si>
    <t>7192477</t>
  </si>
  <si>
    <t>BACON LAYFLAT PCN CC 9/13 PR12</t>
  </si>
  <si>
    <t>4193449</t>
  </si>
  <si>
    <t>BEEF FLAP MEAT BFLYD</t>
  </si>
  <si>
    <t>4802670</t>
  </si>
  <si>
    <t>FRANK ALL-BEEF 4X1 6</t>
  </si>
  <si>
    <t>7288729</t>
  </si>
  <si>
    <t>PORK BUTT DICED 1.5X1.5 P12</t>
  </si>
  <si>
    <t>1701665</t>
  </si>
  <si>
    <t>SAUSAGE ANDOUILLE CAJN FC</t>
  </si>
  <si>
    <t>3664552</t>
  </si>
  <si>
    <t>PORK STEW 1X1 FRZN</t>
  </si>
  <si>
    <t>7256093</t>
  </si>
  <si>
    <t>PORK BUTT BNLS 1 PC VP PR12</t>
  </si>
  <si>
    <t>4826798</t>
  </si>
  <si>
    <t>BEEF BRISKET SLI</t>
  </si>
  <si>
    <t>7260025</t>
  </si>
  <si>
    <t>PORK CHOP BNLS C\C PROP12</t>
  </si>
  <si>
    <t>6752182</t>
  </si>
  <si>
    <t>BEEF STRIP LOIN 0X1 1/4 USA</t>
  </si>
  <si>
    <t>4179321</t>
  </si>
  <si>
    <t>SAUSAGE CHORIZO PORK BULK</t>
  </si>
  <si>
    <t>7180607</t>
  </si>
  <si>
    <t>SALAMI GENOA</t>
  </si>
  <si>
    <t>9904507</t>
  </si>
  <si>
    <t>SAUSAGE ANDOUILLE LNK 4X1</t>
  </si>
  <si>
    <t>7010210</t>
  </si>
  <si>
    <t>REYNALD</t>
  </si>
  <si>
    <t>5249737</t>
  </si>
  <si>
    <t>STEAK STRIP C\C 1TL CH</t>
  </si>
  <si>
    <t>4931055</t>
  </si>
  <si>
    <t>BISON GROUND PTY OLD FSHN FRZN</t>
  </si>
  <si>
    <t>DURHAM</t>
  </si>
  <si>
    <t>8584425</t>
  </si>
  <si>
    <t>BEEF BRISKET CH</t>
  </si>
  <si>
    <t>8142051</t>
  </si>
  <si>
    <t>BEEF BRISKET DCKL- OFF 120</t>
  </si>
  <si>
    <t>3640283</t>
  </si>
  <si>
    <t>BEEF CORNED BRSKT CH CKD FRSH</t>
  </si>
  <si>
    <t>7256096</t>
  </si>
  <si>
    <t>PORK LOIN BNLS CC HLF CUT PR12</t>
  </si>
  <si>
    <t>7072603</t>
  </si>
  <si>
    <t>SAUSAGE LINGUICA 4X1</t>
  </si>
  <si>
    <t>7256172</t>
  </si>
  <si>
    <t>PORK RIB BACK 2.25 UP VAC PR12</t>
  </si>
  <si>
    <t>0279069</t>
  </si>
  <si>
    <t>SAUSAGE PORK BRIT BNGR 4X1</t>
  </si>
  <si>
    <t>LOGAN</t>
  </si>
  <si>
    <t>7256013</t>
  </si>
  <si>
    <t>PORK TENDERLOIN PR12</t>
  </si>
  <si>
    <t>2566032</t>
  </si>
  <si>
    <t>HAM PROSCIUTTO DOM AGED SLICED</t>
  </si>
  <si>
    <t>7229441</t>
  </si>
  <si>
    <t>BEEF SLICED PEPPERONI HALAL</t>
  </si>
  <si>
    <t>4035960</t>
  </si>
  <si>
    <t>3763988</t>
  </si>
  <si>
    <t>MEATBALL ALL PURP PRCK .5OZ</t>
  </si>
  <si>
    <t>6737191</t>
  </si>
  <si>
    <t>BEEF FRITTER CNTRY TX STYLE</t>
  </si>
  <si>
    <t>5819107</t>
  </si>
  <si>
    <t>3976889</t>
  </si>
  <si>
    <t>BEEF CHUCK EYE ROLL PR</t>
  </si>
  <si>
    <t>BCH IMP</t>
  </si>
  <si>
    <t>7056624</t>
  </si>
  <si>
    <t>BEEF BRISKET BURNT ENDS SMKD</t>
  </si>
  <si>
    <t>7264157</t>
  </si>
  <si>
    <t>PORK BELLY SKIN-ON FRZN PR12</t>
  </si>
  <si>
    <t>2368769</t>
  </si>
  <si>
    <t>0108146</t>
  </si>
  <si>
    <t>LUNCH MEAT MORTADELLA</t>
  </si>
  <si>
    <t>0622163</t>
  </si>
  <si>
    <t>HAM PROSCIUTTO DE PARMA</t>
  </si>
  <si>
    <t>ZERTO</t>
  </si>
  <si>
    <t>2814978</t>
  </si>
  <si>
    <t>PORK CARNITAS MEAT PRCK CAFE H</t>
  </si>
  <si>
    <t>1137702</t>
  </si>
  <si>
    <t>FRANK ALL-BEEF 4X1 6 IN</t>
  </si>
  <si>
    <t>5130176</t>
  </si>
  <si>
    <t>BEEF PATTY 80/20 SLIDER FRSH</t>
  </si>
  <si>
    <t>1116524</t>
  </si>
  <si>
    <t>SAUSAGE PORK LNK A/C RAW CN</t>
  </si>
  <si>
    <t>2867174</t>
  </si>
  <si>
    <t>SAUSAGE PORK LNK MAPLE SYRUP</t>
  </si>
  <si>
    <t>2543064</t>
  </si>
  <si>
    <t>TOPPING PIZZA SSG ITALSTY 12OZ</t>
  </si>
  <si>
    <t>0112300</t>
  </si>
  <si>
    <t>BACON END &amp; PCS</t>
  </si>
  <si>
    <t>4062105</t>
  </si>
  <si>
    <t>BACON BIT IMITATION</t>
  </si>
  <si>
    <t>2368785</t>
  </si>
  <si>
    <t>TOPPING PIZZA SSG NATURAL 12OZ</t>
  </si>
  <si>
    <t>7352414</t>
  </si>
  <si>
    <t>SAUSAGE PORK PTY CKD 1.5OZ NAT</t>
  </si>
  <si>
    <t>6064651</t>
  </si>
  <si>
    <t>STEAK SKIRT OUTSDE TRMD</t>
  </si>
  <si>
    <t>1920133</t>
  </si>
  <si>
    <t>SALAMI CHORIZO MILD PALACIOS</t>
  </si>
  <si>
    <t>PALACIO</t>
  </si>
  <si>
    <t>9725052</t>
  </si>
  <si>
    <t>SALAMI ITALIAN DRY STICK</t>
  </si>
  <si>
    <t>7028263</t>
  </si>
  <si>
    <t>SAUSAGE LNK JAL/BAC/CHDR 4X1</t>
  </si>
  <si>
    <t>4494443</t>
  </si>
  <si>
    <t>SAUSAGE CHORIZO RAW LINK 6 1</t>
  </si>
  <si>
    <t>2358998</t>
  </si>
  <si>
    <t>BEEF PATTY 80/20 RND WIDE IQF</t>
  </si>
  <si>
    <t>0566709</t>
  </si>
  <si>
    <t>7102975</t>
  </si>
  <si>
    <t>GLACE DEMI VEAL GLUTEN FREE</t>
  </si>
  <si>
    <t>PROVIMI</t>
  </si>
  <si>
    <t>3334224</t>
  </si>
  <si>
    <t>HAM HOCK SMK SKINNED</t>
  </si>
  <si>
    <t>7257656</t>
  </si>
  <si>
    <t>PORK BUTT BNLS 1 PC VP FRZ P12</t>
  </si>
  <si>
    <t>7952559</t>
  </si>
  <si>
    <t>SHRIMP WHT P&amp;D TLOF 61/70</t>
  </si>
  <si>
    <t>1983493</t>
  </si>
  <si>
    <t>COD LOIN 4OZ IQF</t>
  </si>
  <si>
    <t>7065851</t>
  </si>
  <si>
    <t>CRAB CAKE MARYLAND 53% 3OZ</t>
  </si>
  <si>
    <t>9902916</t>
  </si>
  <si>
    <t>SHRIMP P&amp;D TLOF CKD 200/250</t>
  </si>
  <si>
    <t>6676557</t>
  </si>
  <si>
    <t>TILAPIA FILET LMN PPR</t>
  </si>
  <si>
    <t>4750968</t>
  </si>
  <si>
    <t>SHRIMP BRD BFLY CLTL 16/20</t>
  </si>
  <si>
    <t>4234233</t>
  </si>
  <si>
    <t>SALMON ATL PRTN BLSL 4 OZ CHL</t>
  </si>
  <si>
    <t>7625940</t>
  </si>
  <si>
    <t>CALAMARI RING BRD ITAL SQD</t>
  </si>
  <si>
    <t>4819769</t>
  </si>
  <si>
    <t>MUSSEL WHL BLUE VP 23/29 CHL</t>
  </si>
  <si>
    <t>5014933</t>
  </si>
  <si>
    <t>COD BTRD FIL PUB STYL 3-4OZ</t>
  </si>
  <si>
    <t>4745338</t>
  </si>
  <si>
    <t>SHRIMP BRD BFLY CLTL 12/15</t>
  </si>
  <si>
    <t>7952526</t>
  </si>
  <si>
    <t>SHRIMP WHT P&amp;D TLOF 51/60</t>
  </si>
  <si>
    <t>7104434</t>
  </si>
  <si>
    <t>TUNA AHI SAKU BLOCK 12-16Z  TS</t>
  </si>
  <si>
    <t>3352820</t>
  </si>
  <si>
    <t>SALMON ATL SMK SLI FIL USA</t>
  </si>
  <si>
    <t>1803139</t>
  </si>
  <si>
    <t>CRAB LEG CLAW SNOW SNAP-N-EAT</t>
  </si>
  <si>
    <t>TRIDENT</t>
  </si>
  <si>
    <t>0879324</t>
  </si>
  <si>
    <t>TROUT RNBOW BFLY BNLS 7-9 OZ</t>
  </si>
  <si>
    <t>2292480</t>
  </si>
  <si>
    <t>SHRIMP TGR P&amp;D TLON 21/25</t>
  </si>
  <si>
    <t>4755032</t>
  </si>
  <si>
    <t>TROUT FILET SMK</t>
  </si>
  <si>
    <t>3618345</t>
  </si>
  <si>
    <t>CLAM WHL SHEL CKD VP 17-22ASIA</t>
  </si>
  <si>
    <t>5106402</t>
  </si>
  <si>
    <t>SHRIMP WHT P&amp;D TLOF 21/25</t>
  </si>
  <si>
    <t>4750606</t>
  </si>
  <si>
    <t>SHRIMP BRD POPCRN 60/80</t>
  </si>
  <si>
    <t>5003643</t>
  </si>
  <si>
    <t>LOBSTER MEAT CK-CKL BLEND 38%</t>
  </si>
  <si>
    <t>5014735</t>
  </si>
  <si>
    <t>COD BTRD FIL PUB STYL 8OZ</t>
  </si>
  <si>
    <t>4708592</t>
  </si>
  <si>
    <t>ORANGE ROUGHY FIL 6-8 IQF FRZN</t>
  </si>
  <si>
    <t>7253665</t>
  </si>
  <si>
    <t>CALAMARI STRIP BRD 4-6 OZ IQF</t>
  </si>
  <si>
    <t>NEPTUNE</t>
  </si>
  <si>
    <t>8753477</t>
  </si>
  <si>
    <t>CALAMARI STRIP RAW BRD</t>
  </si>
  <si>
    <t>PANPESC</t>
  </si>
  <si>
    <t>7213630</t>
  </si>
  <si>
    <t>ANCHOVY FIL REGNOLI ALICI WHT</t>
  </si>
  <si>
    <t>7205785</t>
  </si>
  <si>
    <t>CRAB KING GOLD LEG &amp; CLAW 9-12</t>
  </si>
  <si>
    <t>ORCABAY</t>
  </si>
  <si>
    <t>5106053</t>
  </si>
  <si>
    <t>LOBSTER MEAT CLW KNKL DRY CAN</t>
  </si>
  <si>
    <t>8496341</t>
  </si>
  <si>
    <t>SALMON ATL PRTN BLSL 6 OZ NOR</t>
  </si>
  <si>
    <t>2398519</t>
  </si>
  <si>
    <t>SCALLOP IQF WTR ADD 60/80 IMP</t>
  </si>
  <si>
    <t>5145836</t>
  </si>
  <si>
    <t>CHICKEN NUGGET W/O SAUCE</t>
  </si>
  <si>
    <t>8666192</t>
  </si>
  <si>
    <t>CHICKEN BRST BRD FIL RAW</t>
  </si>
  <si>
    <t>5393236</t>
  </si>
  <si>
    <t>SAUSAGE TURKEY LINK RAW 1OZ CN</t>
  </si>
  <si>
    <t>4484030</t>
  </si>
  <si>
    <t>SAUSAGE CHICKEN APPLE LINK 2OZ</t>
  </si>
  <si>
    <t>EVRGOOD</t>
  </si>
  <si>
    <t>7164930</t>
  </si>
  <si>
    <t>CHICKEN TENDER INCOGMEATO</t>
  </si>
  <si>
    <t>4287025</t>
  </si>
  <si>
    <t>CHICKEN BRST BRD HMSTY 4Z</t>
  </si>
  <si>
    <t>3976586</t>
  </si>
  <si>
    <t>CHICKEN BRST IFZ FLAT MARN ZIP</t>
  </si>
  <si>
    <t>8352868</t>
  </si>
  <si>
    <t>CHICKEN MEAT DICED 80D/20W .5</t>
  </si>
  <si>
    <t>6429583</t>
  </si>
  <si>
    <t>TURKEY BRST HCK SMK SKN IMP</t>
  </si>
  <si>
    <t>8666172</t>
  </si>
  <si>
    <t>CHICKEN WING BNLS BRD NO/PEPPR</t>
  </si>
  <si>
    <t>8462550</t>
  </si>
  <si>
    <t>CHICKEN BRST DICED GRL FC</t>
  </si>
  <si>
    <t>7897469</t>
  </si>
  <si>
    <t>CHICKEN SHREDDED TINGA</t>
  </si>
  <si>
    <t>7182270</t>
  </si>
  <si>
    <t>DUCK LEG CONFIT</t>
  </si>
  <si>
    <t>1761698</t>
  </si>
  <si>
    <t>CHICKEN THIGH BNLS FIRE BRAISD</t>
  </si>
  <si>
    <t>7133036</t>
  </si>
  <si>
    <t>CHICKEN MEAT DICED WT/DK LSOD</t>
  </si>
  <si>
    <t>4132494</t>
  </si>
  <si>
    <t>CHICKEN CVP WING 1&amp;2JT MED ESL</t>
  </si>
  <si>
    <t>8412780</t>
  </si>
  <si>
    <t>CHICKEN BRST NUG TEMPURA BTR</t>
  </si>
  <si>
    <t>7244015</t>
  </si>
  <si>
    <t>CHICKEN BRD 8PC CUT PCK</t>
  </si>
  <si>
    <t>7210629</t>
  </si>
  <si>
    <t>CHICKEN WING BNLS CRISPY PCK</t>
  </si>
  <si>
    <t>3163544</t>
  </si>
  <si>
    <t>TURKEY GROUND 85/15</t>
  </si>
  <si>
    <t>7240611</t>
  </si>
  <si>
    <t>CHICKEN BREAST BRD FC NAE</t>
  </si>
  <si>
    <t>7262779</t>
  </si>
  <si>
    <t>CHICKEN SHAWARMA RC HALAL</t>
  </si>
  <si>
    <t>1472230</t>
  </si>
  <si>
    <t>CHICKEN TNDR FRTR ORIG FLT SEL</t>
  </si>
  <si>
    <t>7227910</t>
  </si>
  <si>
    <t>SAUSAGE ANDOUILLE</t>
  </si>
  <si>
    <t>5207511</t>
  </si>
  <si>
    <t>CHICKEN CVP THIGH B/S HALAL FZ</t>
  </si>
  <si>
    <t>8543116</t>
  </si>
  <si>
    <t>CHICKEN BRST FIL BRD HT&amp;SPCY</t>
  </si>
  <si>
    <t>9562844</t>
  </si>
  <si>
    <t>CHICKEN BRST IFZ MARN ZIPLOC</t>
  </si>
  <si>
    <t>3928991</t>
  </si>
  <si>
    <t>CHICKEN TNDR BRD GLDN FLAT SM</t>
  </si>
  <si>
    <t>7244358</t>
  </si>
  <si>
    <t>CHICKEN TNDR BRD NAE FC GF HAL</t>
  </si>
  <si>
    <t>8666063</t>
  </si>
  <si>
    <t>CHICKEN NUG BRD ORIG PCK</t>
  </si>
  <si>
    <t>9486192</t>
  </si>
  <si>
    <t>CHICKEN POPCORN BRD PCK MBE</t>
  </si>
  <si>
    <t>6342962</t>
  </si>
  <si>
    <t>CHICKEN WING BNLS DING BRD</t>
  </si>
  <si>
    <t>8036964</t>
  </si>
  <si>
    <t>RAVIOLI CHEESE JMBO RND PRCKD</t>
  </si>
  <si>
    <t>7188875</t>
  </si>
  <si>
    <t>PASTA TORTELLONI 4 CHEESE GF</t>
  </si>
  <si>
    <t>7266435</t>
  </si>
  <si>
    <t>PASTA TORTELLINI CHEESE PRCKD</t>
  </si>
  <si>
    <t>9484452</t>
  </si>
  <si>
    <t>SQUASH ZUCCHINI STK BTRD</t>
  </si>
  <si>
    <t>5020155</t>
  </si>
  <si>
    <t>POTATO H/BRN IQF LOOSE SHRED</t>
  </si>
  <si>
    <t>2437176</t>
  </si>
  <si>
    <t>DOUGH DANISH MINI SELECTION</t>
  </si>
  <si>
    <t>9349960</t>
  </si>
  <si>
    <t>PATTY VEG BLK BEAN VEG BURGER</t>
  </si>
  <si>
    <t>GRDNBRG</t>
  </si>
  <si>
    <t>4652931</t>
  </si>
  <si>
    <t>APTZR DIM SUM ASST STEAMED</t>
  </si>
  <si>
    <t>PHILFDS</t>
  </si>
  <si>
    <t>1754607</t>
  </si>
  <si>
    <t>NOODLE CHOW MEIN</t>
  </si>
  <si>
    <t>2222545</t>
  </si>
  <si>
    <t>DOUGH PIZZA SHEETED 12X16</t>
  </si>
  <si>
    <t>3591054</t>
  </si>
  <si>
    <t>ROLL DINNER ASST PBKD</t>
  </si>
  <si>
    <t>0079103</t>
  </si>
  <si>
    <t>POTATO FRY TWISTER ORIG BTTERD</t>
  </si>
  <si>
    <t>Bajery</t>
  </si>
  <si>
    <t>7266404</t>
  </si>
  <si>
    <t>PASTA RAVIOLI CHEESE JUMBO RND</t>
  </si>
  <si>
    <t>2000232</t>
  </si>
  <si>
    <t>POTATO FRY WDG SKON 8CUT</t>
  </si>
  <si>
    <t>9909696</t>
  </si>
  <si>
    <t>PRETZEL SOFT BURGER BUN VEGAN</t>
  </si>
  <si>
    <t>PRTZLLA</t>
  </si>
  <si>
    <t>2997682</t>
  </si>
  <si>
    <t>BREAD RYE MARBLE DELI SLI</t>
  </si>
  <si>
    <t>7140046</t>
  </si>
  <si>
    <t>ROLL BOLILLO HOAGIE 3.25 OZ</t>
  </si>
  <si>
    <t>2591683</t>
  </si>
  <si>
    <t>ENCHILADA CHKN</t>
  </si>
  <si>
    <t>9803594</t>
  </si>
  <si>
    <t>SOYBEAN WHOLE IN POD EDAMAME</t>
  </si>
  <si>
    <t>2509315</t>
  </si>
  <si>
    <t>TURNOVER APPLE TFF</t>
  </si>
  <si>
    <t>PAntry</t>
  </si>
  <si>
    <t>7032013</t>
  </si>
  <si>
    <t>ROLL DINNER ASSORTED</t>
  </si>
  <si>
    <t>TRIOVEN</t>
  </si>
  <si>
    <t>7077996</t>
  </si>
  <si>
    <t>PLANTBASED CHUNKS TIPS FC FZ</t>
  </si>
  <si>
    <t>UNCUT</t>
  </si>
  <si>
    <t>4584157</t>
  </si>
  <si>
    <t>CHEESECAKE DULCE DE LECHE</t>
  </si>
  <si>
    <t>1633312</t>
  </si>
  <si>
    <t>APTZR POTSTICKER PORK 1OZ</t>
  </si>
  <si>
    <t>5221809</t>
  </si>
  <si>
    <t>CROISSANT BUTTER CURVED SLI</t>
  </si>
  <si>
    <t>7120548</t>
  </si>
  <si>
    <t>BUN HAMBURGER SLIDER YLW 3IN</t>
  </si>
  <si>
    <t>6723288</t>
  </si>
  <si>
    <t>DUMPLING CHKN &amp; PORK GYOZA</t>
  </si>
  <si>
    <t>7454028</t>
  </si>
  <si>
    <t>DOUGH POT PIE CRUST 6.75 IN</t>
  </si>
  <si>
    <t>7226201</t>
  </si>
  <si>
    <t>LUNCHABLE TURKEY CHDR CRKR</t>
  </si>
  <si>
    <t>LNCHBLS</t>
  </si>
  <si>
    <t>4438911</t>
  </si>
  <si>
    <t>GRAIN BLEND 5 WAY</t>
  </si>
  <si>
    <t>PATHLIF</t>
  </si>
  <si>
    <t>7291172</t>
  </si>
  <si>
    <t>DOUGH PUFF PASTRY SHEET 15X23</t>
  </si>
  <si>
    <t>7078000</t>
  </si>
  <si>
    <t>PLANTBASED CHUNKS FC FZN</t>
  </si>
  <si>
    <t>5075977</t>
  </si>
  <si>
    <t>BREAD NAAN CARMLZD ONION RND</t>
  </si>
  <si>
    <t>3285303</t>
  </si>
  <si>
    <t>DESSERT BAR MSHMLW CHEWY I/W</t>
  </si>
  <si>
    <t>5221155</t>
  </si>
  <si>
    <t>CROISSANT BUTTER CURVED</t>
  </si>
  <si>
    <t>5087729</t>
  </si>
  <si>
    <t>CAULIFLOWER RICED IQF</t>
  </si>
  <si>
    <t>4801918</t>
  </si>
  <si>
    <t>VEGETARIAN SOY FISHLESS FIL</t>
  </si>
  <si>
    <t>GRDNPRO</t>
  </si>
  <si>
    <t>7089777</t>
  </si>
  <si>
    <t>CAKE PMPKN MOLTEN LAVA CRM CHS</t>
  </si>
  <si>
    <t>DIANNES</t>
  </si>
  <si>
    <t>7224091</t>
  </si>
  <si>
    <t>BISCUIT BKD HONEY FLAVORED</t>
  </si>
  <si>
    <t>7694534</t>
  </si>
  <si>
    <t>TORTELLINI CHEESE EGG</t>
  </si>
  <si>
    <t>9908422</t>
  </si>
  <si>
    <t>PLANTBASED SAUSAGE BRKFST FRZ</t>
  </si>
  <si>
    <t>2476034</t>
  </si>
  <si>
    <t>DOUGH COOKIE OATMEAL RAISIN</t>
  </si>
  <si>
    <t>DAVIDS</t>
  </si>
  <si>
    <t>5819729</t>
  </si>
  <si>
    <t>PATTY VEG BRGR VEGN MALIBU MWO</t>
  </si>
  <si>
    <t>2400570</t>
  </si>
  <si>
    <t>PATTY VEG VEGGIE BURGER VEGAN</t>
  </si>
  <si>
    <t>7267521</t>
  </si>
  <si>
    <t>PORK GROUND PLANT BASED</t>
  </si>
  <si>
    <t>MOTIF</t>
  </si>
  <si>
    <t>7041633</t>
  </si>
  <si>
    <t>SNACK CAKE TWINKIE</t>
  </si>
  <si>
    <t>HOSTESS</t>
  </si>
  <si>
    <t>2765382</t>
  </si>
  <si>
    <t>CHEESECAKE PMPKN SEASONAL</t>
  </si>
  <si>
    <t>7172663</t>
  </si>
  <si>
    <t>CHICKEN TENDER PLNT BSD</t>
  </si>
  <si>
    <t>GARDEIN</t>
  </si>
  <si>
    <t>7030244</t>
  </si>
  <si>
    <t>BROWNIE CHOC FLAX MINI GF</t>
  </si>
  <si>
    <t>FLAX4LI</t>
  </si>
  <si>
    <t>7274465</t>
  </si>
  <si>
    <t>2173365</t>
  </si>
  <si>
    <t>WAFFLE MAPLE MADNESS MINI</t>
  </si>
  <si>
    <t>0644704</t>
  </si>
  <si>
    <t>BEEF TIP BEEFLESS VEGAN</t>
  </si>
  <si>
    <t>9909309</t>
  </si>
  <si>
    <t>CHEESECAKE CKIE &amp;CRM OREOS 14S</t>
  </si>
  <si>
    <t>7189091</t>
  </si>
  <si>
    <t>COOKIE CHOC CHUNK IW</t>
  </si>
  <si>
    <t>2712657</t>
  </si>
  <si>
    <t>CHEESECAKE PLAIN CLAS 14CT</t>
  </si>
  <si>
    <t>6738894</t>
  </si>
  <si>
    <t>CAKE RED VELVET</t>
  </si>
  <si>
    <t>3226529</t>
  </si>
  <si>
    <t>CAKE LOAF PULLMAN SLI VAR  #9</t>
  </si>
  <si>
    <t>7223109</t>
  </si>
  <si>
    <t>BUN BRIOCHE SLI 4</t>
  </si>
  <si>
    <t>6989347</t>
  </si>
  <si>
    <t>APTZR CRAB RANGOON</t>
  </si>
  <si>
    <t>3690260</t>
  </si>
  <si>
    <t>SANDWICH BAGEL SAUS EGG CHESE</t>
  </si>
  <si>
    <t>7038314</t>
  </si>
  <si>
    <t>PEPPER POBLANO RSTED DICED IQF</t>
  </si>
  <si>
    <t>SAVOR</t>
  </si>
  <si>
    <t>9906370</t>
  </si>
  <si>
    <t>PLANTBASED PATTY VEGAN RND FRZ</t>
  </si>
  <si>
    <t>2000244</t>
  </si>
  <si>
    <t>POTATO FRY WDG SKON 10CUT</t>
  </si>
  <si>
    <t>6011746</t>
  </si>
  <si>
    <t>DOUGH COOKIE M&amp;M</t>
  </si>
  <si>
    <t>4502753</t>
  </si>
  <si>
    <t>DINNER ASST KOSHER MEAL</t>
  </si>
  <si>
    <t>SPR VLY</t>
  </si>
  <si>
    <t>7212299</t>
  </si>
  <si>
    <t>DESSERT MINI PLAIN BEIGNET</t>
  </si>
  <si>
    <t>1797257</t>
  </si>
  <si>
    <t>HUSHPUPPY W/ONION</t>
  </si>
  <si>
    <t>7366362</t>
  </si>
  <si>
    <t>POTATO FRY WDG 8CUT KRUNCHIE</t>
  </si>
  <si>
    <t>3472695</t>
  </si>
  <si>
    <t>PUREE BLACKBERRY FRZN</t>
  </si>
  <si>
    <t>CAP FRT</t>
  </si>
  <si>
    <t>7281001</t>
  </si>
  <si>
    <t>TAMALE CHICKEN W/GREEN SAUCE</t>
  </si>
  <si>
    <t>4826164</t>
  </si>
  <si>
    <t>4332359</t>
  </si>
  <si>
    <t>CHEESECAKE BAN CRML XANGO FRYD</t>
  </si>
  <si>
    <t>7183402</t>
  </si>
  <si>
    <t>BREAD BOULE FRCH MINI</t>
  </si>
  <si>
    <t>7072776</t>
  </si>
  <si>
    <t>VEGETARIAN VEG CHCKN STRIPS</t>
  </si>
  <si>
    <t>1181577</t>
  </si>
  <si>
    <t>TOPPING WHPD BASE</t>
  </si>
  <si>
    <t>3698230</t>
  </si>
  <si>
    <t>BREAD SOURDOUGH LOAF PARBK</t>
  </si>
  <si>
    <t>7219691</t>
  </si>
  <si>
    <t>BUN HOT DOG BRIOCHE 6IN</t>
  </si>
  <si>
    <t>7224429</t>
  </si>
  <si>
    <t>BUN HOT DOG PLAIN 6IN 1.9 OZ</t>
  </si>
  <si>
    <t>7010706</t>
  </si>
  <si>
    <t>BREAD BRIOCHE BRAID UNSLICED</t>
  </si>
  <si>
    <t>4429288</t>
  </si>
  <si>
    <t>BREAD BATARD ASIAGO CHEESE</t>
  </si>
  <si>
    <t>7368038</t>
  </si>
  <si>
    <t>BREAD BATARD SEVEN GRAIN PARBK</t>
  </si>
  <si>
    <t>COTTAGE</t>
  </si>
  <si>
    <t>1902588</t>
  </si>
  <si>
    <t>BREAD LOAF SORDGH DELI SLI</t>
  </si>
  <si>
    <t>7882285</t>
  </si>
  <si>
    <t>CORN COB PET SUPER SWEET FROZ</t>
  </si>
  <si>
    <t>2559128</t>
  </si>
  <si>
    <t>BISCUIT BKD SOUTHERN STYLE</t>
  </si>
  <si>
    <t>9190513</t>
  </si>
  <si>
    <t>BISCUIT BUTTERMILK SIMPL SPLIT</t>
  </si>
  <si>
    <t>1492519</t>
  </si>
  <si>
    <t>BLINTZ BLUEBERRY KOSHER</t>
  </si>
  <si>
    <t>6920110</t>
  </si>
  <si>
    <t>BLINTZ CHEESE 2.2OZ</t>
  </si>
  <si>
    <t>7183414</t>
  </si>
  <si>
    <t>ROLL ASSORT DNR FRNCH PARBKD</t>
  </si>
  <si>
    <t>2029559</t>
  </si>
  <si>
    <t>POTATO FRY SKON COIL 1/4 SPCY</t>
  </si>
  <si>
    <t>0292732</t>
  </si>
  <si>
    <t>POTSTICKER VEG SHTK MSHRM 1 OZ</t>
  </si>
  <si>
    <t>7173227</t>
  </si>
  <si>
    <t>ONION RING BRD GOURMET 5/8</t>
  </si>
  <si>
    <t>7212298</t>
  </si>
  <si>
    <t>DESSERT MINI RASPBERRY BEIGNET</t>
  </si>
  <si>
    <t>5995438</t>
  </si>
  <si>
    <t>DOUGH BISCUIT ZT SOTHRN STYL</t>
  </si>
  <si>
    <t>7220676</t>
  </si>
  <si>
    <t>DOUGH COOKIE CHOC CHIP M&amp;M</t>
  </si>
  <si>
    <t>1790302</t>
  </si>
  <si>
    <t>DOUGH COOKIE OATMEAL RAISIN 2Z</t>
  </si>
  <si>
    <t>2138675</t>
  </si>
  <si>
    <t>DOUGH COOKIE SUGAR GOURM</t>
  </si>
  <si>
    <t>8590410</t>
  </si>
  <si>
    <t>DOUGH COOKIE SUGAR TFF</t>
  </si>
  <si>
    <t>7235202</t>
  </si>
  <si>
    <t>DOUGH CROISSANT CHOC SWRL</t>
  </si>
  <si>
    <t>4693715</t>
  </si>
  <si>
    <t>PASTE HERB HARISSA MOROCCAN</t>
  </si>
  <si>
    <t>SUPHERB</t>
  </si>
  <si>
    <t>3959194</t>
  </si>
  <si>
    <t>ONION PEARL GR A</t>
  </si>
  <si>
    <t>7124279</t>
  </si>
  <si>
    <t>ICE CREAM CHOC MOCHI</t>
  </si>
  <si>
    <t>MYMO</t>
  </si>
  <si>
    <t>7278698</t>
  </si>
  <si>
    <t>PIZZA CRUST PRBK NEAPL GF 12IN</t>
  </si>
  <si>
    <t>7074228</t>
  </si>
  <si>
    <t>PEPPER POBLANO IQF RSTD</t>
  </si>
  <si>
    <t>HALBRTN</t>
  </si>
  <si>
    <t>4588455</t>
  </si>
  <si>
    <t>SAUCE PESTO TOMATO GRLC</t>
  </si>
  <si>
    <t>pantry</t>
  </si>
  <si>
    <t>7020296</t>
  </si>
  <si>
    <t>TURNOVER APPLE MINI</t>
  </si>
  <si>
    <t>DELIFRN</t>
  </si>
  <si>
    <t>2336816</t>
  </si>
  <si>
    <t>TOPPING WHIP SUGAR FREE ON TOP</t>
  </si>
  <si>
    <t>7062306</t>
  </si>
  <si>
    <t>BREAD MULTIGRAIN 8 IN GF</t>
  </si>
  <si>
    <t>1460967</t>
  </si>
  <si>
    <t>VEGETARIAN MEAT CRSPY CHKN PCS</t>
  </si>
  <si>
    <t>7235669</t>
  </si>
  <si>
    <t>BREAD PITA WHEAT PCKT</t>
  </si>
  <si>
    <t>7276189</t>
  </si>
  <si>
    <t>ROLL CIABATTA PBK 4X4</t>
  </si>
  <si>
    <t>7181521</t>
  </si>
  <si>
    <t>SHORTENING VEGETABLE PALM FRY</t>
  </si>
  <si>
    <t>2608468</t>
  </si>
  <si>
    <t>SPREAD CHOCOLATE HZLNT PC</t>
  </si>
  <si>
    <t>NUTELLA</t>
  </si>
  <si>
    <t>7112492</t>
  </si>
  <si>
    <t>OIL OLIVE BLEND BIB SAUTE</t>
  </si>
  <si>
    <t>3716610</t>
  </si>
  <si>
    <t>MAYONNAISE EXTRA HVY 4/1 GAL</t>
  </si>
  <si>
    <t>4944450</t>
  </si>
  <si>
    <t>SOUP BASE CHICKEN REAL</t>
  </si>
  <si>
    <t>8382129</t>
  </si>
  <si>
    <t>KETCHUP FCY POUCH EQUALS 6/10#</t>
  </si>
  <si>
    <t>9496753</t>
  </si>
  <si>
    <t>DEL DES</t>
  </si>
  <si>
    <t>1727106</t>
  </si>
  <si>
    <t>6768436</t>
  </si>
  <si>
    <t>CEREAL FRUIT WHIRLS RING SHAPE</t>
  </si>
  <si>
    <t>7211242</t>
  </si>
  <si>
    <t>PEANUT BUTTER CREAMY CUP</t>
  </si>
  <si>
    <t>6217644</t>
  </si>
  <si>
    <t>SUGAR CONFECTIONER 10X CANE</t>
  </si>
  <si>
    <t>6847669</t>
  </si>
  <si>
    <t>SAUCE SOY LIGHT DISP BTL</t>
  </si>
  <si>
    <t>4140479</t>
  </si>
  <si>
    <t>GRAIN QUINOA RED ORGANIC</t>
  </si>
  <si>
    <t>VILHARV</t>
  </si>
  <si>
    <t>2386159</t>
  </si>
  <si>
    <t>TORTILLA FLOUR PRESS 10</t>
  </si>
  <si>
    <t>8072654</t>
  </si>
  <si>
    <t>WRAP TORTILLA TOMATO BASIL12IN</t>
  </si>
  <si>
    <t>7198375</t>
  </si>
  <si>
    <t>7397557</t>
  </si>
  <si>
    <t>DRESSING CAESAR CREAMY ROBUSTO</t>
  </si>
  <si>
    <t>5335724</t>
  </si>
  <si>
    <t>1109034</t>
  </si>
  <si>
    <t>PRESERVE RASPBERRY</t>
  </si>
  <si>
    <t>5029087</t>
  </si>
  <si>
    <t>CEREAL FROSTED MINI WHEAT BULK</t>
  </si>
  <si>
    <t>9550666</t>
  </si>
  <si>
    <t>CHIP TORTILLA WHT CORN TRI</t>
  </si>
  <si>
    <t>3848868</t>
  </si>
  <si>
    <t>SAUCE STIR-FRY</t>
  </si>
  <si>
    <t>1379205</t>
  </si>
  <si>
    <t>SODA CREAM RTD</t>
  </si>
  <si>
    <t>BOYLAN</t>
  </si>
  <si>
    <t>5195847</t>
  </si>
  <si>
    <t>DRESSING RANCH ORIGINAL</t>
  </si>
  <si>
    <t>4146379</t>
  </si>
  <si>
    <t>SODA PEPSI</t>
  </si>
  <si>
    <t>PEPSI</t>
  </si>
  <si>
    <t>7190481</t>
  </si>
  <si>
    <t>PASTE TAHINI</t>
  </si>
  <si>
    <t>0815282</t>
  </si>
  <si>
    <t>PEPPER GREEN CHILI WHL</t>
  </si>
  <si>
    <t>DEL SOL</t>
  </si>
  <si>
    <t>4102521</t>
  </si>
  <si>
    <t>CRACKER RITZ</t>
  </si>
  <si>
    <t>0131249</t>
  </si>
  <si>
    <t>CHIP TORTILLA TRI COLR CALFRN</t>
  </si>
  <si>
    <t>4063103</t>
  </si>
  <si>
    <t>SAUCE OYSTER MSG PANDA</t>
  </si>
  <si>
    <t>7103785</t>
  </si>
  <si>
    <t>MILK DRY NF DAIRY POWDER 7QT</t>
  </si>
  <si>
    <t>7626013</t>
  </si>
  <si>
    <t>SHORTENING FRY CANOLA CLR ZTF</t>
  </si>
  <si>
    <t>2145985</t>
  </si>
  <si>
    <t>RICE ARBORIO ITAL SUPERFINO</t>
  </si>
  <si>
    <t>3273040</t>
  </si>
  <si>
    <t>SAUCE GARLIC CRUNCHY</t>
  </si>
  <si>
    <t>MISHIMA</t>
  </si>
  <si>
    <t>5141969</t>
  </si>
  <si>
    <t>NUT ALMOND</t>
  </si>
  <si>
    <t>3716701</t>
  </si>
  <si>
    <t>6925822</t>
  </si>
  <si>
    <t>COOKIE VANILLA CREME BITE SZ</t>
  </si>
  <si>
    <t>4007498</t>
  </si>
  <si>
    <t>SAUCE STEAK</t>
  </si>
  <si>
    <t>A.1.</t>
  </si>
  <si>
    <t>6353223</t>
  </si>
  <si>
    <t>RICE GREEN JADE PEARL ORGANIC</t>
  </si>
  <si>
    <t>LOTUS</t>
  </si>
  <si>
    <t>4105979</t>
  </si>
  <si>
    <t>PINEAPPLE SLI JCE</t>
  </si>
  <si>
    <t>8267670</t>
  </si>
  <si>
    <t>CLAM OCEAN CHOP GOURM PAC</t>
  </si>
  <si>
    <t>9005281</t>
  </si>
  <si>
    <t>CANDY HARD GIN-GIN</t>
  </si>
  <si>
    <t>4183149</t>
  </si>
  <si>
    <t>CANDY M&amp;M PLAIN BOX</t>
  </si>
  <si>
    <t>5301601</t>
  </si>
  <si>
    <t>MIX CAKE WHITE COMPLT</t>
  </si>
  <si>
    <t>3624390</t>
  </si>
  <si>
    <t>PASTA PENNE WHL GRAIN 100%</t>
  </si>
  <si>
    <t>7213272</t>
  </si>
  <si>
    <t>JUICE ORANGE 100% CAN</t>
  </si>
  <si>
    <t>4788857</t>
  </si>
  <si>
    <t>FILLING PIE CHERRY</t>
  </si>
  <si>
    <t>5590047</t>
  </si>
  <si>
    <t>PEPPERONCINI WHOLE</t>
  </si>
  <si>
    <t>GIULIAN</t>
  </si>
  <si>
    <t>0537391</t>
  </si>
  <si>
    <t>PEANUT SALTED</t>
  </si>
  <si>
    <t>MUNCHES</t>
  </si>
  <si>
    <t>4812830</t>
  </si>
  <si>
    <t>SHELL BOWL EDIBLE TORTILLA</t>
  </si>
  <si>
    <t>EDIBOWL</t>
  </si>
  <si>
    <t>5274048</t>
  </si>
  <si>
    <t>PICOPIC</t>
  </si>
  <si>
    <t>4227211</t>
  </si>
  <si>
    <t>TART SHELL GRAHAM</t>
  </si>
  <si>
    <t>7813436</t>
  </si>
  <si>
    <t>TEA ASST 6 FLVR</t>
  </si>
  <si>
    <t>1279896</t>
  </si>
  <si>
    <t>COOKIE BLUEBERRY BISCUIT</t>
  </si>
  <si>
    <t>BELVITA</t>
  </si>
  <si>
    <t>5301627</t>
  </si>
  <si>
    <t>MIX CAKE YELLOW COMPLT</t>
  </si>
  <si>
    <t>5141926</t>
  </si>
  <si>
    <t>NUT MIXED</t>
  </si>
  <si>
    <t>4429619</t>
  </si>
  <si>
    <t>NOODLE ASIAN PHO</t>
  </si>
  <si>
    <t>SINCNDL</t>
  </si>
  <si>
    <t>9493248</t>
  </si>
  <si>
    <t>CHOCOLATE CHIP WHT 1M</t>
  </si>
  <si>
    <t>3282110</t>
  </si>
  <si>
    <t>COFFEE ESPRESSO RST MILANO</t>
  </si>
  <si>
    <t>6918419</t>
  </si>
  <si>
    <t>COOKIE OATMEAL RSN</t>
  </si>
  <si>
    <t>7233865</t>
  </si>
  <si>
    <t>COOKIE CHOC OREO DBL STUFF</t>
  </si>
  <si>
    <t>4221461</t>
  </si>
  <si>
    <t>1587755</t>
  </si>
  <si>
    <t>SAUCE CURRY VINDALOO</t>
  </si>
  <si>
    <t>BOMBAY</t>
  </si>
  <si>
    <t>4650438</t>
  </si>
  <si>
    <t>PEPPER CHIPOTLE ADOBADO</t>
  </si>
  <si>
    <t>7268367</t>
  </si>
  <si>
    <t>TEA BAG AWAKE ENG BRKFST ORGNC</t>
  </si>
  <si>
    <t>7276592</t>
  </si>
  <si>
    <t>TEA EARLGREY ORGANIC</t>
  </si>
  <si>
    <t>7277269</t>
  </si>
  <si>
    <t>TEA HERBAL CALM ORGANIC</t>
  </si>
  <si>
    <t>3259879</t>
  </si>
  <si>
    <t>SNACK TRAIL MIX FRUIT &amp; NUT</t>
  </si>
  <si>
    <t>4827832</t>
  </si>
  <si>
    <t>SPICE GINGER GRND</t>
  </si>
  <si>
    <t>3895497</t>
  </si>
  <si>
    <t>SPICE ANISE STAR</t>
  </si>
  <si>
    <t>4030664</t>
  </si>
  <si>
    <t>7276596</t>
  </si>
  <si>
    <t>TEA MINT REFRESH ORGANIC</t>
  </si>
  <si>
    <t>7276594</t>
  </si>
  <si>
    <t>TEA BAG PASSION</t>
  </si>
  <si>
    <t>3062551</t>
  </si>
  <si>
    <t>RICE ARBORIO</t>
  </si>
  <si>
    <t>5807094</t>
  </si>
  <si>
    <t>POLENTA CORN MEAL YELLOW MED</t>
  </si>
  <si>
    <t>1686601</t>
  </si>
  <si>
    <t>SAUCE FISH 3 CRABS</t>
  </si>
  <si>
    <t>THRCRAB</t>
  </si>
  <si>
    <t>3965811</t>
  </si>
  <si>
    <t>CHOCOLATE CHIP SEMI SWT 1000CT</t>
  </si>
  <si>
    <t>1691304</t>
  </si>
  <si>
    <t>CANDY CHOC DARK CARAMEL</t>
  </si>
  <si>
    <t>MARICH</t>
  </si>
  <si>
    <t>4014346</t>
  </si>
  <si>
    <t>NOODLE RICE</t>
  </si>
  <si>
    <t>LA CHOY</t>
  </si>
  <si>
    <t>5910518</t>
  </si>
  <si>
    <t>MIX CAKE CHOC CHOC COMPLT</t>
  </si>
  <si>
    <t>4080966</t>
  </si>
  <si>
    <t>MARSHMALLOW MINI WHITE</t>
  </si>
  <si>
    <t>4016499</t>
  </si>
  <si>
    <t>FILLING PIE BLUEBERRY</t>
  </si>
  <si>
    <t>5181241</t>
  </si>
  <si>
    <t>JUICE ORANGE LOOSE PK</t>
  </si>
  <si>
    <t>MINMAID</t>
  </si>
  <si>
    <t>4488847</t>
  </si>
  <si>
    <t>DRESSING BLUE CHEESE CHUNKY</t>
  </si>
  <si>
    <t>5200209</t>
  </si>
  <si>
    <t>GINGER CANDIED CHEWS</t>
  </si>
  <si>
    <t>5182403</t>
  </si>
  <si>
    <t>GINGER CANDIED CHEWS ORIG</t>
  </si>
  <si>
    <t>5182421</t>
  </si>
  <si>
    <t>GINGER CANDIED SPCY APPLE CHEW</t>
  </si>
  <si>
    <t>5182443</t>
  </si>
  <si>
    <t>CANDY HARD GIN-GINS DBL STRENG</t>
  </si>
  <si>
    <t>4403285</t>
  </si>
  <si>
    <t>PICKLE DILL CHIP REF  KK 1550</t>
  </si>
  <si>
    <t>5985292</t>
  </si>
  <si>
    <t>POPCORN POPPED BUTR FLVR</t>
  </si>
  <si>
    <t>CALSNAK</t>
  </si>
  <si>
    <t>4106480</t>
  </si>
  <si>
    <t>PINEAPPLE SLI JCE CH 66 CT</t>
  </si>
  <si>
    <t>1854926</t>
  </si>
  <si>
    <t>1846716</t>
  </si>
  <si>
    <t>TEA GREEN GINGER</t>
  </si>
  <si>
    <t>4944682</t>
  </si>
  <si>
    <t>SOUP BASE LOBSTER NO MSG/HVP</t>
  </si>
  <si>
    <t>6067953</t>
  </si>
  <si>
    <t>TEA SWEET ORANGE WILD</t>
  </si>
  <si>
    <t>4342085</t>
  </si>
  <si>
    <t>6094171</t>
  </si>
  <si>
    <t>TEA GREEN ZEN</t>
  </si>
  <si>
    <t>5662465</t>
  </si>
  <si>
    <t>TEA HOT BAG HERBAL COZY CHAM</t>
  </si>
  <si>
    <t>6902833</t>
  </si>
  <si>
    <t>PEPPER CHILI GRN DICED STM</t>
  </si>
  <si>
    <t>8629331</t>
  </si>
  <si>
    <t>PASTRY SHELL TART SWT 3.23IN</t>
  </si>
  <si>
    <t>JEAN DX</t>
  </si>
  <si>
    <t>3270676</t>
  </si>
  <si>
    <t>7296820</t>
  </si>
  <si>
    <t>SAUCE SOY SWEET &amp; THICK</t>
  </si>
  <si>
    <t>STARPOR</t>
  </si>
  <si>
    <t>1349796</t>
  </si>
  <si>
    <t>SAUCE SALSA CHAMOY MEGA</t>
  </si>
  <si>
    <t>MEGALIM</t>
  </si>
  <si>
    <t>5623285</t>
  </si>
  <si>
    <t>WSTMNST</t>
  </si>
  <si>
    <t>2429007</t>
  </si>
  <si>
    <t>CHIP POTATO KETTLE ORIG</t>
  </si>
  <si>
    <t>2446453</t>
  </si>
  <si>
    <t>CEREAL OATMEAL MAPLE BRN SUG</t>
  </si>
  <si>
    <t>4939591</t>
  </si>
  <si>
    <t>COCOA MIX INSTANT</t>
  </si>
  <si>
    <t>6690675</t>
  </si>
  <si>
    <t>CEREAL GRANOLA OATSN HNY BLKPK</t>
  </si>
  <si>
    <t>4030730</t>
  </si>
  <si>
    <t>ONION PIECES FRENCH FRIED</t>
  </si>
  <si>
    <t>5856018</t>
  </si>
  <si>
    <t>MAYONNAISE HEAVY DELUXE CG FR</t>
  </si>
  <si>
    <t>7049688</t>
  </si>
  <si>
    <t>DRESSING SESAME DEEP ROASTED</t>
  </si>
  <si>
    <t>3175759</t>
  </si>
  <si>
    <t>DRESSING COLESLAW CREAMY</t>
  </si>
  <si>
    <t>GIRARD</t>
  </si>
  <si>
    <t>8112120</t>
  </si>
  <si>
    <t>DRESSING BALSAMIC VINGT GARLIC</t>
  </si>
  <si>
    <t>7222168</t>
  </si>
  <si>
    <t>JUICE APPLE CIDER 100%</t>
  </si>
  <si>
    <t>2715084</t>
  </si>
  <si>
    <t>WINE COOKING SHAO SHING</t>
  </si>
  <si>
    <t>SHAOSHG</t>
  </si>
  <si>
    <t>8072803</t>
  </si>
  <si>
    <t>WRAP TORTILLA CHIPOTLE CHILE</t>
  </si>
  <si>
    <t>7081642</t>
  </si>
  <si>
    <t>VINEGAR RASPBERRY 7% ACIDITY</t>
  </si>
  <si>
    <t>DENIGRS</t>
  </si>
  <si>
    <t>9901456</t>
  </si>
  <si>
    <t>JUICE CITRUS YUZU MARUGOTO</t>
  </si>
  <si>
    <t>YAKAMI</t>
  </si>
  <si>
    <t>7180545</t>
  </si>
  <si>
    <t>DRESSING BUTTERMILK RANCH</t>
  </si>
  <si>
    <t>1478189</t>
  </si>
  <si>
    <t>DRESSING RANCH ORIGINAL RFG</t>
  </si>
  <si>
    <t>1242985</t>
  </si>
  <si>
    <t>MIX CAKE DEVILS FOOD COMPLT</t>
  </si>
  <si>
    <t>5141942</t>
  </si>
  <si>
    <t>NUT MIXED WITH FRUIT</t>
  </si>
  <si>
    <t>1194109</t>
  </si>
  <si>
    <t>1932346</t>
  </si>
  <si>
    <t>PASTA SPAGHETTI WHL GRAIN 100%</t>
  </si>
  <si>
    <t>HRTLND</t>
  </si>
  <si>
    <t>7164381</t>
  </si>
  <si>
    <t>CEREAL HOT GRITS QUICK</t>
  </si>
  <si>
    <t>6976047</t>
  </si>
  <si>
    <t>CEREAL HOT GRITS QUICK HOMINY</t>
  </si>
  <si>
    <t>5326232</t>
  </si>
  <si>
    <t>CANDY BAR STD VARIETY ASST</t>
  </si>
  <si>
    <t>9255142</t>
  </si>
  <si>
    <t>BEAN KIDNEY DK RED</t>
  </si>
  <si>
    <t>7242663</t>
  </si>
  <si>
    <t>COCOA PWDR EXTRA BRUTE</t>
  </si>
  <si>
    <t>7765239</t>
  </si>
  <si>
    <t>CROUTON GARLIC FRCH STY ZTF</t>
  </si>
  <si>
    <t>1548100</t>
  </si>
  <si>
    <t>SAUCE SOY GLUTEN FREE</t>
  </si>
  <si>
    <t>4822664</t>
  </si>
  <si>
    <t>SAUCE SOY LITE</t>
  </si>
  <si>
    <t>4007852</t>
  </si>
  <si>
    <t>SAUCE WORCESTERSHIRE</t>
  </si>
  <si>
    <t>4363453</t>
  </si>
  <si>
    <t>SEASONING BLACKENED REDFISH</t>
  </si>
  <si>
    <t>MAGIC</t>
  </si>
  <si>
    <t>7231984</t>
  </si>
  <si>
    <t>SEASONING BLEND NORI KOMI FURI</t>
  </si>
  <si>
    <t>MSHIMA</t>
  </si>
  <si>
    <t>7172848</t>
  </si>
  <si>
    <t>SALT GRANULATED IODIZED</t>
  </si>
  <si>
    <t>4122339</t>
  </si>
  <si>
    <t>TEA LEMON LIFT</t>
  </si>
  <si>
    <t>4348769</t>
  </si>
  <si>
    <t>TEA HOT BAG HERBAL ORANG SPCE</t>
  </si>
  <si>
    <t>4041943</t>
  </si>
  <si>
    <t>TEA CONSTANT COMMENT</t>
  </si>
  <si>
    <t>7191505</t>
  </si>
  <si>
    <t>TEA HOT BAG GREEN</t>
  </si>
  <si>
    <t>3149994</t>
  </si>
  <si>
    <t>TOMATO DICED W/GREEN CHILES CA</t>
  </si>
  <si>
    <t>ROTEL</t>
  </si>
  <si>
    <t>4072666</t>
  </si>
  <si>
    <t>TOMATO PASTE</t>
  </si>
  <si>
    <t>6094205</t>
  </si>
  <si>
    <t>9903883</t>
  </si>
  <si>
    <t>TEA CHAMOMILE HERBAL</t>
  </si>
  <si>
    <t>LIPTON</t>
  </si>
  <si>
    <t>4908299</t>
  </si>
  <si>
    <t>SYRUP BREAKFAST CUP</t>
  </si>
  <si>
    <t>SMUCKER</t>
  </si>
  <si>
    <t>2472704</t>
  </si>
  <si>
    <t>SYRUP FLVR SPICED BRN SUGAR</t>
  </si>
  <si>
    <t>4737672</t>
  </si>
  <si>
    <t>TEA RASP ROYALE</t>
  </si>
  <si>
    <t>7047496</t>
  </si>
  <si>
    <t>SODA DIET PEPSI</t>
  </si>
  <si>
    <t>7742811</t>
  </si>
  <si>
    <t>PUDDING MIX CHOC RCAL</t>
  </si>
  <si>
    <t>7741251</t>
  </si>
  <si>
    <t>PUDDING MIX VAN INST RED CAL</t>
  </si>
  <si>
    <t>5848072</t>
  </si>
  <si>
    <t>RICE 103 LONG GRAIN</t>
  </si>
  <si>
    <t>6948828</t>
  </si>
  <si>
    <t>AZAR</t>
  </si>
  <si>
    <t>8402302</t>
  </si>
  <si>
    <t>RICE CALROSE BRN</t>
  </si>
  <si>
    <t>DIAMNDG</t>
  </si>
  <si>
    <t>5785217</t>
  </si>
  <si>
    <t>PEPPER RED RSTD WHL</t>
  </si>
  <si>
    <t>SANTA L</t>
  </si>
  <si>
    <t>7037569</t>
  </si>
  <si>
    <t>SAUCE TARTAR SEAFOOD GROTTA</t>
  </si>
  <si>
    <t>7026886</t>
  </si>
  <si>
    <t>SEASONING FRUIT TAJIN</t>
  </si>
  <si>
    <t>7221705</t>
  </si>
  <si>
    <t>SHORTENING ALL PURP</t>
  </si>
  <si>
    <t>CRISCO</t>
  </si>
  <si>
    <t>1453198</t>
  </si>
  <si>
    <t>SHORTENING LIQ ZTF ESSENTIAL</t>
  </si>
  <si>
    <t>MELFRY</t>
  </si>
  <si>
    <t>6743086</t>
  </si>
  <si>
    <t>SNACK CHEESE CRNCH BG GRB LSS</t>
  </si>
  <si>
    <t>6743078</t>
  </si>
  <si>
    <t>SNACK CHEESE CRUNCHY HOT LSS</t>
  </si>
  <si>
    <t>4939936</t>
  </si>
  <si>
    <t>SAUCE HOLLANDAISE RTU</t>
  </si>
  <si>
    <t>4002507</t>
  </si>
  <si>
    <t>SAUCE TARTAR CHEF STYLE</t>
  </si>
  <si>
    <t>7186743</t>
  </si>
  <si>
    <t>CRACKER GRAHAM CRUMBS</t>
  </si>
  <si>
    <t>CHFNEST</t>
  </si>
  <si>
    <t>7246208</t>
  </si>
  <si>
    <t>CHIP POTATO KTLE SALT&amp;VNGR P65</t>
  </si>
  <si>
    <t>7071542</t>
  </si>
  <si>
    <t>CHIP POTATO BBQ KETTLE PROP65</t>
  </si>
  <si>
    <t>1655614</t>
  </si>
  <si>
    <t>CHIP TORTILLA SWTPOT GLUTEN FR</t>
  </si>
  <si>
    <t>FDSHTGD</t>
  </si>
  <si>
    <t>7184607</t>
  </si>
  <si>
    <t>CHIP TORTILLA</t>
  </si>
  <si>
    <t>4699542</t>
  </si>
  <si>
    <t>BASE CHICKEN NO MSG ZTF 6/1 LB</t>
  </si>
  <si>
    <t>4015657</t>
  </si>
  <si>
    <t>APPLESAUCE FANCY SWEETENED</t>
  </si>
  <si>
    <t>5974456</t>
  </si>
  <si>
    <t>BEET SLI FCY</t>
  </si>
  <si>
    <t>1772928</t>
  </si>
  <si>
    <t>PASTA BOWTIE BLK &amp; WHT</t>
  </si>
  <si>
    <t>DONNEDL</t>
  </si>
  <si>
    <t>6153092</t>
  </si>
  <si>
    <t>MIX WAFFLE BELGIAN COMPLT</t>
  </si>
  <si>
    <t>1428859</t>
  </si>
  <si>
    <t>MUSHROOM PORCINI #2 DRIED</t>
  </si>
  <si>
    <t>CUCIN V</t>
  </si>
  <si>
    <t>5898051</t>
  </si>
  <si>
    <t>8694424</t>
  </si>
  <si>
    <t>6584973</t>
  </si>
  <si>
    <t>GINGER PICKLED WHT</t>
  </si>
  <si>
    <t>4002499</t>
  </si>
  <si>
    <t>DRESSING COLESLAW</t>
  </si>
  <si>
    <t>6822561</t>
  </si>
  <si>
    <t>DRESSING MIX RANCH ORIG</t>
  </si>
  <si>
    <t>7206314</t>
  </si>
  <si>
    <t>DRESSING PONZU SOY</t>
  </si>
  <si>
    <t>MARUKAN</t>
  </si>
  <si>
    <t>1534791</t>
  </si>
  <si>
    <t>JUICE POMEGRANATE 100% FRSH</t>
  </si>
  <si>
    <t>POM</t>
  </si>
  <si>
    <t>4101481</t>
  </si>
  <si>
    <t>MARSHMALLOW LARGE WHITE</t>
  </si>
  <si>
    <t>3617354</t>
  </si>
  <si>
    <t>GRAIN WHEAT BERRIES SOFT WHITE</t>
  </si>
  <si>
    <t>7144729</t>
  </si>
  <si>
    <t>FRUIT MIX IN PEAR JUICE BOWL</t>
  </si>
  <si>
    <t>9753716</t>
  </si>
  <si>
    <t>JELLY GRAPE SQUEEZE BTL</t>
  </si>
  <si>
    <t>5145570</t>
  </si>
  <si>
    <t>WATER BOTTLED PREMIUM PET</t>
  </si>
  <si>
    <t>LIFEWTR</t>
  </si>
  <si>
    <t>2097315</t>
  </si>
  <si>
    <t>WATER SPARKLING PEACH PEAR CAN</t>
  </si>
  <si>
    <t>8523599</t>
  </si>
  <si>
    <t>TUNA WHITE SINGLE LAYER IN WTR</t>
  </si>
  <si>
    <t>5779172</t>
  </si>
  <si>
    <t>YEAST ACTIVE DRY</t>
  </si>
  <si>
    <t>FLEISHM</t>
  </si>
  <si>
    <t>8523995</t>
  </si>
  <si>
    <t>TUNA WHITE ALBACORE SOLID WTR</t>
  </si>
  <si>
    <t>6132260</t>
  </si>
  <si>
    <t>JELLY MINT</t>
  </si>
  <si>
    <t>POLANER</t>
  </si>
  <si>
    <t>4043949</t>
  </si>
  <si>
    <t>JAM STRAWBERRY CUP</t>
  </si>
  <si>
    <t>4460192</t>
  </si>
  <si>
    <t>HONEY POUCH</t>
  </si>
  <si>
    <t>4140465</t>
  </si>
  <si>
    <t>GRAIN QUINOA WHITE ORGANIC</t>
  </si>
  <si>
    <t>6172118</t>
  </si>
  <si>
    <t>KETCHUP FCY JUG</t>
  </si>
  <si>
    <t>5686266</t>
  </si>
  <si>
    <t>KETCHUP FANCY</t>
  </si>
  <si>
    <t>9856899</t>
  </si>
  <si>
    <t>JUICE ORG SHELF STABLE</t>
  </si>
  <si>
    <t>9857046</t>
  </si>
  <si>
    <t>JUICE APPLE SHELF STABLE</t>
  </si>
  <si>
    <t>6154736</t>
  </si>
  <si>
    <t>DRESSING RANCH</t>
  </si>
  <si>
    <t>7872328</t>
  </si>
  <si>
    <t>DRESSING BALSAMIC VINEGARETTE</t>
  </si>
  <si>
    <t>4343436</t>
  </si>
  <si>
    <t>DRESSING BALSAMIC WHT SHALLOT</t>
  </si>
  <si>
    <t>MARIES</t>
  </si>
  <si>
    <t>6555921</t>
  </si>
  <si>
    <t>FLOUR MASA CORN WHITE #1</t>
  </si>
  <si>
    <t>4002432</t>
  </si>
  <si>
    <t>MAYONNAISE HEAVY DUTY</t>
  </si>
  <si>
    <t>5908371</t>
  </si>
  <si>
    <t>1245893</t>
  </si>
  <si>
    <t>MIX PANCAKE POTATO</t>
  </si>
  <si>
    <t>4006797</t>
  </si>
  <si>
    <t>MUSTARD YELLOW PRPD</t>
  </si>
  <si>
    <t>4401758</t>
  </si>
  <si>
    <t>MUSTARD YELLOW SQZ BTL</t>
  </si>
  <si>
    <t>5934294</t>
  </si>
  <si>
    <t>OIL OLIVE BLEND 90/10</t>
  </si>
  <si>
    <t>3252190</t>
  </si>
  <si>
    <t>OLIVE KALAMATA PITTED ME</t>
  </si>
  <si>
    <t>4943296</t>
  </si>
  <si>
    <t>BREAD CRUMB JAP PANKO TOASTED</t>
  </si>
  <si>
    <t>4109401</t>
  </si>
  <si>
    <t>BEET SHOESTRING FCY</t>
  </si>
  <si>
    <t>3576105</t>
  </si>
  <si>
    <t>BEAN CRANBERRY</t>
  </si>
  <si>
    <t>5102009</t>
  </si>
  <si>
    <t>BATTER MIX TEMPURA</t>
  </si>
  <si>
    <t>4801155</t>
  </si>
  <si>
    <t>PROGRSO</t>
  </si>
  <si>
    <t>4068508</t>
  </si>
  <si>
    <t>BEAN LIMA LARGE DRIED</t>
  </si>
  <si>
    <t>4346953</t>
  </si>
  <si>
    <t>BEAN RED SM DRIED</t>
  </si>
  <si>
    <t>6743112</t>
  </si>
  <si>
    <t>CHIP TORTILLA NACHO CHS LSS</t>
  </si>
  <si>
    <t>4309365</t>
  </si>
  <si>
    <t>CHESTNUT WATER SLICED</t>
  </si>
  <si>
    <t>7177043</t>
  </si>
  <si>
    <t>COCOA PWDR NIGHTFALL BLACK</t>
  </si>
  <si>
    <t>FORBES</t>
  </si>
  <si>
    <t>6113120</t>
  </si>
  <si>
    <t>COOKIE FORTUNE IND WRPD</t>
  </si>
  <si>
    <t>AMAY</t>
  </si>
  <si>
    <t>5740586</t>
  </si>
  <si>
    <t>CORN BABY WHL 200 CT</t>
  </si>
  <si>
    <t>4482006</t>
  </si>
  <si>
    <t>CRACKER CHEEZITS ORIG</t>
  </si>
  <si>
    <t>4246336</t>
  </si>
  <si>
    <t>CRACKER ASSORTMENT FOR CHEESE</t>
  </si>
  <si>
    <t>CARRS</t>
  </si>
  <si>
    <t>7762224</t>
  </si>
  <si>
    <t>CROUTON MULTI-GRAIN C/G HS ZTF</t>
  </si>
  <si>
    <t>4204996</t>
  </si>
  <si>
    <t>CRACKER SALTINE</t>
  </si>
  <si>
    <t>4002549</t>
  </si>
  <si>
    <t>DRESSING 1000 ISLAND MAYO BASE</t>
  </si>
  <si>
    <t>4981132</t>
  </si>
  <si>
    <t>SAUCE PIZZA PREPARED W/ OIL CA</t>
  </si>
  <si>
    <t>4511291</t>
  </si>
  <si>
    <t>SAUCE PIZZA UNSEASND FRSH BSIL</t>
  </si>
  <si>
    <t>5989249</t>
  </si>
  <si>
    <t>SAUCE DEMI GLACE CONCENTRATE</t>
  </si>
  <si>
    <t>5483441</t>
  </si>
  <si>
    <t>SAUCE PICANTE PKTS</t>
  </si>
  <si>
    <t>SALSA</t>
  </si>
  <si>
    <t>7640008</t>
  </si>
  <si>
    <t>SEAWEED DRIED FUERU WAKAME</t>
  </si>
  <si>
    <t>5982525</t>
  </si>
  <si>
    <t>SAUCE TERIYAKI BST&amp;GLZ PNAPL</t>
  </si>
  <si>
    <t>7950041</t>
  </si>
  <si>
    <t>PEPPER RED WHL FIRE RSTD</t>
  </si>
  <si>
    <t>7463195</t>
  </si>
  <si>
    <t>PEPPER YEL CHILI WHL HOT</t>
  </si>
  <si>
    <t>3678893</t>
  </si>
  <si>
    <t>PEACH SLI Y/C PEAR JUCE DOMSTC</t>
  </si>
  <si>
    <t>7572548</t>
  </si>
  <si>
    <t>POP TART BRN SUGAR CINN FRSTD</t>
  </si>
  <si>
    <t>0445088</t>
  </si>
  <si>
    <t>POP TART FR CINN WHL GRN 1CT</t>
  </si>
  <si>
    <t>7573280</t>
  </si>
  <si>
    <t>POP TART STWBRY FRSTD POUCH</t>
  </si>
  <si>
    <t>7240045</t>
  </si>
  <si>
    <t>RICE CAKE KOREAN</t>
  </si>
  <si>
    <t>DONGWON</t>
  </si>
  <si>
    <t>6734693</t>
  </si>
  <si>
    <t>SAUCE BBQ HWN LUAU PLUM</t>
  </si>
  <si>
    <t>3492677</t>
  </si>
  <si>
    <t>7821814</t>
  </si>
  <si>
    <t>SOUP BASE BEEF PHO</t>
  </si>
  <si>
    <t>QOCVIET</t>
  </si>
  <si>
    <t>6375754</t>
  </si>
  <si>
    <t>SODA LEMON LIME SQUIRT</t>
  </si>
  <si>
    <t>4660049</t>
  </si>
  <si>
    <t>SUGAR CRYSTAL WHITE CANE</t>
  </si>
  <si>
    <t>9502980</t>
  </si>
  <si>
    <t>SPICE PARSLEY FLK</t>
  </si>
  <si>
    <t>8107285</t>
  </si>
  <si>
    <t>3492701</t>
  </si>
  <si>
    <t>SPICE PEPPER RED CRSHED</t>
  </si>
  <si>
    <t>4312542</t>
  </si>
  <si>
    <t>TEA HOT BAG HERBAL SWT DREAMS</t>
  </si>
  <si>
    <t>6090104</t>
  </si>
  <si>
    <t>TEA HOT BAG HERBAL I LOV LEMN</t>
  </si>
  <si>
    <t>4097515</t>
  </si>
  <si>
    <t>TOMATO PUREE 1.045 FANCY CA</t>
  </si>
  <si>
    <t>6037741</t>
  </si>
  <si>
    <t>TORTILLA CORN BLUE 6 IN</t>
  </si>
  <si>
    <t>4702965</t>
  </si>
  <si>
    <t>TOPPING BUTTERSCOTCH</t>
  </si>
  <si>
    <t>5296504</t>
  </si>
  <si>
    <t>SYRUP CORN LIGHT W/VANILLA</t>
  </si>
  <si>
    <t>5377698</t>
  </si>
  <si>
    <t>SYRUP PEPPERMINT</t>
  </si>
  <si>
    <t>9711722</t>
  </si>
  <si>
    <t>TEA GREEN LOTUS BLOSSOM DECAF</t>
  </si>
  <si>
    <t>5229497</t>
  </si>
  <si>
    <t>SPICE PICKLING WHL</t>
  </si>
  <si>
    <t>5239629</t>
  </si>
  <si>
    <t>SPICE GARLIC POWDER</t>
  </si>
  <si>
    <t>8941965</t>
  </si>
  <si>
    <t>SPICE GROUND GUMBO FILE</t>
  </si>
  <si>
    <t>9806480</t>
  </si>
  <si>
    <t>SPICE LEMON PEPPER</t>
  </si>
  <si>
    <t>5229026</t>
  </si>
  <si>
    <t>SPICE MUSTARD GROUND DRY</t>
  </si>
  <si>
    <t>5229117</t>
  </si>
  <si>
    <t>SPICE ONION POWDER</t>
  </si>
  <si>
    <t>3492692</t>
  </si>
  <si>
    <t>SPICE OREGANO LEAVES</t>
  </si>
  <si>
    <t>5236690</t>
  </si>
  <si>
    <t>SPICE PAPRIKA DOM GRND</t>
  </si>
  <si>
    <t>5229174</t>
  </si>
  <si>
    <t>5806750</t>
  </si>
  <si>
    <t>SPICE PAPRIKA SMK</t>
  </si>
  <si>
    <t>1550670</t>
  </si>
  <si>
    <t>SPICE SAFFRON MANCHA THRD GR 1</t>
  </si>
  <si>
    <t>SPANDEL</t>
  </si>
  <si>
    <t>5229638</t>
  </si>
  <si>
    <t>SPICE SAGE GROUND</t>
  </si>
  <si>
    <t>5229653</t>
  </si>
  <si>
    <t>SPICE SAGE RUBBED</t>
  </si>
  <si>
    <t>5229760</t>
  </si>
  <si>
    <t>SPICE TARRAGON LEAVES WHL</t>
  </si>
  <si>
    <t>5229398</t>
  </si>
  <si>
    <t>3492610</t>
  </si>
  <si>
    <t>SPICE BASIL LEAVES</t>
  </si>
  <si>
    <t>5913181</t>
  </si>
  <si>
    <t>SPICE BBQ GRND</t>
  </si>
  <si>
    <t>7019658</t>
  </si>
  <si>
    <t>SPICE CARDAMOM SEED WHL BLK</t>
  </si>
  <si>
    <t>5265451</t>
  </si>
  <si>
    <t>5285267</t>
  </si>
  <si>
    <t>SPICE CINNAMON GROUND</t>
  </si>
  <si>
    <t>5228663</t>
  </si>
  <si>
    <t>SPICE CLOVE WH</t>
  </si>
  <si>
    <t>4497285</t>
  </si>
  <si>
    <t>SPICE CORIANDER SEED IN PLAS</t>
  </si>
  <si>
    <t>0863068</t>
  </si>
  <si>
    <t>SPICE CUMIN SEED WH</t>
  </si>
  <si>
    <t>1050194</t>
  </si>
  <si>
    <t>3631209</t>
  </si>
  <si>
    <t>PUREE WATERMELON</t>
  </si>
  <si>
    <t>6326011</t>
  </si>
  <si>
    <t>RELISH RED</t>
  </si>
  <si>
    <t>TODDS</t>
  </si>
  <si>
    <t>3802675</t>
  </si>
  <si>
    <t>PASTE TAMARIND</t>
  </si>
  <si>
    <t>6966576</t>
  </si>
  <si>
    <t>PEPPER CHERRY SWEET</t>
  </si>
  <si>
    <t>5228424</t>
  </si>
  <si>
    <t>SEASONING CAJUN</t>
  </si>
  <si>
    <t>9806472</t>
  </si>
  <si>
    <t>SEASONING ITALIAN WHL</t>
  </si>
  <si>
    <t>4006565</t>
  </si>
  <si>
    <t>SEASONING LIQUID SMOKE HICKORY</t>
  </si>
  <si>
    <t>WRGHLIQ</t>
  </si>
  <si>
    <t>8532810</t>
  </si>
  <si>
    <t>SEASONING RUB GRLC ROSMRY LEMO</t>
  </si>
  <si>
    <t>4096368</t>
  </si>
  <si>
    <t>SAUCE TARTAR HIDDEN COVE</t>
  </si>
  <si>
    <t>4689212</t>
  </si>
  <si>
    <t>ANCHOVY FILET EASY OPEN TIN OO</t>
  </si>
  <si>
    <t>5875792</t>
  </si>
  <si>
    <t>OLIVE BLACK RIPE SLICED POUCH</t>
  </si>
  <si>
    <t>2217875</t>
  </si>
  <si>
    <t>PASTA LINGUINE SQUID INK DRY</t>
  </si>
  <si>
    <t>MAMUCCI</t>
  </si>
  <si>
    <t>3009395</t>
  </si>
  <si>
    <t>POTATO DICED CKD RSST SKLS SMA</t>
  </si>
  <si>
    <t>7680291</t>
  </si>
  <si>
    <t>CARROT BABY PLD TRI COLOR</t>
  </si>
  <si>
    <t>4510263</t>
  </si>
  <si>
    <t>BRUSSEL SPROUT HALVED</t>
  </si>
  <si>
    <t>7464019</t>
  </si>
  <si>
    <t>APPLE FUJI FANCY FRESH</t>
  </si>
  <si>
    <t>PROPACK</t>
  </si>
  <si>
    <t>1158542</t>
  </si>
  <si>
    <t>BANANA FRESH GREEN TIP</t>
  </si>
  <si>
    <t>2704989</t>
  </si>
  <si>
    <t>BROCCOLI CROWN FRSH ICELS</t>
  </si>
  <si>
    <t>2039048</t>
  </si>
  <si>
    <t>PEPPER CHILI DRIED CALIF</t>
  </si>
  <si>
    <t>6537187</t>
  </si>
  <si>
    <t>SALAD POTATO RED-SK DLX</t>
  </si>
  <si>
    <t>2308161</t>
  </si>
  <si>
    <t>LEEK BUNCH FRESH</t>
  </si>
  <si>
    <t>1675610</t>
  </si>
  <si>
    <t>LETTUCE ICEBERG TRIMMED FRESH</t>
  </si>
  <si>
    <t>7089051</t>
  </si>
  <si>
    <t>BEAN GARBANZO FRESH RTE</t>
  </si>
  <si>
    <t>2227007</t>
  </si>
  <si>
    <t>CARROT FRESH  JUMBO</t>
  </si>
  <si>
    <t>3865888</t>
  </si>
  <si>
    <t>JUICE GRPFRT PSTRZD U.P.</t>
  </si>
  <si>
    <t>1910231</t>
  </si>
  <si>
    <t>PEPPER GREEN BELL CHOICE FRESH</t>
  </si>
  <si>
    <t>4615704</t>
  </si>
  <si>
    <t>PEPPER RED BELL CHOICE FRESH</t>
  </si>
  <si>
    <t>1580224</t>
  </si>
  <si>
    <t>PEPPER YEL BELL CHOICE FRESH</t>
  </si>
  <si>
    <t>1048222</t>
  </si>
  <si>
    <t>ONION YELLOW JUMBO BAG</t>
  </si>
  <si>
    <t>2004927</t>
  </si>
  <si>
    <t>SAGE FRESH HERB</t>
  </si>
  <si>
    <t>4187649</t>
  </si>
  <si>
    <t>JUICE CONC FRZ ORGPASGV 5+1</t>
  </si>
  <si>
    <t>VITALTY</t>
  </si>
  <si>
    <t>1484266</t>
  </si>
  <si>
    <t>TEA ICED CONC RASP 5.5+1</t>
  </si>
  <si>
    <t>FUZE</t>
  </si>
  <si>
    <t>5006448</t>
  </si>
  <si>
    <t>SYRUP COKE ZERO SUGAR 5X1 BIB</t>
  </si>
  <si>
    <t>5409115</t>
  </si>
  <si>
    <t>SYRUP ROOT BEER BIB</t>
  </si>
  <si>
    <t>BARQS</t>
  </si>
  <si>
    <t>7065776</t>
  </si>
  <si>
    <t>SYRUP TEA CONC UNSWT BLK PREM</t>
  </si>
  <si>
    <t>4726038</t>
  </si>
  <si>
    <t>DRINK CONC HORCHATA</t>
  </si>
  <si>
    <t>FIESTA</t>
  </si>
  <si>
    <t>7019552</t>
  </si>
  <si>
    <t>DRINK SMOOTHIE MANGO PNAPL</t>
  </si>
  <si>
    <t>BARFRSH</t>
  </si>
  <si>
    <t>7019510</t>
  </si>
  <si>
    <t>DRINK SMOOTHIE STRW/BAN</t>
  </si>
  <si>
    <t>9683509</t>
  </si>
  <si>
    <t>SYRUP LEMONADE LIGHT BIB</t>
  </si>
  <si>
    <t>5447738</t>
  </si>
  <si>
    <t>SYRUP COKE ZERO SUGAR 2.5 GAL</t>
  </si>
  <si>
    <t>1484163</t>
  </si>
  <si>
    <t>TEA ICED CONC UNSWT 5.5+1</t>
  </si>
  <si>
    <t>0878029</t>
  </si>
  <si>
    <t>WATER FLAVOR BLU POM ACAI VIT</t>
  </si>
  <si>
    <t>4202214</t>
  </si>
  <si>
    <t>TEA HOT BAG BLK  ENV</t>
  </si>
  <si>
    <t>CITVCLS</t>
  </si>
  <si>
    <t>5572540</t>
  </si>
  <si>
    <t>TEA ASST HERB 6 FLAVORS</t>
  </si>
  <si>
    <t>6665467</t>
  </si>
  <si>
    <t>0057507</t>
  </si>
  <si>
    <t>JUICE APPLE CONC 100% 5+1</t>
  </si>
  <si>
    <t>5659855</t>
  </si>
  <si>
    <t>BEAN SOY EDAMAME</t>
  </si>
  <si>
    <t>ICREST</t>
  </si>
  <si>
    <t>7044695</t>
  </si>
  <si>
    <t>TUNA LIGHT CHUNK SKJ POLE LINE</t>
  </si>
  <si>
    <t>1450000</t>
  </si>
  <si>
    <t>CHEESE CURD WHITE CHEDDAR</t>
  </si>
  <si>
    <t>ELSWRTH</t>
  </si>
  <si>
    <t>1985399</t>
  </si>
  <si>
    <t>YOGURT PLAIN</t>
  </si>
  <si>
    <t>2856108</t>
  </si>
  <si>
    <t>CHEESE MOZZARELLA WM SHRD PREM</t>
  </si>
  <si>
    <t>3412394</t>
  </si>
  <si>
    <t>ICE CREAM STWBRY CUP 4 OZ</t>
  </si>
  <si>
    <t>3412410</t>
  </si>
  <si>
    <t>ICE CREAM VAN CUP 4 OZ</t>
  </si>
  <si>
    <t>3412424</t>
  </si>
  <si>
    <t>ICE CREAM CHOC CUP 4 OZ</t>
  </si>
  <si>
    <t>3519160</t>
  </si>
  <si>
    <t>CHEESE BLUE ORIG PT REYES</t>
  </si>
  <si>
    <t>PTREYES</t>
  </si>
  <si>
    <t>3581662</t>
  </si>
  <si>
    <t>ICE CREAM CHOC CUP FF/NSA 4 OZ</t>
  </si>
  <si>
    <t>4850588</t>
  </si>
  <si>
    <t>YOGURT STRAWBERRY GOGURT</t>
  </si>
  <si>
    <t>5076595</t>
  </si>
  <si>
    <t>YOGURT STRAW/STRAW/BAN ASST</t>
  </si>
  <si>
    <t>5201159</t>
  </si>
  <si>
    <t>CHEESE PARMESAN SHAVED</t>
  </si>
  <si>
    <t>6806345</t>
  </si>
  <si>
    <t>CHEESE MOZZARELLA PZ SHRD P/S</t>
  </si>
  <si>
    <t>7100285</t>
  </si>
  <si>
    <t>CREAMER COFFEE ORIGINAL ND</t>
  </si>
  <si>
    <t>7109514</t>
  </si>
  <si>
    <t>CHEESE BITE MINI BRIE</t>
  </si>
  <si>
    <t>SUPREME</t>
  </si>
  <si>
    <t>7475999</t>
  </si>
  <si>
    <t>BUTTER SOLID USDA AA SLTD</t>
  </si>
  <si>
    <t>9908551</t>
  </si>
  <si>
    <t>CHEESE MOZZ CILIEGINE FRSH</t>
  </si>
  <si>
    <t>0598942</t>
  </si>
  <si>
    <t>BRATWURST CKD 5X1 GUINNESS</t>
  </si>
  <si>
    <t>1253012</t>
  </si>
  <si>
    <t>BEEF PRIME RIB CKD VR 15</t>
  </si>
  <si>
    <t>1698731</t>
  </si>
  <si>
    <t>BEEF STRIPLOIN 0X1 CH1/4TRIM</t>
  </si>
  <si>
    <t>1748007</t>
  </si>
  <si>
    <t>BEEF TENDER BRCHET .5X.5 FZN</t>
  </si>
  <si>
    <t>1837822</t>
  </si>
  <si>
    <t>MEATBALL ITAL BF PK FC 1.5 OZ</t>
  </si>
  <si>
    <t>2168322</t>
  </si>
  <si>
    <t>BEEF FAJITA SIRLOIN</t>
  </si>
  <si>
    <t>2536555</t>
  </si>
  <si>
    <t>BACON PRECOOKED REGULAR SLICE</t>
  </si>
  <si>
    <t>2787360</t>
  </si>
  <si>
    <t>BEEF BRISKET SLC SMKD RST</t>
  </si>
  <si>
    <t>2831115</t>
  </si>
  <si>
    <t>BEEF STEW 1 IN 90% LEAN FRZN</t>
  </si>
  <si>
    <t>3186899</t>
  </si>
  <si>
    <t>BACON PRCK C/C 13/17 BCN1 NAT</t>
  </si>
  <si>
    <t>4702926</t>
  </si>
  <si>
    <t>MEATBALL BEEF ITAL STYLE 2 OZ</t>
  </si>
  <si>
    <t>4737869</t>
  </si>
  <si>
    <t>BEEF GRD BULK BLD CHK BRIS NAV</t>
  </si>
  <si>
    <t>4802688</t>
  </si>
  <si>
    <t>FRANK ALL-BEEF 8X1 6</t>
  </si>
  <si>
    <t>4828808</t>
  </si>
  <si>
    <t>BEEF PRIME RIB CKD VR 15 FZ</t>
  </si>
  <si>
    <t>4841759</t>
  </si>
  <si>
    <t>BEEF CHUCK ROLL SPLIT 1.9MM FZ</t>
  </si>
  <si>
    <t>5156553</t>
  </si>
  <si>
    <t>STEAK SIRL BALLTIP SKND</t>
  </si>
  <si>
    <t>5264444</t>
  </si>
  <si>
    <t>BEEF CHUCK ROLL SLI 1.5MM TREN</t>
  </si>
  <si>
    <t>5722972</t>
  </si>
  <si>
    <t>BEEF ROAST POT SHLDR CLOD 10FZ</t>
  </si>
  <si>
    <t>6622092</t>
  </si>
  <si>
    <t>BEEF RIBEYE LIPON PR</t>
  </si>
  <si>
    <t>6751960</t>
  </si>
  <si>
    <t>BEEF RIBEYE LIPON 112A USA</t>
  </si>
  <si>
    <t>6992384</t>
  </si>
  <si>
    <t>HAM BUFFET MASTER BNLS H/W 32%</t>
  </si>
  <si>
    <t>BBRLREL</t>
  </si>
  <si>
    <t>7007217</t>
  </si>
  <si>
    <t>BEEF CHUCK ZABUTON AMWAGYUBLK</t>
  </si>
  <si>
    <t>SNAKRIV</t>
  </si>
  <si>
    <t>7037612</t>
  </si>
  <si>
    <t>SAUSAGE CHICKEN APPLE LINK 4OZ</t>
  </si>
  <si>
    <t>7072792</t>
  </si>
  <si>
    <t>VEGETARIAN VEG BEEF STRIPS</t>
  </si>
  <si>
    <t>7212246</t>
  </si>
  <si>
    <t>BEEF EYE OF RND SLICD 1MM CAB</t>
  </si>
  <si>
    <t>7221842</t>
  </si>
  <si>
    <t>BACON LAYFLT 14/18 APL GF PR12</t>
  </si>
  <si>
    <t>7243174</t>
  </si>
  <si>
    <t>SAUSAGE ITAL SLI CUP AND CHAR</t>
  </si>
  <si>
    <t>7243255</t>
  </si>
  <si>
    <t>PORK RIB ST. LOUIS SMOKED</t>
  </si>
  <si>
    <t>7243262</t>
  </si>
  <si>
    <t>PORK RIB LOIN BACK SMOKED</t>
  </si>
  <si>
    <t>7247494</t>
  </si>
  <si>
    <t>BEEF GRND CHUCK PTY FZN BBRG</t>
  </si>
  <si>
    <t>4708117</t>
  </si>
  <si>
    <t>BASS SEA FIL FARMED SKIN OFF</t>
  </si>
  <si>
    <t>4755334</t>
  </si>
  <si>
    <t>BASS SEA BRANZINO 22/26OZ SKON</t>
  </si>
  <si>
    <t>7030476</t>
  </si>
  <si>
    <t>OCTOPUS CLND TENT CKD 2.8-4.2Z</t>
  </si>
  <si>
    <t>7576705</t>
  </si>
  <si>
    <t>SALMON ATL PRTN BLSL 6 OZ CHL</t>
  </si>
  <si>
    <t>7790603</t>
  </si>
  <si>
    <t>SALMON ATL PRTN BLSL 8 OZ CHL</t>
  </si>
  <si>
    <t>7952492</t>
  </si>
  <si>
    <t>SHRIMP WHT P&amp;D TLOF 41/50</t>
  </si>
  <si>
    <t>0876361</t>
  </si>
  <si>
    <t>CHICKEN BRST A/L S/ON HLF CAP</t>
  </si>
  <si>
    <t>1098092</t>
  </si>
  <si>
    <t>CHICKEN BRST B/S POUNDED 4-5OZ</t>
  </si>
  <si>
    <t>1466220</t>
  </si>
  <si>
    <t>CHICKEN TNDR FRTR ORIG FLAT LG</t>
  </si>
  <si>
    <t>1647353</t>
  </si>
  <si>
    <t>CHICKEN FAJ BRST STRIP CKD</t>
  </si>
  <si>
    <t>1668108</t>
  </si>
  <si>
    <t>CHICKEN FAJ BRST STRP GRLD NAE</t>
  </si>
  <si>
    <t>COLEMAN</t>
  </si>
  <si>
    <t>1782788</t>
  </si>
  <si>
    <t>TURKEY BRST BNLS RAW BAG</t>
  </si>
  <si>
    <t>2023695</t>
  </si>
  <si>
    <t>CHICKEN CVP BRST WHL 6OZ HAL</t>
  </si>
  <si>
    <t>2369233</t>
  </si>
  <si>
    <t>CHICKEN WING STEAMED PCK LGE</t>
  </si>
  <si>
    <t>3976404</t>
  </si>
  <si>
    <t>3976453</t>
  </si>
  <si>
    <t>5060340</t>
  </si>
  <si>
    <t>CHICKEN BRST A\L SKON F\RANGE</t>
  </si>
  <si>
    <t>PRPDNAT</t>
  </si>
  <si>
    <t>6049054</t>
  </si>
  <si>
    <t>CHICKEN CVP 8PC TRIM MARN ESL</t>
  </si>
  <si>
    <t>6631469</t>
  </si>
  <si>
    <t>CHICKEN BRST IFZ BNLS/SKL 5 OZ</t>
  </si>
  <si>
    <t>7075151</t>
  </si>
  <si>
    <t>CHICKEN THIGH MEAT DICED 1\2IN</t>
  </si>
  <si>
    <t>7245540</t>
  </si>
  <si>
    <t>CHICKEN BRST FIL CRSP SPCY</t>
  </si>
  <si>
    <t>7666571</t>
  </si>
  <si>
    <t>CHICKEN CVP WING WHL JMBO RNDM</t>
  </si>
  <si>
    <t>7750112</t>
  </si>
  <si>
    <t>CHICKEN THIGH BNLS/SKLS RAW</t>
  </si>
  <si>
    <t>8369777</t>
  </si>
  <si>
    <t>CHICKEN TNDR BRD HMSTYL</t>
  </si>
  <si>
    <t>8600003</t>
  </si>
  <si>
    <t>CHICKEN BRST PTY RTC HOT&amp;SPI</t>
  </si>
  <si>
    <t>8666051</t>
  </si>
  <si>
    <t>CHICKEN BRST BRD HMSTYL PCK</t>
  </si>
  <si>
    <t>8666214</t>
  </si>
  <si>
    <t>CHICKEN BRST GRL MRK PCK 4OZ</t>
  </si>
  <si>
    <t>9077454</t>
  </si>
  <si>
    <t>CHICKEN WING RSTD PCK LGE</t>
  </si>
  <si>
    <t>9077579</t>
  </si>
  <si>
    <t>CHICKEN BRST STRIP FAJ CKD</t>
  </si>
  <si>
    <t>0136663</t>
  </si>
  <si>
    <t>PIZZA CHEESE FOUR 16 BULK</t>
  </si>
  <si>
    <t>VILAPRM</t>
  </si>
  <si>
    <t>0223061</t>
  </si>
  <si>
    <t>PIZZA CHEESE SCRATCH RDY 16</t>
  </si>
  <si>
    <t>1171776</t>
  </si>
  <si>
    <t>VEGETABLE BLEND GERMANY GR A</t>
  </si>
  <si>
    <t>1237056</t>
  </si>
  <si>
    <t>APTZR SCALLOP W/BACON</t>
  </si>
  <si>
    <t>1347394</t>
  </si>
  <si>
    <t>BUN BRIOCHE 4.25 IN</t>
  </si>
  <si>
    <t>1433036</t>
  </si>
  <si>
    <t>BAKLAVA WALNT TRIANGLES</t>
  </si>
  <si>
    <t>ATHENS</t>
  </si>
  <si>
    <t>1435221</t>
  </si>
  <si>
    <t>CORN WHL KERNEL GR A P</t>
  </si>
  <si>
    <t>1474980</t>
  </si>
  <si>
    <t>VEGETABLE BLEND SCDNVN GR A</t>
  </si>
  <si>
    <t>1627256</t>
  </si>
  <si>
    <t>GUACAMOLE SOUTHWESTERN HPP FRZ</t>
  </si>
  <si>
    <t>1757269</t>
  </si>
  <si>
    <t>EGGROLL VEGETABLE</t>
  </si>
  <si>
    <t>MINH</t>
  </si>
  <si>
    <t>1994878</t>
  </si>
  <si>
    <t>POTATO FRY STEAK GR A</t>
  </si>
  <si>
    <t>2006924</t>
  </si>
  <si>
    <t>CRUMBLE BEEF-FREE</t>
  </si>
  <si>
    <t>2031076</t>
  </si>
  <si>
    <t>POTATO FRY KK 5/16 XL</t>
  </si>
  <si>
    <t>2048397</t>
  </si>
  <si>
    <t>POTATO FRY JLN 3/16 COAT XL</t>
  </si>
  <si>
    <t>2143412</t>
  </si>
  <si>
    <t>BREAD FRENCH 25</t>
  </si>
  <si>
    <t>2392557</t>
  </si>
  <si>
    <t>SOUP BUTTERNUT SQUASH RTE</t>
  </si>
  <si>
    <t>2451197</t>
  </si>
  <si>
    <t>BREADSTICK WHITE 7-8 IN</t>
  </si>
  <si>
    <t>2469353</t>
  </si>
  <si>
    <t>BREAD PULLMAN WHEAT 1/2 SLI</t>
  </si>
  <si>
    <t>2480657</t>
  </si>
  <si>
    <t>SOUP VEGETABLE LUMBERJCK CONC</t>
  </si>
  <si>
    <t>2516995</t>
  </si>
  <si>
    <t>ENTREE CABBAGE ROLL STFD</t>
  </si>
  <si>
    <t>2582088</t>
  </si>
  <si>
    <t>SOUP TORTILLA MEXICALI CONC</t>
  </si>
  <si>
    <t>2582211</t>
  </si>
  <si>
    <t>SOUP CHOWDER CLAM BOSTON CONC</t>
  </si>
  <si>
    <t>3156246</t>
  </si>
  <si>
    <t>SAUCE WHITE F/ MAC &amp; CHS RTU</t>
  </si>
  <si>
    <t>3192259</t>
  </si>
  <si>
    <t>BREAD FRENCH LOAF</t>
  </si>
  <si>
    <t>3382777</t>
  </si>
  <si>
    <t>3533429</t>
  </si>
  <si>
    <t>VEGETABLE BLEND CHFCUT MEDITRN</t>
  </si>
  <si>
    <t>3533486</t>
  </si>
  <si>
    <t>CORN WHL KERNEL GR A</t>
  </si>
  <si>
    <t>3533585</t>
  </si>
  <si>
    <t>VEGETABLE BLEND CHFCUT SPRING</t>
  </si>
  <si>
    <t>3959277</t>
  </si>
  <si>
    <t>PEA &amp; CARROT</t>
  </si>
  <si>
    <t>4129340</t>
  </si>
  <si>
    <t>DIP SPINACH ARTICHOKE</t>
  </si>
  <si>
    <t>4292530</t>
  </si>
  <si>
    <t>SOUP LENTIL RED VEG RTU</t>
  </si>
  <si>
    <t>4333050</t>
  </si>
  <si>
    <t>APTZR YUCCA FRIES PRCKD</t>
  </si>
  <si>
    <t>TIO JRG</t>
  </si>
  <si>
    <t>4519468</t>
  </si>
  <si>
    <t>DOUGH COOKIE CHOC CHIP</t>
  </si>
  <si>
    <t>4671940</t>
  </si>
  <si>
    <t>BREAD SOURDOUGH LG 5/8 SLI</t>
  </si>
  <si>
    <t>4711382</t>
  </si>
  <si>
    <t>PIZZA CRUST RAISED EDGE 12X16</t>
  </si>
  <si>
    <t>4742599</t>
  </si>
  <si>
    <t>VEGETABLE BLEND CHFCUT PACIFIC</t>
  </si>
  <si>
    <t>4826889</t>
  </si>
  <si>
    <t>SOUP CHICKEN NOODLE ROSIE S</t>
  </si>
  <si>
    <t>4874190</t>
  </si>
  <si>
    <t>SAUCE CHIMICHURRI FZN</t>
  </si>
  <si>
    <t>ARMNINO</t>
  </si>
  <si>
    <t>4896914</t>
  </si>
  <si>
    <t>SOUP TOMATO BASIL BISQUE RTE</t>
  </si>
  <si>
    <t>4910560</t>
  </si>
  <si>
    <t>PLANTAIN FROZEN TOSTONES</t>
  </si>
  <si>
    <t>5092053</t>
  </si>
  <si>
    <t>POTATO FRY FLAT CRISPY</t>
  </si>
  <si>
    <t>5118748</t>
  </si>
  <si>
    <t>ROLL DINNER WHEAT IW</t>
  </si>
  <si>
    <t>BUNBSKT</t>
  </si>
  <si>
    <t>5162021</t>
  </si>
  <si>
    <t>PIZZA CHEESE FOUR PAR BKD 7IN</t>
  </si>
  <si>
    <t>VILLA P</t>
  </si>
  <si>
    <t>5331489</t>
  </si>
  <si>
    <t>CAKE BROWN BUTR MINI</t>
  </si>
  <si>
    <t>5545801</t>
  </si>
  <si>
    <t>VEGETABLE BLEND CHFCUT BAHAMAS</t>
  </si>
  <si>
    <t>5549480</t>
  </si>
  <si>
    <t>VEGETABLE BLEND CHFCT SAN FRAN</t>
  </si>
  <si>
    <t>5605011</t>
  </si>
  <si>
    <t>TAMALE PORK</t>
  </si>
  <si>
    <t>6234314</t>
  </si>
  <si>
    <t>SOUP CHOWDER CORN CONC</t>
  </si>
  <si>
    <t>6393948</t>
  </si>
  <si>
    <t>DOUGH COOKIE OATMEAL PECAN SF</t>
  </si>
  <si>
    <t>6394009</t>
  </si>
  <si>
    <t>DOUGH COOKIE CHOC CHIP SF</t>
  </si>
  <si>
    <t>6400121</t>
  </si>
  <si>
    <t>PIZZA CRUST PRK RSD ED TN 16IN</t>
  </si>
  <si>
    <t>6943720</t>
  </si>
  <si>
    <t>DOUGH PIZZA 14 PRESHT SELFRSG</t>
  </si>
  <si>
    <t>6986848</t>
  </si>
  <si>
    <t>APTZR CHICKEN SATAY</t>
  </si>
  <si>
    <t>6995971</t>
  </si>
  <si>
    <t>CREPE PLAIN 6</t>
  </si>
  <si>
    <t>7081829</t>
  </si>
  <si>
    <t>PLANTBASED BULK VEGAN FRZ</t>
  </si>
  <si>
    <t>7084441</t>
  </si>
  <si>
    <t>PLANTBASED BEEF GROUND</t>
  </si>
  <si>
    <t>7093117</t>
  </si>
  <si>
    <t>APTZR BITE MAC &amp; FOUR CHEESE</t>
  </si>
  <si>
    <t>7100289</t>
  </si>
  <si>
    <t>POTATO RED RST WDGE SEASONED</t>
  </si>
  <si>
    <t>7117019</t>
  </si>
  <si>
    <t>DOUGH COOKIE SNICKERDOODLE GF</t>
  </si>
  <si>
    <t>7132388</t>
  </si>
  <si>
    <t>POTATO FRY KK 7/8X9/16 SPCYBTR</t>
  </si>
  <si>
    <t>7192140</t>
  </si>
  <si>
    <t>PIZZA CRUST PARBK WOOD FIRED</t>
  </si>
  <si>
    <t>7207127</t>
  </si>
  <si>
    <t>PASTRY VEG VEGETABLE SAMOSA</t>
  </si>
  <si>
    <t>VANLANG</t>
  </si>
  <si>
    <t>7207220</t>
  </si>
  <si>
    <t>SOUP FRENCH ONION RTU</t>
  </si>
  <si>
    <t>7207225</t>
  </si>
  <si>
    <t>SOUP TOMATO BASIL BISQUE RTU</t>
  </si>
  <si>
    <t>7223078</t>
  </si>
  <si>
    <t>ROLL DINNER HNY WHEAT 1.25</t>
  </si>
  <si>
    <t>7258773</t>
  </si>
  <si>
    <t>VEG BLEND RATATOUILLE</t>
  </si>
  <si>
    <t>CROPVEG</t>
  </si>
  <si>
    <t>7383482</t>
  </si>
  <si>
    <t>POTATO PANCAKE MINI BABYCAKE</t>
  </si>
  <si>
    <t>7493800</t>
  </si>
  <si>
    <t>GLACE DEMI DE POULET (CHICKEN)</t>
  </si>
  <si>
    <t>BONEWKS</t>
  </si>
  <si>
    <t>7775612</t>
  </si>
  <si>
    <t>GLACE DEMI VEAL CLS TUB</t>
  </si>
  <si>
    <t>CULINRT</t>
  </si>
  <si>
    <t>9459934</t>
  </si>
  <si>
    <t>CAULIFLOWER FRZN BATTERED</t>
  </si>
  <si>
    <t>9669136</t>
  </si>
  <si>
    <t>SAUCE TZATZIKI SOUR CREAM</t>
  </si>
  <si>
    <t>0075048</t>
  </si>
  <si>
    <t>BEAN GARBANZO LOW SODIUM</t>
  </si>
  <si>
    <t>0389310</t>
  </si>
  <si>
    <t>SAUCE CHEESE NACHO ZTF POUCH</t>
  </si>
  <si>
    <t>0454351</t>
  </si>
  <si>
    <t>TART SHELL RND 1.5 SWEET</t>
  </si>
  <si>
    <t>PIDY</t>
  </si>
  <si>
    <t>0867325</t>
  </si>
  <si>
    <t>CEREAL ASSORTED WELLNESS CUP</t>
  </si>
  <si>
    <t>1438884</t>
  </si>
  <si>
    <t>PECAN PCS</t>
  </si>
  <si>
    <t>1550656</t>
  </si>
  <si>
    <t>FLOUR RICE</t>
  </si>
  <si>
    <t>CAPITOL</t>
  </si>
  <si>
    <t>1550710</t>
  </si>
  <si>
    <t>2952465</t>
  </si>
  <si>
    <t>BROTH VEG CONC PHO</t>
  </si>
  <si>
    <t>SC INTL</t>
  </si>
  <si>
    <t>3087473</t>
  </si>
  <si>
    <t>RICE STICK HSIN CHU</t>
  </si>
  <si>
    <t>TIGERBR</t>
  </si>
  <si>
    <t>3233337</t>
  </si>
  <si>
    <t>SUGAR TURBINADO BULK</t>
  </si>
  <si>
    <t>MAUI</t>
  </si>
  <si>
    <t>3259858</t>
  </si>
  <si>
    <t>SNACK TRAIL MIX CAJN</t>
  </si>
  <si>
    <t>3807492</t>
  </si>
  <si>
    <t>CHIP POTATO HONEY DIJON KTL</t>
  </si>
  <si>
    <t>KETTLE</t>
  </si>
  <si>
    <t>4007811</t>
  </si>
  <si>
    <t>4009189</t>
  </si>
  <si>
    <t>PEANUT BUTTER CREAMY</t>
  </si>
  <si>
    <t>4030276</t>
  </si>
  <si>
    <t>4065165</t>
  </si>
  <si>
    <t>CEREAL CHEERIOS HNY NUT GLTN F</t>
  </si>
  <si>
    <t>4096418</t>
  </si>
  <si>
    <t>SAUCE PEPPER CAYENNE RED HOT</t>
  </si>
  <si>
    <t>4171662</t>
  </si>
  <si>
    <t>COCOA DROP MINI NIB</t>
  </si>
  <si>
    <t>4182127</t>
  </si>
  <si>
    <t>CHILI CON CARNE W/O BEAN</t>
  </si>
  <si>
    <t>4446995</t>
  </si>
  <si>
    <t>BROTH BEEF CONC PHO</t>
  </si>
  <si>
    <t>4645479</t>
  </si>
  <si>
    <t>NUT MIXED W/PEANUT SLTD</t>
  </si>
  <si>
    <t>4671350</t>
  </si>
  <si>
    <t>4790325</t>
  </si>
  <si>
    <t>TOPPING HOT FUDGE CHOCOLATE</t>
  </si>
  <si>
    <t>4888574</t>
  </si>
  <si>
    <t>WALNUT HALVES AND PCS</t>
  </si>
  <si>
    <t>4896221</t>
  </si>
  <si>
    <t>4968566</t>
  </si>
  <si>
    <t>PEPPER JALAPENO SLI FIELD RUN</t>
  </si>
  <si>
    <t>5001565</t>
  </si>
  <si>
    <t>PEANUT GRANULATED D/RST UNSALT</t>
  </si>
  <si>
    <t>5158502</t>
  </si>
  <si>
    <t>5491162</t>
  </si>
  <si>
    <t>GRAVY TURKEY ROASTED RTU</t>
  </si>
  <si>
    <t>5685888</t>
  </si>
  <si>
    <t>NUT PISTACHIO SHELLED RAW</t>
  </si>
  <si>
    <t>5833462</t>
  </si>
  <si>
    <t>PEPPER JALAPENO NACHO</t>
  </si>
  <si>
    <t>5974506</t>
  </si>
  <si>
    <t>6057152</t>
  </si>
  <si>
    <t>SNACK BAR GRANOLA CHOC CHIP</t>
  </si>
  <si>
    <t>6096911</t>
  </si>
  <si>
    <t>SAUCE TARTAR</t>
  </si>
  <si>
    <t>6192199</t>
  </si>
  <si>
    <t>SAUCE SOY LESS SODIUM</t>
  </si>
  <si>
    <t>6395750</t>
  </si>
  <si>
    <t>OIL TRUFFLE WHT SUNFLOWER OIL</t>
  </si>
  <si>
    <t>6401537</t>
  </si>
  <si>
    <t>SNACK APPLE CHIP RED DEL</t>
  </si>
  <si>
    <t>SENECA</t>
  </si>
  <si>
    <t>6520779</t>
  </si>
  <si>
    <t>KETCHUP SQUEEZE UPSIDE DOWN</t>
  </si>
  <si>
    <t>6725737</t>
  </si>
  <si>
    <t>CHIP POTATO JALAPENO KETTLE</t>
  </si>
  <si>
    <t>6798829</t>
  </si>
  <si>
    <t>SNACK MIX FLAMIN HOT LSS</t>
  </si>
  <si>
    <t>6799157</t>
  </si>
  <si>
    <t>CHIP POTATO SRCRM &amp; ONION LSDO</t>
  </si>
  <si>
    <t>7024208</t>
  </si>
  <si>
    <t>SAUCE GARLIC AIOLI</t>
  </si>
  <si>
    <t>7041614</t>
  </si>
  <si>
    <t>CRACKER CRISP APRICOT, PISTACH</t>
  </si>
  <si>
    <t>RUSTICB</t>
  </si>
  <si>
    <t>7050744</t>
  </si>
  <si>
    <t>PASTRY SHELL TART RND CHOC 2</t>
  </si>
  <si>
    <t>7059182</t>
  </si>
  <si>
    <t>STOCK BASE FISH HON DASHI</t>
  </si>
  <si>
    <t>7067954</t>
  </si>
  <si>
    <t>ALMOND BLNCHD SLVRD TSTD UNSLT</t>
  </si>
  <si>
    <t>FSHRNUT</t>
  </si>
  <si>
    <t>7074348</t>
  </si>
  <si>
    <t>CHIP POTATO SOUR CRM &amp; ONION</t>
  </si>
  <si>
    <t>7096389</t>
  </si>
  <si>
    <t>GLAZE TERIYAKI</t>
  </si>
  <si>
    <t>7118365</t>
  </si>
  <si>
    <t>SNACK CHEESE CRUNCHY XVL</t>
  </si>
  <si>
    <t>7118369</t>
  </si>
  <si>
    <t>SNACK CHEESE CRUNCHY HOT XVL</t>
  </si>
  <si>
    <t>7137378</t>
  </si>
  <si>
    <t>FISH PWDR BONITO</t>
  </si>
  <si>
    <t>TAKARA</t>
  </si>
  <si>
    <t>7196091</t>
  </si>
  <si>
    <t>COOKIE VANILLA WAFER</t>
  </si>
  <si>
    <t>BUDBEST</t>
  </si>
  <si>
    <t>7199678</t>
  </si>
  <si>
    <t>PASTA MACARONI ELBOW LRG RIDGD</t>
  </si>
  <si>
    <t>7213155</t>
  </si>
  <si>
    <t>CURRY PASTE MADRAS</t>
  </si>
  <si>
    <t>K INDIA</t>
  </si>
  <si>
    <t>7231355</t>
  </si>
  <si>
    <t>DIP HUMMUS CHEF PCH CLS RECIPE</t>
  </si>
  <si>
    <t>7231364</t>
  </si>
  <si>
    <t>DIP HUMMUS OTG CLSSC W/BRDSTCK</t>
  </si>
  <si>
    <t>7231367</t>
  </si>
  <si>
    <t>DIP HUMMUS OTG RD PEPPR BRDSTK</t>
  </si>
  <si>
    <t>7231978</t>
  </si>
  <si>
    <t>SEASONING BLEND WASABI FURIKAK</t>
  </si>
  <si>
    <t>7236489</t>
  </si>
  <si>
    <t>DRINK KOMBUCHA PINK LADY</t>
  </si>
  <si>
    <t>7244202</t>
  </si>
  <si>
    <t>BEAN BAKED BEAN</t>
  </si>
  <si>
    <t>7287966</t>
  </si>
  <si>
    <t>CHIP TORTILLA DINAM FL HOT QSO</t>
  </si>
  <si>
    <t>7584564</t>
  </si>
  <si>
    <t>NOODLE YAKI SOBA</t>
  </si>
  <si>
    <t>7762125</t>
  </si>
  <si>
    <t>CROUTON CHEESE GRLC HMSTY ZTF</t>
  </si>
  <si>
    <t>7881370</t>
  </si>
  <si>
    <t>CHIP PITA LSS SIMPLY NAKED</t>
  </si>
  <si>
    <t>STACYS</t>
  </si>
  <si>
    <t>7881455</t>
  </si>
  <si>
    <t>CHIP PITA LSS PRMSN GRLIC HERB</t>
  </si>
  <si>
    <t>8932691</t>
  </si>
  <si>
    <t>SPICE ZAHTAR</t>
  </si>
  <si>
    <t>9467341</t>
  </si>
  <si>
    <t>NUT PINE</t>
  </si>
  <si>
    <t>9806423</t>
  </si>
  <si>
    <t>SPICE PEPPER RED CRUSHED</t>
  </si>
  <si>
    <t>9806498</t>
  </si>
  <si>
    <t>SPICE CHILI PWDR DRK</t>
  </si>
  <si>
    <t>1008507</t>
  </si>
  <si>
    <t>POTATO BAKING IDAHO 70CTFRSH</t>
  </si>
  <si>
    <t>1008515</t>
  </si>
  <si>
    <t>POTATO BAKING IDAHO 80CT FRSH</t>
  </si>
  <si>
    <t>1079383</t>
  </si>
  <si>
    <t>1094663</t>
  </si>
  <si>
    <t>ONION RED JUMBO BAG</t>
  </si>
  <si>
    <t>1140015</t>
  </si>
  <si>
    <t>TANGERINE FRESH CUTIE</t>
  </si>
  <si>
    <t>1192600</t>
  </si>
  <si>
    <t>MANDARIN FRESH EASY PEEL</t>
  </si>
  <si>
    <t>1602556</t>
  </si>
  <si>
    <t>SQUASH ZUCCHINI MEDIUM FRESH</t>
  </si>
  <si>
    <t>1675859</t>
  </si>
  <si>
    <t>BROCCOLI FLORET ICELESS</t>
  </si>
  <si>
    <t>2203024</t>
  </si>
  <si>
    <t>TOMATO CHERRY FRESH</t>
  </si>
  <si>
    <t>3460557</t>
  </si>
  <si>
    <t>ASPARAGUS FRESH LARGE</t>
  </si>
  <si>
    <t>5479698</t>
  </si>
  <si>
    <t>POTATO FRESH FINGERLING YEL</t>
  </si>
  <si>
    <t>5892161</t>
  </si>
  <si>
    <t>LETTUCE ROMAINE OF HEART FRSH</t>
  </si>
  <si>
    <t>6196893</t>
  </si>
  <si>
    <t>VEGETABLE MIX STIR FRY FRSH</t>
  </si>
  <si>
    <t>6531455</t>
  </si>
  <si>
    <t>APPLE FRESH SLI</t>
  </si>
  <si>
    <t>6894125</t>
  </si>
  <si>
    <t>TOMATO ROMA FRSH</t>
  </si>
  <si>
    <t>7170328</t>
  </si>
  <si>
    <t>PEACH FRESH YELLOW FLESH</t>
  </si>
  <si>
    <t>7651910</t>
  </si>
  <si>
    <t>ORANGE FANCY FRESH</t>
  </si>
  <si>
    <t>8205072</t>
  </si>
  <si>
    <t>9161977</t>
  </si>
  <si>
    <t>TANGERINE FRESH MURCOTT</t>
  </si>
  <si>
    <t>2264737</t>
  </si>
  <si>
    <t>DRINK LMNADE CONC 6X1</t>
  </si>
  <si>
    <t>2274124</t>
  </si>
  <si>
    <t>JUICE APPLE CONC DISP 6X1</t>
  </si>
  <si>
    <t>2285542</t>
  </si>
  <si>
    <t>JUICE ORANGE CONC 5X1 ORIG</t>
  </si>
  <si>
    <t>2403988</t>
  </si>
  <si>
    <t>DRINK RASPBERRY LEMON CONC 5X1</t>
  </si>
  <si>
    <t>5938964</t>
  </si>
  <si>
    <t>JUICE RASP LEMONADE CONC 5X1</t>
  </si>
  <si>
    <t>6121661</t>
  </si>
  <si>
    <t>SYRUP TEA BLACK SWEET BIB</t>
  </si>
  <si>
    <t>7246333</t>
  </si>
  <si>
    <t>JUICE CRNBRY DRINK MINI PAC</t>
  </si>
  <si>
    <t>8821554</t>
  </si>
  <si>
    <t>DRINK LMNADE CONC 3+1 CTN</t>
  </si>
  <si>
    <t>9090739</t>
  </si>
  <si>
    <t>SYRUP PIBB XTRA BIB</t>
  </si>
  <si>
    <t>TOTAL SALES:</t>
  </si>
  <si>
    <t>01330 ALFALFA (SPROUTS)         12/3.5oz</t>
  </si>
  <si>
    <t>*FR*</t>
  </si>
  <si>
    <t>00104 APPLE (AMBROSIA)  72CT        CASE</t>
  </si>
  <si>
    <t>*RA*</t>
  </si>
  <si>
    <t>00103 APPLE (HONEYCRISP)  80ct      CASE</t>
  </si>
  <si>
    <t>*OR*</t>
  </si>
  <si>
    <t>00105 APPLE (BRAEBURN)  72/88CT     CASE</t>
  </si>
  <si>
    <t>*L*</t>
  </si>
  <si>
    <t>00121 APPLE (FUJI) 113CT            CASE</t>
  </si>
  <si>
    <t>*CF*</t>
  </si>
  <si>
    <t>00114 APPLE (FUJI)  64CT            CASE</t>
  </si>
  <si>
    <t>*H*</t>
  </si>
  <si>
    <t>00115 APPLE (FUJI)  72CT            CASE</t>
  </si>
  <si>
    <t>*VA*</t>
  </si>
  <si>
    <t>00117 APPLE (FUJI)       80-88ct    CASE</t>
  </si>
  <si>
    <t>00120 APPLE (FUJI) 100CT            CASE</t>
  </si>
  <si>
    <t>*AF*</t>
  </si>
  <si>
    <t>00125 APPLE (FUJI) 125CT            CASE</t>
  </si>
  <si>
    <t>*HF*</t>
  </si>
  <si>
    <t>00134 APPLE (GALA) 100CT            CASE</t>
  </si>
  <si>
    <t>*BC*</t>
  </si>
  <si>
    <t>00138 APPLE (GALA) 163CT            CASE</t>
  </si>
  <si>
    <t>*FT*</t>
  </si>
  <si>
    <t>00130 APPLE (GALA)             88CT CASE</t>
  </si>
  <si>
    <t>*FL*</t>
  </si>
  <si>
    <t>00145 APPLE (GOLD)  72CT            CASE</t>
  </si>
  <si>
    <t>*PO*</t>
  </si>
  <si>
    <t>00150 APPLE (GOLD)  88CT            CASE</t>
  </si>
  <si>
    <t>00155 APPLE (GOLD) 100CT            CASE</t>
  </si>
  <si>
    <t>00160 APPLE (GOLD) 125CT            CASE</t>
  </si>
  <si>
    <t>00187 APPLE (GRAN SMITH)  56CT      CASE</t>
  </si>
  <si>
    <t>00190 APPLE (GRAN SMITH)  64CT      CASE</t>
  </si>
  <si>
    <t>00195 APPLE (GRAN SMITH)  72CT       40#</t>
  </si>
  <si>
    <t>00200 APPLE (GRAN SMITH)  88CT      CASE</t>
  </si>
  <si>
    <t>00205 APPLE (GRAN SMITH) 100CT      CASE</t>
  </si>
  <si>
    <t>00206 APPLE (GRAN SMITH) 113CT      CASE</t>
  </si>
  <si>
    <t>00210 APPLE (GRAN SMITH) 125CT      CASE</t>
  </si>
  <si>
    <t>00213 APPLE (GRAN SMITH) 163CT      CASE</t>
  </si>
  <si>
    <t>00204 APPLE (HONEYCRISP)  72CT      CASE</t>
  </si>
  <si>
    <t>00136 APPLE (ENVY)  55CT            CASE</t>
  </si>
  <si>
    <t>00201 APPLE (HONEYCRISP) 100/113ct  CASE</t>
  </si>
  <si>
    <t>00294 APPLE (PINK LADY)  72CT       CASE</t>
  </si>
  <si>
    <t>00300 APPLE (RED)  56CT             CASE</t>
  </si>
  <si>
    <t>00346 APPLE (RED) 113CT             CASE</t>
  </si>
  <si>
    <t>00355 APPLE (RED) 125CT             CASE</t>
  </si>
  <si>
    <t>03105 BABY (MESC ORGANIC) LARGE BOX 5x3#</t>
  </si>
  <si>
    <t>L, OR</t>
  </si>
  <si>
    <t>03102 BABY (ARUGULA WILD)             4#</t>
  </si>
  <si>
    <t>01334 ARTICHOKE (12CT)              CASE</t>
  </si>
  <si>
    <t>05566 ARTICHOKE (HEARTS) WHOLE     6/#10</t>
  </si>
  <si>
    <t>01370 ASPARAGUS (JUMBO)              11#</t>
  </si>
  <si>
    <t>01375 ASPARAGUS (LARGE)              11#</t>
  </si>
  <si>
    <t>01380 ASPARAGUS (MEDIUM)             11#</t>
  </si>
  <si>
    <t>01385 ASPARAGUS (PURPLE)             11#</t>
  </si>
  <si>
    <t>01390 ASPARAGUS (WHITE)  MEDIUM      11#</t>
  </si>
  <si>
    <t>00440 AVOCADO (HASS) #1  24ct       FLAT</t>
  </si>
  <si>
    <t>00470 AVOCADO (HASS)  40/48CT #1    CASE</t>
  </si>
  <si>
    <t>00473 AVOCADO (HASS) BRAVOCADO      48CT</t>
  </si>
  <si>
    <t>00475 AVOCADO (HASS) 60CT #1        CASE</t>
  </si>
  <si>
    <t>00480 AVOCADO (HASS)    40/48CT #2  CASE</t>
  </si>
  <si>
    <t>00433 AVOCADO (HASS) 60CT #2        CASE</t>
  </si>
  <si>
    <t>98981 BABY (GEM LETTUCE) HEARTS     60ct</t>
  </si>
  <si>
    <t>98535 BABY (GEM LETTUCE) HONEY      18ct</t>
  </si>
  <si>
    <t>03531 BABY ZUCCHINI W/BLOSSOM       25ct</t>
  </si>
  <si>
    <t>98101 BACON APPLEWOOD 10/12     15# CASE</t>
  </si>
  <si>
    <t>09951 BAGEL (PLAIN) UNSLICED JUST 48/4oz</t>
  </si>
  <si>
    <t>13545 BAG (TRASH BLK) 43X47 55/60g 100ct</t>
  </si>
  <si>
    <t>06110 BAMBOO LEAVES               100pkg</t>
  </si>
  <si>
    <t>00490 BANANA (LADY FINGER)           15#</t>
  </si>
  <si>
    <t>00495 BANANA (PETITE) GREEN          40#</t>
  </si>
  <si>
    <t>00500 BANANA (PETITE) GR/TIP         40#</t>
  </si>
  <si>
    <t>00505 BANANA (PETITE) RIPE           40#</t>
  </si>
  <si>
    <t>01255 PLANTAINS RIPE                 50#</t>
  </si>
  <si>
    <t>00510 BANANA (REGULAR) GREEN         40#</t>
  </si>
  <si>
    <t>00515 BANANA (REGULAR) GR/TIP        40#</t>
  </si>
  <si>
    <t>00520 BANANA (REGULAR) RIPE          40#</t>
  </si>
  <si>
    <t>02860 HERB (BASIL)                    1#</t>
  </si>
  <si>
    <t>02863 HERB (BASIL)                   8oz</t>
  </si>
  <si>
    <t>02865 HERB (BASIL)                   4oz</t>
  </si>
  <si>
    <t>02885 HERB (BASIL) PURPLE OPAL        1#</t>
  </si>
  <si>
    <t>02890 HERB (BASIL) THAI               1#</t>
  </si>
  <si>
    <t>02892 HERB (BASIL) THAI              4oz</t>
  </si>
  <si>
    <t>03143 BABY (CARROT RED) PEEL/TOPS     5#</t>
  </si>
  <si>
    <t>01395 BEANS (BLUELAKE)               25#</t>
  </si>
  <si>
    <t>01397 BEANS (GARBANZO/CHICKPEA)FRESH 15#</t>
  </si>
  <si>
    <t>01402 BEANS (CHINESE LONG)           30#</t>
  </si>
  <si>
    <t>01407 BEANS (FAVA) SHELLED            1#</t>
  </si>
  <si>
    <t>01410 BEANS (HARICOTVERT)            10#</t>
  </si>
  <si>
    <t>01406 BEANS (FRENCH) TRIMMED        5/2#</t>
  </si>
  <si>
    <t>23120 BEANS (GARBANZO) CANNED BU 12/16oz</t>
  </si>
  <si>
    <t>05889 LENTILS (GREEN)                25#</t>
  </si>
  <si>
    <t>06078 BEANS (PINTO) DRY              50#</t>
  </si>
  <si>
    <t>01393 BEAN SPROUTS                   10#</t>
  </si>
  <si>
    <t>01392 BEAN SPROUTS                    5#</t>
  </si>
  <si>
    <t>01420 BEANS (YELLOW WAX)             10#</t>
  </si>
  <si>
    <t>03128 BABY (BEETS GOLD) PEELED        5#</t>
  </si>
  <si>
    <t>05921 BASE (VEGETABLE SAUTEED)      6/1#</t>
  </si>
  <si>
    <t>05961 FLOUR (CORN ORGANIC)  BOB'S    25#</t>
  </si>
  <si>
    <t>01432 BEETS (GOLD) WHOLE             25#</t>
  </si>
  <si>
    <t>01430 BEETS (RED) WHOLE              25#</t>
  </si>
  <si>
    <t>01434 BEETS (STRIP CANDY)            25#</t>
  </si>
  <si>
    <t>00525 BLACKBERRIES   12/6oz   12-BASKETS</t>
  </si>
  <si>
    <t>00527 BLACKBERRIES (DRISCOLL)   12/CLAMS</t>
  </si>
  <si>
    <t>00530 BLUEBERRIES                 12/6oz</t>
  </si>
  <si>
    <t>00535 BLUEBERRIES (DRISCOLL)        FLAT</t>
  </si>
  <si>
    <t>00577 GOOSEBERRY (CAPE)         12/CLAMS</t>
  </si>
  <si>
    <t>06433 BEV (VIVE IMMUNITY) ELDERBE 12/2oz</t>
  </si>
  <si>
    <t>06419 BEV (VIVE IMMUNITY) ORIGINA 12/2oz</t>
  </si>
  <si>
    <t>09415 BEV (VYBES) BLOOD ORANGE   12/14oz</t>
  </si>
  <si>
    <t>09414 BEV (VYBES) PASSION FRUIT  12/14oz</t>
  </si>
  <si>
    <t>09409 BEV (VYBES) PEACH GINGER   12/14oz</t>
  </si>
  <si>
    <t>09410 BEV (VYBES) STRAWBERRY LAV 12/14oz</t>
  </si>
  <si>
    <t>20021 SPICE (PEPPER) BLACK 28 MESH    5#</t>
  </si>
  <si>
    <t>03135 BABY BOK CHOY SHANG HAI        10#</t>
  </si>
  <si>
    <t>03134 BABY BOK CHOY SHANG HAI        30#</t>
  </si>
  <si>
    <t>01496 BOSTON (HYDRO GREEN)          12ct</t>
  </si>
  <si>
    <t>01495 BOSTON LETTUCE                24ct</t>
  </si>
  <si>
    <t>04194 SQ ZUCC (DICE 1/2") W/SKIN      5#</t>
  </si>
  <si>
    <t>23122 BREAD (FRENCH TOAST LOAF)      6ct</t>
  </si>
  <si>
    <t>01505 BROCCOLI CHINESE/GAILON 25/30LB CS</t>
  </si>
  <si>
    <t>01514 BROCCOLINI                    18ct</t>
  </si>
  <si>
    <t>01510 BROCCOLI CROWN CUT             20#</t>
  </si>
  <si>
    <t>03142 BABY (BRUSSEL SPROUT)      12/4oz.</t>
  </si>
  <si>
    <t>01522 BRUSSEL SPROUTS JUMBO          25#</t>
  </si>
  <si>
    <t>01520 BRUSSEL SPROUTS (MEDIUM) #1    25#</t>
  </si>
  <si>
    <t>91204 BUCKWHEAT GROATS ORGANIC       25#</t>
  </si>
  <si>
    <t>01543 BABY (CARROTS PURPLE)         24ct</t>
  </si>
  <si>
    <t>01534 CABBAGE (CONE)             4CT BAG</t>
  </si>
  <si>
    <t>01530 CABBAGE (GREEN) WHOLE 24ct    CASE</t>
  </si>
  <si>
    <t>01535 CABBAGE (NAPA CHINESE)         30#</t>
  </si>
  <si>
    <t>01540 CABBAGE (RED) WHOLE  24ct     CASE</t>
  </si>
  <si>
    <t>10052 CAKE (CHEESE SOFT CAKE)       40ct</t>
  </si>
  <si>
    <t>10053 CAKE (STRAWBERRY SOFT)        40ct</t>
  </si>
  <si>
    <t>03136 BABY (CARROT ROUND) PEEL W/TOP  5#</t>
  </si>
  <si>
    <t>01554 CARROT (BABY PETITE)          4/5#</t>
  </si>
  <si>
    <t>03144 BABY (CARROT) FANCY PEEL W/TOP  5#</t>
  </si>
  <si>
    <t>03137 BABY (CARROT TRI-COL) W/TOPS  24ct</t>
  </si>
  <si>
    <t>03138 BABY (CARROT TRI-COL) PEEL W/T  5#</t>
  </si>
  <si>
    <t>03148 BABY (CARROT YELLOW) W/TOPS   24ct</t>
  </si>
  <si>
    <t>03141 BABY (CARROT YELLOW) PEEL W/T   5#</t>
  </si>
  <si>
    <t>01560 CARROT (JUMBO)                 50#</t>
  </si>
  <si>
    <t>01555 CARROT (JUMBO)                 25#</t>
  </si>
  <si>
    <t>01568 CARROT (MED SIZE)              25#</t>
  </si>
  <si>
    <t>03146 BABY (CARROT) PEEL W/TP "MEX"   5#</t>
  </si>
  <si>
    <t>01558 CARROT (RAINBOW)               25#</t>
  </si>
  <si>
    <t>01563 CARROT (SNACK) IN PACKAG 200/1.6oz</t>
  </si>
  <si>
    <t>01575 CAULIFLOWER WHOLE             12ct</t>
  </si>
  <si>
    <t>01577 CAULIFLOWER WHOLE             16ct</t>
  </si>
  <si>
    <t>01570 CAULIFLOWER WHOLE              9ct</t>
  </si>
  <si>
    <t>99513 CAULINI FLORENTINO            18CT</t>
  </si>
  <si>
    <t>01574 CAULIFLOWER (ORANGE) 9/12ct   CASE</t>
  </si>
  <si>
    <t>01578 CAULIFLOWER (TRI-COLOR)        6ct</t>
  </si>
  <si>
    <t>01585 CELERY WHOLE               24/30ct</t>
  </si>
  <si>
    <t>01600 CELERY HEARTS 18CT            CASE</t>
  </si>
  <si>
    <t>01601 CELERY ROOT                    25#</t>
  </si>
  <si>
    <t>03151 BABY (CHARD RED)                3#</t>
  </si>
  <si>
    <t>01603 CHARD (GREEN) ORGANIC         24ct</t>
  </si>
  <si>
    <t>01609 CHARD (RED)                   12ct</t>
  </si>
  <si>
    <t>14429 CHEESE (CHEDDAR SHRED) FINE   4/5#</t>
  </si>
  <si>
    <t>14560 CHEESE (MOZZ SHREDDED)        4/5#</t>
  </si>
  <si>
    <t>02900 HERB (CHERVIL)                  1#</t>
  </si>
  <si>
    <t>01620 CHILI (HABANERO) FRESH         10#</t>
  </si>
  <si>
    <t>01625 CHILI (JALAPENO)               10#</t>
  </si>
  <si>
    <t>01627 CHILI (JALAPENO)               38#</t>
  </si>
  <si>
    <t>01630 CHILI (JALAPENO RED)           10#</t>
  </si>
  <si>
    <t>05910 CHILI (DRIED ARBOL YUNNAN)      5#</t>
  </si>
  <si>
    <t>05920 CHILI (DRIED CALIF/ANAHEIM)     5#</t>
  </si>
  <si>
    <t>05940 CHILI (DRIED GUAJILLO)          5#</t>
  </si>
  <si>
    <t>91620 CHILI (HABANERO FRESH)          5#</t>
  </si>
  <si>
    <t>05980 CHILI (DRIED NEW MEXICO)        5#</t>
  </si>
  <si>
    <t>01635 CHILI (PASILLA/POBLANO) FRESH  10#</t>
  </si>
  <si>
    <t>01615 CHILI RED FRESNO FRESH         10#</t>
  </si>
  <si>
    <t>05546 SAUCE (SRIRACHA)           12/28oz</t>
  </si>
  <si>
    <t>01640 CHILI SERRANO                  10#</t>
  </si>
  <si>
    <t>01647 CHILI (THAI) RED             POUND</t>
  </si>
  <si>
    <t>31647 CHILI (THAI) GREEN           POUND</t>
  </si>
  <si>
    <t>02867 HERB (CHIVES)                  8oz</t>
  </si>
  <si>
    <t>02912 HERB (CHIVES)                  4oz</t>
  </si>
  <si>
    <t>02907 HERB (CHIVES)                   1#</t>
  </si>
  <si>
    <t>01650 CHILI YELLOW                   10#</t>
  </si>
  <si>
    <t>06832 CHOCO CHIPS ENJOY LIFE (VEGAN 4/5#</t>
  </si>
  <si>
    <t>09548 CHOC (ABUELITA) BARS       12/19oz</t>
  </si>
  <si>
    <t>03152 BABY BOK CHOY SUM JUNIOR      20LB</t>
  </si>
  <si>
    <t>01700 CILANTRO                      30ct</t>
  </si>
  <si>
    <t>01703 CILANTRO                      60ct</t>
  </si>
  <si>
    <t>00560 COCONUTS (BROWN SHELL)        24ct</t>
  </si>
  <si>
    <t>00563 COCONUTS (QUICK CRACK)        24ct</t>
  </si>
  <si>
    <t>00564 COCONUTS (THAI YOUNG)          9ct</t>
  </si>
  <si>
    <t>01705 COLLARD GREENS                24ct</t>
  </si>
  <si>
    <t>09344 COOKIE BUTTER SPREAD (BISCO 4/3.5#</t>
  </si>
  <si>
    <t>10402 COOKIE (CELEBRATON) DAVI 80ct/CASE</t>
  </si>
  <si>
    <t>10383 COOKIE (RED VELVET) DAVID'S   CASE</t>
  </si>
  <si>
    <t>10347 COOKIE (DECADENT TRIPLE C 80/4.5oz</t>
  </si>
  <si>
    <t>05964 CORN STARCH ARGO           24/16oz</t>
  </si>
  <si>
    <t>01715 CORN (WHITE)                  48ct</t>
  </si>
  <si>
    <t>01716 CORN (WHITE) SHUCKED          48ct</t>
  </si>
  <si>
    <t>01709 CORN (YELLOW) SHUCKED         48ct</t>
  </si>
  <si>
    <t>30065 ALMOND CREAM                24/BAG</t>
  </si>
  <si>
    <t>01720 CUCUMBER    36CT   22/25#     CASE</t>
  </si>
  <si>
    <t>01723 CUCUMBER (HOT HOUSE) 16/18ct  CASE</t>
  </si>
  <si>
    <t>01730 CUCUMBER (HOT HOUSE)     12ct CASE</t>
  </si>
  <si>
    <t>01736 CUCUMBER (LEMON) 20#          CASE</t>
  </si>
  <si>
    <t>01737 CUCUMBER (PERSIAN) BULK LOOSE  20#</t>
  </si>
  <si>
    <t>01740 CUCUMBER (PICKLING)       25# CASE</t>
  </si>
  <si>
    <t>03560 CUCUMBER (SLICE) W/SKIN 1/ 5# TRAY</t>
  </si>
  <si>
    <t>02917 HERB (CURRY LEAVES)             1#</t>
  </si>
  <si>
    <t>04311 BUTTER (BALLS) SALTED          18#</t>
  </si>
  <si>
    <t>14380 BUTTERMILK  1%            6-1/2gal</t>
  </si>
  <si>
    <t>04350 BUTTER (UNSALTED)            36/1#</t>
  </si>
  <si>
    <t>04408 CHEESE (DANISH BLUE CHEESE)     7#</t>
  </si>
  <si>
    <t>04405 CHEESE (BOURSIN W/GARLIC  12/5.5oz</t>
  </si>
  <si>
    <t>14420 CHEESE (CHEDDAR) MILD LOAF    8/5#</t>
  </si>
  <si>
    <t>14430 CHEESE (CHEDDAR) SHREDDED     4/5#</t>
  </si>
  <si>
    <t>04421 CHEESE (DI STEFANO) RICOTTA   2/5#</t>
  </si>
  <si>
    <t>04427 CHEESE (CHEDDAR SLICE)       10/1#</t>
  </si>
  <si>
    <t>04432 CHEESE (COTIJA) WEDGE      12/16oz</t>
  </si>
  <si>
    <t>04440 CHEESE (COTTAGE LOWFAT)         5#</t>
  </si>
  <si>
    <t>94439 CHEESE (COTIJA) GRATED      5# BAG</t>
  </si>
  <si>
    <t>04456 CHEESE (CREAM) REGULAR  100/1oz CS</t>
  </si>
  <si>
    <t>04449 CHEESE (CREAM) BLOCKS PHILLY  6/3#</t>
  </si>
  <si>
    <t>14458 CHEESE (CREAM WHIPPED) P 6/3# CASE</t>
  </si>
  <si>
    <t>14470 CHEESE (FETA) STELLA     2/9#-CASE</t>
  </si>
  <si>
    <t>14500 CHEESE (FETA CRUMBLES)        4/5#</t>
  </si>
  <si>
    <t>04601 CHEESE (FRESCO) EL MEXIC 12# BLOCK</t>
  </si>
  <si>
    <t>04490 CHEESE (GORGONZOLA) BLOCK       8#</t>
  </si>
  <si>
    <t>04475 CHEESE (GRUYERE) ALPINE         6#</t>
  </si>
  <si>
    <t>04541 CHEESE (MOZZARELLA) WHOLE LOG 8/1#</t>
  </si>
  <si>
    <t>04537 CHEESE (MOZZARELLA) SLICE LOG 8/1#</t>
  </si>
  <si>
    <t>98559 CHEESE (VEGAN MOZZ SHRED) FYH 3/5#</t>
  </si>
  <si>
    <t>04565 CHEESE (MUENSTER LOAF)          6#</t>
  </si>
  <si>
    <t>14570 CHEESE (PARMESAN) GRATED      4/5#</t>
  </si>
  <si>
    <t>14448 CHEESE (PARMESAN) SHAVED      4/5#</t>
  </si>
  <si>
    <t>04580 CHEESE (PARMESAN) SHRED     5# BAG</t>
  </si>
  <si>
    <t>04588 CHEESE (PORT SALUT)             5#</t>
  </si>
  <si>
    <t>98561 CHEESE (VEGAN PARM SHRED) FY 8/4oz</t>
  </si>
  <si>
    <t>14600 CHEESE (FRESCO)            12/10oz</t>
  </si>
  <si>
    <t>14539 CHEESE (JACK-SHRED)JAMES FARM 4/5#</t>
  </si>
  <si>
    <t>04592 CHEESE (PROVOLONE) SLICE     10/1#</t>
  </si>
  <si>
    <t>94660 CREAMER (HALF &amp; HALF)      12/QTRS</t>
  </si>
  <si>
    <t>14640 CREAM (MANUFACTURING)      6-1/2gl</t>
  </si>
  <si>
    <t>34667 CREAM (VIOLIFE) NON DAIRY   8/1LTR</t>
  </si>
  <si>
    <t>04650 CREAM (WHIPPING LIQUID)  12/1qt CS</t>
  </si>
  <si>
    <t>04688 CREAM (HEAVY WHIP) CLOVE 9/HG CASE</t>
  </si>
  <si>
    <t>01750 DAIKON (RADISH ROOT) JAPANESE  40#</t>
  </si>
  <si>
    <t>01754 DAIKON (KOREAN RADISH)    40# CASE</t>
  </si>
  <si>
    <t>01755 DAIKON (SPROUTS)          12/2.2oz</t>
  </si>
  <si>
    <t>04700 MARGARINE (UNSALTED) BLOCKS  30/1#</t>
  </si>
  <si>
    <t>14749 MILK (LOW FAT) 1%  4/GAL CASE CASE</t>
  </si>
  <si>
    <t>98846 MILK (REGULAR) HOMO      50ct pack</t>
  </si>
  <si>
    <t>04706 MILK (CHOCOLATE) DISPENSE 6 GALLON</t>
  </si>
  <si>
    <t>04707 MILK (CHOC LOW FAT) 1/2 PINTS 35ct</t>
  </si>
  <si>
    <t>94704 MILK (CHOCOLATE) LOW/FA 6/1/2 gall</t>
  </si>
  <si>
    <t>04717 MILK (EVAPORATED)          24/12oz</t>
  </si>
  <si>
    <t>99351 MILK (SOY) VANILLA SILK     12/8oz</t>
  </si>
  <si>
    <t>14755 MILK (REGULAR) 1/2 GAL   6-HG CASE</t>
  </si>
  <si>
    <t>04760 MILK (REGULAR) HOMO 1/2 PINTS 50ct</t>
  </si>
  <si>
    <t>04754 MILK (REGULAR) DISPENSER      6GAL</t>
  </si>
  <si>
    <t>14740 MILK (REDUCE) 2%         6-1/2 GAL</t>
  </si>
  <si>
    <t>04745 MILK (REDUCE) 2%  50@ 1/2 PT  FLAT</t>
  </si>
  <si>
    <t>04734 MILK (REDUCE) 2% DISPENSER    6GAL</t>
  </si>
  <si>
    <t>14750 MILK (REDUCE) 2%         4/1gal CS</t>
  </si>
  <si>
    <t>14765 MILK (REGULAR) GALLONS      4/1gal</t>
  </si>
  <si>
    <t>04756 MILK (REGULAR) QUART         QUART</t>
  </si>
  <si>
    <t>06810 MILK (SOY) BLENDER BARI 12/32oz CS</t>
  </si>
  <si>
    <t>04766 MILK (CHOCOLATE) 1/2 pin 50ct PACK</t>
  </si>
  <si>
    <t>04758 MILK (1% LOW FAT)  1/2 pi 35@ PACK</t>
  </si>
  <si>
    <t>08820 CHEESE (VEGAN CHEDDAR SHRED)  3/5#</t>
  </si>
  <si>
    <t>04719 MILK (COCONUT) PACIFIC BAR 12/32oz</t>
  </si>
  <si>
    <t>14770 SOUR CREAM                    6/5#</t>
  </si>
  <si>
    <t>04775 SOUR CREAM                     32#</t>
  </si>
  <si>
    <t>98667 SOUR CREAM TOFUTTI         12/12oz</t>
  </si>
  <si>
    <t>14501 CHEESE (FETA) VIOLIFE      8/8.1oz</t>
  </si>
  <si>
    <t>05031 YOGURT (COCONUT)            6/24oz</t>
  </si>
  <si>
    <t>05026 YOGURT (LEBNI)             12/16oz</t>
  </si>
  <si>
    <t>04795 YOGURT (GREEK STONYFIELD) F 6/32oz</t>
  </si>
  <si>
    <t>05028 YOGURT (PLAIN GREEK)      5 gallon</t>
  </si>
  <si>
    <t>04796 YOGURT (PEACH)              12/6oz</t>
  </si>
  <si>
    <t>05021 MILK (LACTAID) 2% REDUCE F 1/2 GAL</t>
  </si>
  <si>
    <t>04794 YOGURT (RASPBERRY)          12/6oz</t>
  </si>
  <si>
    <t>04790 YOGURT (GREEK) LOW FAT       5 GAL</t>
  </si>
  <si>
    <t>01747 DANDELION (GREEN)             12ct</t>
  </si>
  <si>
    <t>98262 DEMI GLASE (KNORR)       4/26oz-CS</t>
  </si>
  <si>
    <t>02869 HERB (DILL)                    8oz</t>
  </si>
  <si>
    <t>02920 HERB (DILL)                     1#</t>
  </si>
  <si>
    <t>02922 HERB (DILL)                    4oz</t>
  </si>
  <si>
    <t>00569 DRAGON FRUIT RED FLESH     9# CASE</t>
  </si>
  <si>
    <t>05355 DRESS (1000 ISLAND)     4/1gl CASE</t>
  </si>
  <si>
    <t>05322 DRESS (VGT BALSMIC)     4/1gl CASE</t>
  </si>
  <si>
    <t>05370 DRESS (CAESAR)               4/1gl</t>
  </si>
  <si>
    <t>05425 DRESS (ITALIAN CREAMY)       4/1gl</t>
  </si>
  <si>
    <t>05440 DRESS (RANCH)                4/1gl</t>
  </si>
  <si>
    <t>99382 BUTTER (ALMOND) ONCE AGAIN    9 LB</t>
  </si>
  <si>
    <t>06580 APRICOTS (DRIED WHOLE)          5#</t>
  </si>
  <si>
    <t>06106 BANANA (LEAVES) FRESH           9#</t>
  </si>
  <si>
    <t>05914 BASE (CHICKEN)                6/1#</t>
  </si>
  <si>
    <t>06538 BEANS (BLACK)                6/#10</t>
  </si>
  <si>
    <t>05623 BEETS (DICED) CANNED         6/#10</t>
  </si>
  <si>
    <t>06615 CHERRIES (TART) DRIED           5#</t>
  </si>
  <si>
    <t>98698 SPICE (CHILI) GUAJILLO GROUND 16oz</t>
  </si>
  <si>
    <t>98663 CHIPS BACKYARD BBQ KETTLE 24/1.5oz</t>
  </si>
  <si>
    <t>23130 JALAPENO (RAJAS) DEL SOL     6/#10</t>
  </si>
  <si>
    <t>98847 CHIPS TARO (CHEF DRIVEN)      2.5#</t>
  </si>
  <si>
    <t>99058 CHIPS SEA SALT KETTLE     24/1.5oz</t>
  </si>
  <si>
    <t>20040 SPICE (CINNAMON) STICKS         2#</t>
  </si>
  <si>
    <t>05912 CORN (KERNELS) IN CANS       6/#10</t>
  </si>
  <si>
    <t>06635 CRANBERRIES (DRIED) SLICES      5#</t>
  </si>
  <si>
    <t>11091 SPICE (CUMIN) WHOLE SEED      14oz</t>
  </si>
  <si>
    <t>06650 DATES (MEDJOOL) ORGANIC        11#</t>
  </si>
  <si>
    <t>06655 DATES (PITTED) DEGLET          15#</t>
  </si>
  <si>
    <t>06480 SUGAR (GRANULATED)             25#</t>
  </si>
  <si>
    <t>98778 FLOUR (TAPIOCA)                25#</t>
  </si>
  <si>
    <t>16654 GRANOLA (HONEY OAT) GLUTEN  6/12oz</t>
  </si>
  <si>
    <t>05676 HEARTS OF PALM WHOLE    12/28oz CS</t>
  </si>
  <si>
    <t>11115 SPICE (ITALIAN) SEASONING      5oz</t>
  </si>
  <si>
    <t>06665 MANGO (DRIED) SLICED           11#</t>
  </si>
  <si>
    <t>06618 NUTELLA SPREAD BULK           6.6#</t>
  </si>
  <si>
    <t>05421 OIL (COCONUT)               8/64oz</t>
  </si>
  <si>
    <t>06683 PEARS (DRIED) HALVES            5#</t>
  </si>
  <si>
    <t>11150 SPICE (CLOVES) WHOLE          12oz</t>
  </si>
  <si>
    <t>07044 POPPYSEED ORGANIC WHL FRONTIER  1#</t>
  </si>
  <si>
    <t>05953 QUINOA (GRAIN) WHITE            5#</t>
  </si>
  <si>
    <t>06790 RAISIN (BLACK) THOMPSON         5#</t>
  </si>
  <si>
    <t>05305 SODA (COKE CLASSIC) DISPENSER  5gl</t>
  </si>
  <si>
    <t>05296 SODA (COKE CLASSIC) CAN    24/12oz</t>
  </si>
  <si>
    <t>95293 SODA (DIET-COKE) CANS      35/12oz</t>
  </si>
  <si>
    <t>05291 SODA (SPRITE) CANS         24/12oz</t>
  </si>
  <si>
    <t>95291 SODA (SPRITE) CANS         35/12oz</t>
  </si>
  <si>
    <t>05299 SODA (SPRITE)                 5gal</t>
  </si>
  <si>
    <t>13052 PASTE (GOCHUJANG)SUNCHANG  12/2.2#</t>
  </si>
  <si>
    <t>20056 SPICE (SAFFLOWER)             16oz</t>
  </si>
  <si>
    <t>09096 TOMATO (WHOLE PLD) ALTA CUCI 6/#10</t>
  </si>
  <si>
    <t>06567 VANILLA EXTRACT IMATATION    4/1gl</t>
  </si>
  <si>
    <t>15737 WATER (ROSE)               12/10oz</t>
  </si>
  <si>
    <t>13050 SAUCE (PONZU)             6/63.9oz</t>
  </si>
  <si>
    <t>70040 SALAMI (GENOA) CITTERIO       3/6#</t>
  </si>
  <si>
    <t>01760 EGGPLANT                      18ct</t>
  </si>
  <si>
    <t>01765 EGGPLANT                      24ct</t>
  </si>
  <si>
    <t>03160 BABY (EGGPLANT INDIAN)         10#</t>
  </si>
  <si>
    <t>03167 BABY (EGGPLANT THAI)           10#</t>
  </si>
  <si>
    <t>04230 EGG (HARD COOKED) PEELED      4/5#</t>
  </si>
  <si>
    <t>01776 EGGPLANT (ITALIAN)        30# CASE</t>
  </si>
  <si>
    <t>03165 BABY (EGGPLANT JAPANESE)  10# CASE</t>
  </si>
  <si>
    <t>01773 EGGPLANT (JAPANESE)       10# CASE</t>
  </si>
  <si>
    <t>01774 EGGPLANT (JAPANESE)       25# CASE</t>
  </si>
  <si>
    <t>04222 EGG (ORGANIC LIQ WHITES)     12/2#</t>
  </si>
  <si>
    <t>04240 EGG (LARGE)              15dz CASE</t>
  </si>
  <si>
    <t>04247 EGG (LIQUID)            15/2.2# CS</t>
  </si>
  <si>
    <t>04245 EGG (LIQUID WHOLE) CAGE FREE 2/20#</t>
  </si>
  <si>
    <t>04234 EGG (CAGE FREE) DARK YOL 15DZ CASE</t>
  </si>
  <si>
    <t>OR, CF</t>
  </si>
  <si>
    <t>01777 EGGPLANT (ITALIAN)        10# CASE</t>
  </si>
  <si>
    <t>01761 EGGPLANT                      12ct</t>
  </si>
  <si>
    <t>04284 EGG (LIQUID WHITES) CAG 15/2# CASE</t>
  </si>
  <si>
    <t>04220 EGG (X-LARGE)            15dz CASE</t>
  </si>
  <si>
    <t>01890 ENDIVE BELGIUM   10#          CASE</t>
  </si>
  <si>
    <t>01895 ENDIVE BELGIUM RED  8#        CASE</t>
  </si>
  <si>
    <t>04701 HUMMUS (TRADITIONAL)        4#-TUB</t>
  </si>
  <si>
    <t>98580 EXTRACT (ALMOND) NIELSON M.   18oz</t>
  </si>
  <si>
    <t>92272 FARM MKT (LETTUCE) SALANOV 24CT CS</t>
  </si>
  <si>
    <t>62273 FARM MKT (LETTUCE GEM) RED 24CT CS</t>
  </si>
  <si>
    <t>62272 FARM MKT (LETTUCE GEM) GRE 24CT CS</t>
  </si>
  <si>
    <t>98986 FARM MKT (TOMATO) MIXED CHERR CASE</t>
  </si>
  <si>
    <t>62660 FARM MKT (TANGERINES)       25# CS</t>
  </si>
  <si>
    <t>98514 FARM MKT (TOMATO) BEEFSTEAK    10#</t>
  </si>
  <si>
    <t>62150 SG-TOM (HEIRLOOM CHERRY)  20# CASE</t>
  </si>
  <si>
    <t>02930 FENNEL ANISE   12CT           CASE</t>
  </si>
  <si>
    <t>03168 BABY (FENNEL)            24ct CASE</t>
  </si>
  <si>
    <t>00570 FIGS (BLACK) FRESH            FLAT</t>
  </si>
  <si>
    <t>06140 CARNATIONS (ORANGE)  12ct   BUNDLE</t>
  </si>
  <si>
    <t>06150 CARNATIONS (PINK)  12ct     BUNDLE</t>
  </si>
  <si>
    <t>06155 CARNATIONS (RED)  12ct      BUNDLE</t>
  </si>
  <si>
    <t>06165 CARNATIONS (YELLOW) 12ct    BUNDLE</t>
  </si>
  <si>
    <t>03320 FLOWER (CONFETTI) EDIBLE       PKG</t>
  </si>
  <si>
    <t>06186 FLOWERS (DAFFODILS) 5 each  BUNDLE</t>
  </si>
  <si>
    <t>06170 DAISIES (GERBER) PURPLE      BUNCH</t>
  </si>
  <si>
    <t>06180 GLADIOLAS</t>
  </si>
  <si>
    <t>06187 FLOWERS (HYACINTH)          BUNDLE</t>
  </si>
  <si>
    <t>03327 FLOWER (LAVENDER) EDIBLE      50ct</t>
  </si>
  <si>
    <t>06200 LEATHER FERN                 BUNCH</t>
  </si>
  <si>
    <t>03344 FLOWER (MARIGOLDS) EDIBLE     50ct</t>
  </si>
  <si>
    <t>06266 MYRTLE (FLORAL) BUNCH        BUNCH</t>
  </si>
  <si>
    <t>03330 FLOWER (NASTURTIUM) EDIBLE    50ct</t>
  </si>
  <si>
    <t>06230 PALM FRONDS   (BUNDLE)       BUNCH</t>
  </si>
  <si>
    <t>03336 FLOWER (PANSIES) EDIBLE       50CT</t>
  </si>
  <si>
    <t>06188 FLOWERS (RANUNCULU) 5 each  BUNDLE</t>
  </si>
  <si>
    <t>06250 ROSES (LONG STEM) PEACH        2DZ</t>
  </si>
  <si>
    <t>06252 ROSES (LONG STEM) PINK         2DZ</t>
  </si>
  <si>
    <t>06255 ROSES (LONG STEM) WHITE        2DZ</t>
  </si>
  <si>
    <t>06268 SUNFLOWERS   FRESH  6@      BUNDLE</t>
  </si>
  <si>
    <t>06185 FLOWERS (TULIPS) 10 each    BUNDLE</t>
  </si>
  <si>
    <t>03337 FLOWER (VIOLA-MIXED) 50ct      PKG</t>
  </si>
  <si>
    <t>03346 FLOWER (CUCUMBER BLOSSOM)     TRAY</t>
  </si>
  <si>
    <t>03345 FLOWER (ZUCCHINI BLOSSOM)    100ct</t>
  </si>
  <si>
    <t>09008 SORBET (ACAI BERRY)           3gal</t>
  </si>
  <si>
    <t>08096 AVOCADO (CHUNK) HPP WHOLLY    8/2#</t>
  </si>
  <si>
    <t>09114 BREAD (BRIOCHE)HAMBURGER BUNS 72ct</t>
  </si>
  <si>
    <t>03169 BABY (FRISEE) GREEN           12ct</t>
  </si>
  <si>
    <t>09071 FRIES (CURLY) L.WESTON C0077  6/5#</t>
  </si>
  <si>
    <t>01910 BABY (FRISEE) BLONDE          12ct</t>
  </si>
  <si>
    <t>09911 APPLE (GRANNY DICE)  IQF      CASE</t>
  </si>
  <si>
    <t>09910 APPETIZER (VEG SPRING ROLL 144/1oz</t>
  </si>
  <si>
    <t>09000 AVOCADO (PULP-CHUNKY) FROZEN   12#</t>
  </si>
  <si>
    <t>08009 BEANS (EDAMAME) PEELED FROZ  24/1#</t>
  </si>
  <si>
    <t>08016 BEANS (HARICOTS) FROZ      10/2.2#</t>
  </si>
  <si>
    <t>09920 BLUEBERRIES (I.Q.F.) FROZ      30#</t>
  </si>
  <si>
    <t>09098 BREAD (BAGUETTE) FRENCH #0 15ct CS</t>
  </si>
  <si>
    <t>09210 BREAD (FLAT) OVAL NAAN   12/17.6oz</t>
  </si>
  <si>
    <t>09206 BREAD (ROLLS) DINNER-ASS 96ct CASE</t>
  </si>
  <si>
    <t>05732 BREAD PITA 6" KRONOS      12/10 CT</t>
  </si>
  <si>
    <t>99428 BREAD (EUROPEAN BAKERS)PUL 10/24oz</t>
  </si>
  <si>
    <t>09156 BREAD (ROLLS) HAWAIIAN  10/24ct CS</t>
  </si>
  <si>
    <t>09129 BREAD (SOURDOUGH) SLICED 6ct  CASE</t>
  </si>
  <si>
    <t>08028 SEAWEED (CHUKA SALAD)    4.4# CASE</t>
  </si>
  <si>
    <t>09105 CIABATTA SANDWICH ROLL LA 48/4.5oz</t>
  </si>
  <si>
    <t>08031 COLLARD GREENS (FROZEN) 12/3# CASE</t>
  </si>
  <si>
    <t>08027 CORN (YELLOW) CUT IN PACKA 12/2.5#</t>
  </si>
  <si>
    <t>08037 CORN COBBETS                  96ct</t>
  </si>
  <si>
    <t>08032 CORN (WHITE) BULK FROZ         20#</t>
  </si>
  <si>
    <t>99501 CRANBERRIES (I.Q.F) FROZ WHOL 2/5#</t>
  </si>
  <si>
    <t>09140 ENGLISH MUFFINS (THOMAS) 72ct CASE</t>
  </si>
  <si>
    <t>09019 FRIES (5/16" STRAIGHT CUT)    6/5#</t>
  </si>
  <si>
    <t>09066 FRIES (REGULAR) 3/8" W77 NO/S 6/5#</t>
  </si>
  <si>
    <t>09045 FRIES (SWEET POTATO)  L8000    15#</t>
  </si>
  <si>
    <t>09041 FRIES (SWEETPOT) L0090 C/CUT  5/3#</t>
  </si>
  <si>
    <t>09065 FRIES (TWISTER SEASONED) D007 6/5#</t>
  </si>
  <si>
    <t>09935 MANGO CHUNKS (I.Q.F)      30# CASE</t>
  </si>
  <si>
    <t>09928 MIXED BERRY (I.Q.F.)     2/5# CASE</t>
  </si>
  <si>
    <t>23126 ONION (RINGS) BREW CITY  6/2.5# CS</t>
  </si>
  <si>
    <t>09073 ONION (RINGS) B/BATTER L 4/2.5# CS</t>
  </si>
  <si>
    <t>08055 PEAS (PACKAGED)   12/2.5# PKG CASE</t>
  </si>
  <si>
    <t>08053 PEAS &amp; CARROTS  20#BULK       CASE</t>
  </si>
  <si>
    <t>09950 PEACHES (SLICED) I.Q.F. FROZ   20#</t>
  </si>
  <si>
    <t>09089 TOMATO (DICE) IN CANS        6/#10</t>
  </si>
  <si>
    <t>09980 RASPBERRIES (I.Q.F.)  30#     CASE</t>
  </si>
  <si>
    <t>09990 STRAWBERRY (WHOLE) I.Q.F       20#</t>
  </si>
  <si>
    <t>09208 BREAD (4" BUNS) KINGS HAWAI 30/2ct</t>
  </si>
  <si>
    <t>09148 BREAD (PITA) ARABIC WHEA 18/6ct CS</t>
  </si>
  <si>
    <t>10370 CHOCOLATE-RASBERRY HEART 24ct CASE</t>
  </si>
  <si>
    <t>09163 JUICE (BLOOD ORANGE) FROZE 12/32oz</t>
  </si>
  <si>
    <t>09043 PASTE (AJI AMARILLO)      12/7.5oz</t>
  </si>
  <si>
    <t>08988 SORBET (MANGO)              1.5gal</t>
  </si>
  <si>
    <t>08995 PLANTAIN (SLICE) FROZ   4/6#   24#</t>
  </si>
  <si>
    <t>09109 APPETIZER (VEGGIE POTSTICKE 3/40oz</t>
  </si>
  <si>
    <t>09049 SHRIMP 71/90 P&amp;D IQF  10#     CASE</t>
  </si>
  <si>
    <t>09564 COCONUT (MEAT THAI) FROZEN   10/1#</t>
  </si>
  <si>
    <t>05212 BEANS (GARBANZO) CANNED      6/#10</t>
  </si>
  <si>
    <t>98459 GARLIC FRIED            30/1# CASE</t>
  </si>
  <si>
    <t>01925 GARLIC (JUMBO)  30#       30# CASE</t>
  </si>
  <si>
    <t>01933 GARLIC (PEEL) CHINESE    4/5# CASE</t>
  </si>
  <si>
    <t>01929 GARLIC (PEELED) GARLIC CO 4/5# JAR</t>
  </si>
  <si>
    <t>01931 GARLIC (PEELED)           4/5# JAR</t>
  </si>
  <si>
    <t>91930 GARLIC (PEELED) CHRIS. RN 4/5# BAG</t>
  </si>
  <si>
    <t>01936 GARLIC (PEELED) ZESTY     4/5# BAG</t>
  </si>
  <si>
    <t>80003 G&amp;D LEAF (CHRYSANTHEMUM)      6 OZ</t>
  </si>
  <si>
    <t>01950 GINGER ROOT (CASE)   30#      CASE</t>
  </si>
  <si>
    <t>00650 GRAPES BLACK SEEDLESS  18#    CASE</t>
  </si>
  <si>
    <t>00660 GRAPES GREEN SEEDLESS  18#    CASE</t>
  </si>
  <si>
    <t>98259 GRANOLA (HONEY OAT) BOB'S RED  25#</t>
  </si>
  <si>
    <t>00662 GRAPES (GLOBE RED)          16/18#</t>
  </si>
  <si>
    <t>00675 GRAPES RED SEEDLESS   18#     CASE</t>
  </si>
  <si>
    <t>00580 GRAPEFRUIT (PINK)             23ct</t>
  </si>
  <si>
    <t>00585 GRAPEFRUIT (PINK)             27ct</t>
  </si>
  <si>
    <t>00590 GRAPEFRUIT (PINK)             32ct</t>
  </si>
  <si>
    <t>00600 GRAPEFRUIT (PINK)             40ct</t>
  </si>
  <si>
    <t>00605 GRAPEFRUIT (PINK)             48CT</t>
  </si>
  <si>
    <t>00620 GRAPEFRUIT (STAR RUBY)        27ct</t>
  </si>
  <si>
    <t>00625 GRAPEFRUIT (STAR RUBY)        32ct</t>
  </si>
  <si>
    <t>00630 GRAPEFRUIT (STAR RUBY)        36ct</t>
  </si>
  <si>
    <t>00635 GRAPEFRUIT (STAR RUBY)        40ct</t>
  </si>
  <si>
    <t>00690 GUAVAS                         13#</t>
  </si>
  <si>
    <t>39231 HUITLACOCHE FROZEN              2#</t>
  </si>
  <si>
    <t>02903 HERB (CHERVIL)                 4oz</t>
  </si>
  <si>
    <t>02878 HERB (RETAIL) LEMONGRASS       6ct</t>
  </si>
  <si>
    <t>10266 ICE CREAM BARS (MILK CHOC  12EA/CS</t>
  </si>
  <si>
    <t>99369 PASTE (AJI PANCA) INCA FOO 12/15oz</t>
  </si>
  <si>
    <t>00700 JICAMA WHOLE              35# CASE</t>
  </si>
  <si>
    <t>15110 JUICE (APPLE) CIDER PERRICON 4/1gl</t>
  </si>
  <si>
    <t>12313 JUICE (CLAMATO)           12/32 OZ</t>
  </si>
  <si>
    <t>05244 JUICE (LEMONADE)           12/12oz</t>
  </si>
  <si>
    <t>15146 JUICE (GOOD MORNING HULK) G GALLON</t>
  </si>
  <si>
    <t>98251 JUICE (PINEAPPLE) DOLE CAN 12/46oz</t>
  </si>
  <si>
    <t>05168 JUICE (GINGER) 1/2 GALLON  1/2 GAL</t>
  </si>
  <si>
    <t>05146 JUICE (GOOD MORNING HULK) PIN PINT</t>
  </si>
  <si>
    <t>15145 JUICE (GRAPEFRUIT) 12/QUART   CASE</t>
  </si>
  <si>
    <t>05171 JUICE (KEY LIME) GALLON     GALLON</t>
  </si>
  <si>
    <t>05152 JUICE (LEMON) 1/2 GALLON   1/2 GAL</t>
  </si>
  <si>
    <t>15150 JUICE (LEMON)  4/1GAL  CASE   CASE</t>
  </si>
  <si>
    <t>15160 JUICE (LEMONADE) 4/1GAL       CASE</t>
  </si>
  <si>
    <t>15155 JUICE (LEMON) 12-QUART        CASE</t>
  </si>
  <si>
    <t>15170 JUICE (LIME) 4/1 GAL  CASE    CASE</t>
  </si>
  <si>
    <t>15175 JUICE (LIME) 12-QUART         CASE</t>
  </si>
  <si>
    <t>15190 JUICE (ORANGE) 4/1GAL  CASE   CASE</t>
  </si>
  <si>
    <t>05205 JUICE (POMEGRANATE) GALLON   1 GAL</t>
  </si>
  <si>
    <t>05210 JUICE (POMEGRANATE)          QUART</t>
  </si>
  <si>
    <t>05184 JUICE (CELERY)   GALLON     GALLON</t>
  </si>
  <si>
    <t>05181 JUICE (KIWI) GALLON         GALLON</t>
  </si>
  <si>
    <t>02931 HERB (KAFFIR LIME LEAF)         1#</t>
  </si>
  <si>
    <t>01986 KALE (GREEN) CHOPPED        4x2.5#</t>
  </si>
  <si>
    <t>01987 KALE (GREEN) SHREDDED ORGAN 4/2.5#</t>
  </si>
  <si>
    <t>01980 KALE (GREEN)                  24ct</t>
  </si>
  <si>
    <t>98978 CHEESE (CREAM) VEGAN KI 6/8oz CASE</t>
  </si>
  <si>
    <t>07540 KIM CHEE NAPPA CABBAGE (VEG 6/16oz</t>
  </si>
  <si>
    <t>00775 KIWI                          36ct</t>
  </si>
  <si>
    <t>09024 TATER PUFF                    6/5#</t>
  </si>
  <si>
    <t>02932 HERB (LAVENDER)                 1#</t>
  </si>
  <si>
    <t>08747 SALT (LAWRY'S SEASONING)      4/5#</t>
  </si>
  <si>
    <t>02005 LEEKS   (12ct)                CASE</t>
  </si>
  <si>
    <t>03175 BABY (LEEKS)             12ct CASE</t>
  </si>
  <si>
    <t>00805 LEMONS (CHOICE) 95ct  38#     CASE</t>
  </si>
  <si>
    <t>00810 LEMONS (CHOICE) 115ct  38#    CASE</t>
  </si>
  <si>
    <t>00815 LEMONS (CHOICE) 140ct  38#    CASE</t>
  </si>
  <si>
    <t>00825 LEMONS (CHOICE) 200ct 38#     CASE</t>
  </si>
  <si>
    <t>12934 HERB (LEMON GRASS)             40#</t>
  </si>
  <si>
    <t>00795 LEMONS (MEYER)                 10#</t>
  </si>
  <si>
    <t>06780 LEMONS (PRESERVED)            4.4#</t>
  </si>
  <si>
    <t>00845 LEMONS (FANCY) 115ct 38#      CASE</t>
  </si>
  <si>
    <t>00850 LEMONS (FANCY) 140ct 38#      CASE</t>
  </si>
  <si>
    <t>02937 HERB (LEMON VERBENA)            1#</t>
  </si>
  <si>
    <t>03181 BABY (KALE GREEN) ORGANIC       3#</t>
  </si>
  <si>
    <t>03107 BABY (KALE BLEND)               3#</t>
  </si>
  <si>
    <t>02407 HEARTS OF ROMAINE (COLOSSAL)  40ct</t>
  </si>
  <si>
    <t>01960 GREENLEAF LETTUCE             24ct</t>
  </si>
  <si>
    <t>01975 LETTUCE ICEBERG               24ct</t>
  </si>
  <si>
    <t>03189 LETTUCE (ICEBERG BABY)        40ct</t>
  </si>
  <si>
    <t>03459 BABY (KALE GREEN)          3# CASE</t>
  </si>
  <si>
    <t>03185 BABY (LETTUCE) LOLAROSA    2# CASE</t>
  </si>
  <si>
    <t>03178 BABY (MESCULINE) LARGE B 4/3# CASE</t>
  </si>
  <si>
    <t>03190 BABY (MESCULINE) SPRING MI 3# CASE</t>
  </si>
  <si>
    <t>03192 BABY (LETTUCE) MIX ARTISAN 8# CASE</t>
  </si>
  <si>
    <t>99487 BABY (MESCLUN) "HOMESTATE" 3# CASE</t>
  </si>
  <si>
    <t>03198 ARCADIAN MIX LETTUCE     4/3# CASE</t>
  </si>
  <si>
    <t>03199 MICRO (MINT)              1/4# PKG</t>
  </si>
  <si>
    <t>03194 BABY (MESCULINE) ORGANIC   3# CASE</t>
  </si>
  <si>
    <t>03205 BABY (LETTUCE) RED OAK     2# CASE</t>
  </si>
  <si>
    <t>02405 ROMAINE LETTUCE               24ct</t>
  </si>
  <si>
    <t>03220 BABY (ROMAINE) RED              2#</t>
  </si>
  <si>
    <t>03221 BABY (LETTUCE) TANGO            2#</t>
  </si>
  <si>
    <t>00880 LIMES      150CT              CASE</t>
  </si>
  <si>
    <t>00885 LIMES      175CT              CASE</t>
  </si>
  <si>
    <t>00890 LIMES      200CT              CASE</t>
  </si>
  <si>
    <t>99476 LIMES RETAIL            8/5LB CASE</t>
  </si>
  <si>
    <t>00897 LIMES      230CT/250CT        CASE</t>
  </si>
  <si>
    <t>02936 HERB (LOVAGE)                   1#</t>
  </si>
  <si>
    <t>02017 MACHE HYDRO LAKEVILLE         CASE</t>
  </si>
  <si>
    <t>00900 MANDARINES                     22#</t>
  </si>
  <si>
    <t>00920 MANGOS    6-9ct               CASE</t>
  </si>
  <si>
    <t>00923 MANGOS    6-9ct               CASE</t>
  </si>
  <si>
    <t>00926 MANGOS (GREEN) 50#            CASE</t>
  </si>
  <si>
    <t>00945 MELONS (CANTALOUPE)  9CT      CASE</t>
  </si>
  <si>
    <t>00950 MELONS (CANTALOUPE)  12ct     CASE</t>
  </si>
  <si>
    <t>00955 MELONS (CANTALOUPE) 15CT      CASE</t>
  </si>
  <si>
    <t>00985 MELONS (HONEYDEW)  5CT        CASE</t>
  </si>
  <si>
    <t>00990 MELONS (HONEYDEW)  6CT        CASE</t>
  </si>
  <si>
    <t>00995 MELONS (HONEYDEW)  8CT        CASE</t>
  </si>
  <si>
    <t>03322 TINY (MIX CARROTS)             PKG</t>
  </si>
  <si>
    <t>03258 MICRO (THYME)             1/4# PKG</t>
  </si>
  <si>
    <t>03273 MICRO (CHEFS BLEND)       1/4# PKG</t>
  </si>
  <si>
    <t>03353 MICRO (BASIL MIX) 1/4#         PKG</t>
  </si>
  <si>
    <t>03326 FLOWER (MICRO SUN DAISY) PKG   PKG</t>
  </si>
  <si>
    <t>03308 MICRO (DILL) 1/4# PKG      PACKAGE</t>
  </si>
  <si>
    <t>03218 FLOWER (MICRO BLEND)           PKG</t>
  </si>
  <si>
    <t>03577 PETITE (FRECKLE LETTUCE CLAM SHELL</t>
  </si>
  <si>
    <t>03282 FLOWER (MICRO DIANTHUS)    PACKAGE</t>
  </si>
  <si>
    <t>03381 PETITE (ARUGULA)          1/4# PKG</t>
  </si>
  <si>
    <t>03299 PETITE (LEMON GRASS) 2oz       PKG</t>
  </si>
  <si>
    <t>03332 FLOWER (BASIL BLOSSOM)    1/4# PKG</t>
  </si>
  <si>
    <t>03014 MICRO (EPAZOTE)  1/4#      PACKAGE</t>
  </si>
  <si>
    <t>03253 FLOWER (MICRO ORCHID) 1/4#     PKG</t>
  </si>
  <si>
    <t>03312 TINY (TURNIP WHITE)            PKG</t>
  </si>
  <si>
    <t>03323 FLOWER (ORCHID FAIRY MIX)      PKG</t>
  </si>
  <si>
    <t>21004 HULLED MILLET                  25#</t>
  </si>
  <si>
    <t>02945 HERB (MINT)                     1#</t>
  </si>
  <si>
    <t>02950 HERB (MINT)                    4oz</t>
  </si>
  <si>
    <t>02954 HERB (MINT TOPS)               8oz</t>
  </si>
  <si>
    <t>03279 MICRO (CITRUS MIX)             4oz</t>
  </si>
  <si>
    <t>03227 MICRO (ARUGULA)                4oz</t>
  </si>
  <si>
    <t>03226 MICRO (BASIL ITALIAN) 1/4# PACKAGE</t>
  </si>
  <si>
    <t>03234 MICRO (CILANTRO) 1/4oz     PACKAGE</t>
  </si>
  <si>
    <t>03222 MICRO (HERB FINE MIX)     1/4# PKG</t>
  </si>
  <si>
    <t>03241 MICRO (INTENSITY MIX)     1/4# PKG</t>
  </si>
  <si>
    <t>03238 MICRO (PARSLEY ITALIAN)   1/4# PKG</t>
  </si>
  <si>
    <t>03214 MICRO (BASIL OPAL)        1/4# PKG</t>
  </si>
  <si>
    <t>06094 POLLEN (BEE) 7.5oz       CONTAINER</t>
  </si>
  <si>
    <t>10080 BROWNIE (CHOCOLATE) DIANNE' 3/80oz</t>
  </si>
  <si>
    <t>07003 CEDAR BRANCHES        25LB    BALE</t>
  </si>
  <si>
    <t>06012 CHILI (DRIED MORITA)            5#</t>
  </si>
  <si>
    <t>05695 CORN (HUSKS DRIED)              5#</t>
  </si>
  <si>
    <t>99607 POINSETTIAS (WHITE) 4" POTTED EACH</t>
  </si>
  <si>
    <t>05485 HORSERADISH (PREPARED) A 4/1gal CS</t>
  </si>
  <si>
    <t>07014 INDIAN CORN                   18CT</t>
  </si>
  <si>
    <t>07015 INDIAN CORN (MINI)            60CT</t>
  </si>
  <si>
    <t>05861 JAMAICA/HIBISCUS (DRIED)   5#  BOX</t>
  </si>
  <si>
    <t>05668 MAYO (VEGANAISE) FYH    4/1gl CASE</t>
  </si>
  <si>
    <t>05486 MUSTARD (YELLOW) FRENCH'S  4/105oz</t>
  </si>
  <si>
    <t>05702 OIL (FRIED CHILI)       24X210gram</t>
  </si>
  <si>
    <t>05526 OLIVE (CALAMATA) PITTED 6/1.5kg CS</t>
  </si>
  <si>
    <t>05529 OLIVE (BLACK) SLICED    6/#10 CASE</t>
  </si>
  <si>
    <t>98619 BREAD (CRUMBS) PANKO UNTOASTED 25#</t>
  </si>
  <si>
    <t>05481 ONION (PEARL) WHITE/PEEL      4/5#</t>
  </si>
  <si>
    <t>05502 ARTICHOKE HEART GRILL        2/3.1</t>
  </si>
  <si>
    <t>05517 SPICE (PEPPERCORN) MIXED      14oz</t>
  </si>
  <si>
    <t>05525 PEPPERONCINI (WHOLE)         4/1gl</t>
  </si>
  <si>
    <t>05515 PICKLES (SPEARS) 300ct        5gal</t>
  </si>
  <si>
    <t>05510 PICKLES (DILL CHIPS) 3/16"    5gal</t>
  </si>
  <si>
    <t>05518 PICKLES (SWEET)             GALLON</t>
  </si>
  <si>
    <t>07020 POINSETTIAS (RED) 4" POTTED   EACH</t>
  </si>
  <si>
    <t>07024 POINSETTIAS (RED) 6" POTTED   EACH</t>
  </si>
  <si>
    <t>07018 POINSETTIAS (RED) 8" POTTED   EACH</t>
  </si>
  <si>
    <t>06056 POMEGRANATE (CONCENTRATE)  12/12oz</t>
  </si>
  <si>
    <t>05995 SPICE (PORCINI POWDER)        16oz</t>
  </si>
  <si>
    <t>06010 RICE PAPER (PACKAGES) 8"      12oz</t>
  </si>
  <si>
    <t>05530 KIM CHEE (MILD)            12/14oz</t>
  </si>
  <si>
    <t>05697 SOPES (DOZEN) PACKAGE        DOZEN</t>
  </si>
  <si>
    <t>05597 WONTON SKINS SQUARE WING  12/12 OZ</t>
  </si>
  <si>
    <t>05500 CACTUS  (LEAVES) PEELED    8# CASE</t>
  </si>
  <si>
    <t>20218 MONIN SMOOTHIE (MANGO)      6/46oz</t>
  </si>
  <si>
    <t>14512 CHEESE (MONT JACK) FINE/ 4/5# CASE</t>
  </si>
  <si>
    <t>02024 MUSH (BLACK TRUMPET)  5#      CASE</t>
  </si>
  <si>
    <t>02025 MUSH (BUTTON) SIZE 10#        CASE</t>
  </si>
  <si>
    <t>05618 BAMBOO SHOOTS (CANNED) S 6/14oz-CS</t>
  </si>
  <si>
    <t>02027 MUSH (CHANTRELLE) YELLOW 5#   CASE</t>
  </si>
  <si>
    <t>02030 MUSH (CREMINI)   10#          CASE</t>
  </si>
  <si>
    <t>02031 MUSH (CREMINI) SLICED 10#     CASE</t>
  </si>
  <si>
    <t>02053 MUSH (ASSORT.) CHEF MIX         6#</t>
  </si>
  <si>
    <t>02057 MUSH (PORCINI) DRY  1#         BAG</t>
  </si>
  <si>
    <t>02071 MUSH (SHITAKE) DRY  1#         BAG</t>
  </si>
  <si>
    <t>02040 MUSH (ENOKI) 12-PKG           CASE</t>
  </si>
  <si>
    <t>02076 MUSH (MIXED WILD) FRESH CELLO CASE</t>
  </si>
  <si>
    <t>02043 MUSH (HEN OF THE WOODS)         5#</t>
  </si>
  <si>
    <t>02050 MUSH (MEDIUM)                  10#</t>
  </si>
  <si>
    <t>02049 MUSH (MORELS) FRESH             5#</t>
  </si>
  <si>
    <t>02048 MUSH (MAITAKE)            24/3.5oz</t>
  </si>
  <si>
    <t>02111 MUSH (KING OYSTER)             11#</t>
  </si>
  <si>
    <t>02052 MUSH (OYSTER)                   5#</t>
  </si>
  <si>
    <t>02058 MUSH (PORTABELLA) MED 4"        5#</t>
  </si>
  <si>
    <t>02060 MUSH (PORTABELLA) MED           5#</t>
  </si>
  <si>
    <t>02079 MUSH (PORTABELLA) EX-LARGE      5#</t>
  </si>
  <si>
    <t>02061 MUSH (PORTABELLA) LARGE         5#</t>
  </si>
  <si>
    <t>02068 MUSH (SHITAKI) #2               5#</t>
  </si>
  <si>
    <t>02069 MUSH (SHITAKI) BABY             5#</t>
  </si>
  <si>
    <t>02064 MUSH (SHITAKI) #1 JUMBO         5#</t>
  </si>
  <si>
    <t>02065 MUSH (SHITAKI) #1 LARGE         5#</t>
  </si>
  <si>
    <t>02073 MUSH (SHIMEJI) BROWN      12/3.5oz</t>
  </si>
  <si>
    <t>02067 MUSH (SHITAKI) #1 5# MED      CASE</t>
  </si>
  <si>
    <t>02070 MUSH (SLICED)    10#          CASE</t>
  </si>
  <si>
    <t>02072 MUSH (SHIMEJI) BROWN 24/3.5oz CASE</t>
  </si>
  <si>
    <t>02098 MUSH (SHIMEJI) BROWN     40/3.5 OZ</t>
  </si>
  <si>
    <t>05444 MUSTARD (DIJON) WHOLE GRAIN E 4/9#</t>
  </si>
  <si>
    <t>07780 CORN (SUPER SWEET ORGAN 12/10oz CS</t>
  </si>
  <si>
    <t>98447 MUSTARD (DIJON) ORIGNAL MA 4/9.05#</t>
  </si>
  <si>
    <t>04521 SAUCE (NACHO CHEESE) CANNED  6/#10</t>
  </si>
  <si>
    <t>01024 NECTARINES  36/38CT      18#  CASE</t>
  </si>
  <si>
    <t>01030 NECTARINES  48CT      18#     CASE</t>
  </si>
  <si>
    <t>01035 NECTARINES  50/56CT   18#     CASE</t>
  </si>
  <si>
    <t>01040 NECTARINES  64CT      18#     CASE</t>
  </si>
  <si>
    <t>01047 NECTARINES (WHITE)       18#  CASE</t>
  </si>
  <si>
    <t>99338 NOODLES (VERMCELLI) SWEET PO 20/1#</t>
  </si>
  <si>
    <t>06552 ALMONDS (SLICED BLANCHED)       5#</t>
  </si>
  <si>
    <t>06542 ALMONDS (SLIVERED BLANCH)       5#</t>
  </si>
  <si>
    <t>06625 COCONUT (SHRED/THREAD)UNSWEET   5#</t>
  </si>
  <si>
    <t>06696 MACADAMIA (ROASTED/SALTED)      5#</t>
  </si>
  <si>
    <t>06687 MACADAMIA (ROASTED) N/SALT      5#</t>
  </si>
  <si>
    <t>06684 PECAN (HALVES) JR MAMMOTH       5#</t>
  </si>
  <si>
    <t>06685 PECAN MEDIUM (PIECES)           5#</t>
  </si>
  <si>
    <t>06693 PECAN HALVES (GLAZED)           5#</t>
  </si>
  <si>
    <t>06730 PEPITAS (PUMPKIN) RST W/SALT    5#</t>
  </si>
  <si>
    <t>06752 PEPITAS (PUMPKIN) RST NO/SALT   5#</t>
  </si>
  <si>
    <t>06745 PISTACHIO (WHOLE KERNEL)        5#</t>
  </si>
  <si>
    <t>06845 SUNFLOWER KERNEL (RAW)          5#</t>
  </si>
  <si>
    <t>06852 SUNFLOWER SEED (RSTD) NO/SALT   5#</t>
  </si>
  <si>
    <t>06850 SUNFLOWER SEED (ROAST) W/SALT   5#</t>
  </si>
  <si>
    <t>06893 WALNUTS (GLAZED)                5#</t>
  </si>
  <si>
    <t>06894 WALNUTS (HALVES) LIGHT          5#</t>
  </si>
  <si>
    <t>98244 MILK (OAT) FULL FAT "OATLY" 6/64oz</t>
  </si>
  <si>
    <t>OR, V</t>
  </si>
  <si>
    <t>02110 ONION (YELLOW JBO #2)          50#</t>
  </si>
  <si>
    <t>02119 ONION (GREEN)                 4/2#</t>
  </si>
  <si>
    <t>02115 ONION (GREEN)                 48ct</t>
  </si>
  <si>
    <t>02112 ONION (GREEN SPRING)          24ct</t>
  </si>
  <si>
    <t>02120 ONION (YELLOW JBO #1) 50#     SACK</t>
  </si>
  <si>
    <t>02145 ONION (RED JBO)                25#</t>
  </si>
  <si>
    <t>02150 ONION (RED MED)  25#          SACK</t>
  </si>
  <si>
    <t>02166 ONION (TEXAS SWEETS)           40#</t>
  </si>
  <si>
    <t>02155 ONION (WHITE) JUMBO            50#</t>
  </si>
  <si>
    <t>02160 ONION (WHITE) MED              50#</t>
  </si>
  <si>
    <t>02130 ONION (YELLOW MED) 50#        SACK</t>
  </si>
  <si>
    <t>01055 ORANGE (BLOOD)         20#    CASE</t>
  </si>
  <si>
    <t>01049 ORANGE (CARA CARA)             20#</t>
  </si>
  <si>
    <t>01060 ORANGE (CHOICE)  48CT         CASE</t>
  </si>
  <si>
    <t>01065 ORANGE (CHOICE)  56CT         CASE</t>
  </si>
  <si>
    <t>01070 ORANGE (CHOICE)  72CT         CASE</t>
  </si>
  <si>
    <t>01075 ORANGE (CHOICE)  88CT         CASE</t>
  </si>
  <si>
    <t>01082 ORANGE CHOICE  138CT  38/40LB CASE</t>
  </si>
  <si>
    <t>01076 ORANGE (SUNKIST)  88ct        CASE</t>
  </si>
  <si>
    <t>01092 ORANGE SUNKIST FANCY 72CT 38L CASE</t>
  </si>
  <si>
    <t>01094 ORANGE (FANCY)  88CT   38#    CASE</t>
  </si>
  <si>
    <t>02955 HERB (OREGANO)                  1#</t>
  </si>
  <si>
    <t>02873 HERB (OREGANO)                 8oz</t>
  </si>
  <si>
    <t>02957 HERB (OREGANO)                 4oz</t>
  </si>
  <si>
    <t>03109 SG-BABY (ARUGULA WILD) ORGANIC  4#</t>
  </si>
  <si>
    <t>98644 BREAD (PANKO) ORIGINAL G/F     10#</t>
  </si>
  <si>
    <t>06296 PAN SPRAY NON-GMO VEGALENE  6/17oz</t>
  </si>
  <si>
    <t>98506 PAN SPRAY VEGAELENE PREMIUM 6/21oz</t>
  </si>
  <si>
    <t>01096 PAPAYA (HAWAIIAN)    9CT      CASE</t>
  </si>
  <si>
    <t>01098 PAPAYA (HAWAIIAN)   10CT      CASE</t>
  </si>
  <si>
    <t>01100 PAPAYA (MEXICAN)  8CT         CASE</t>
  </si>
  <si>
    <t>01101 PAPAYA (THAI GREEN)    30#    CASE</t>
  </si>
  <si>
    <t>02175 PARSLEY (REGULAR)  60CT       CASE</t>
  </si>
  <si>
    <t>02180 PARSLEY (ITALIAN)  60CT       CASE</t>
  </si>
  <si>
    <t>02182 PARSNIP                        20#</t>
  </si>
  <si>
    <t>01104 PASSION FRUIT (1 LAYER)         7#</t>
  </si>
  <si>
    <t>99209 PASTA (CHICKPEA) ELBOW BANZA 6/8oz</t>
  </si>
  <si>
    <t>08984 PASTE (BLUE YUZU KOSHO)  30/2.82oz</t>
  </si>
  <si>
    <t>09507 PASTA (ELBOW MACARONI) BARILL CASE</t>
  </si>
  <si>
    <t>30080 BROWNIE (CHOCOLATE) DAVID'S   CASE</t>
  </si>
  <si>
    <t>01110 PEACHES  (YELLOW)  36CT   18# CASE</t>
  </si>
  <si>
    <t>01115 PEACHES  (YELLOW)      48 18# CASE</t>
  </si>
  <si>
    <t>01120 PEACHES  (YELLOW)  56CT   18# CASE</t>
  </si>
  <si>
    <t>01107 PEACHES  (DONUT) 1 LAYER  24C FLAT</t>
  </si>
  <si>
    <t>62230 FARM MKT (PEACH) YELLOW       FLAT</t>
  </si>
  <si>
    <t>01135 PEACHES  (YELLOW) V/FILLED    CASE</t>
  </si>
  <si>
    <t>01140 PEARS (ASIAN)                 FLAT</t>
  </si>
  <si>
    <t>01150 PEARS (BARTLETT) 70/80CT  40# CASE</t>
  </si>
  <si>
    <t>01155 PEARS (BARTLETT)  90CT   40#  CASE</t>
  </si>
  <si>
    <t>01153 PEARS (BARTLETT) 110ct        CASE</t>
  </si>
  <si>
    <t>01165 PEARS (BARTLETT) 120CT        CASE</t>
  </si>
  <si>
    <t>01170 PEARS (BARTLETT) 135CT        CASE</t>
  </si>
  <si>
    <t>01180 PEARS (BOSC) 40#           80/90ct</t>
  </si>
  <si>
    <t>01190 PEARS (BOSC) 40#         110/125ct</t>
  </si>
  <si>
    <t>04058 PEAS CHINA (CLEANED) 5#       TRAY</t>
  </si>
  <si>
    <t>01210 PEARS (D'ANJOU) 80CT   40#    CASE</t>
  </si>
  <si>
    <t>01215 PEARS (D'ANJOU) 90CT   40#    CASE</t>
  </si>
  <si>
    <t>01220 PEARS (D'ANJOU)          100/110ct</t>
  </si>
  <si>
    <t>01222 PEARS (D'ANJOU) 120ct         CASE</t>
  </si>
  <si>
    <t>01224 PEARS (D'ANJOU) 135CT         CASE</t>
  </si>
  <si>
    <t>01225 PEARS (FORELLI) SMALL         CASE</t>
  </si>
  <si>
    <t>01221 PEARS (FORELLI) LARGE 90CT    CASE</t>
  </si>
  <si>
    <t>99103 PROTEIN POWDER (FRENCH VANILL 32oz</t>
  </si>
  <si>
    <t>01228 PEARS (RED) LARGE              22#</t>
  </si>
  <si>
    <t>02190 PEAS SUGAR SNAPS               10#</t>
  </si>
  <si>
    <t>02174 PEAS SUGAR SNAP (CLEANED)   5# BOX</t>
  </si>
  <si>
    <t>02192 PEAS SUGAR SNAPS STRINGLESS    10#</t>
  </si>
  <si>
    <t>01435 BELL PEPPER (GREEN) CHOICE  22/25#</t>
  </si>
  <si>
    <t>01440 BELL PEPPER (GREEN) LARGE   22/25#</t>
  </si>
  <si>
    <t>01442 BELL PEPPER (GREEN) EX-LARG 22/25#</t>
  </si>
  <si>
    <t>01450 BELL PEPPER (ORANGE) WHOLE  22/25#</t>
  </si>
  <si>
    <t>01451 BELL PEPPER ORANGE #1     11# CASE</t>
  </si>
  <si>
    <t>01479 PEPPER (MANZANO)               10#</t>
  </si>
  <si>
    <t>01460 BELL PEPPER RED #1             11#</t>
  </si>
  <si>
    <t>01465 BELL PEPPER RED CHOICE      22/25#</t>
  </si>
  <si>
    <t>08754 PEPPERONCINI (SLICED) 4/1 GAL CASE</t>
  </si>
  <si>
    <t>01475 BELL PEPPER YELLOW #1   11#   CASE</t>
  </si>
  <si>
    <t>01480 BELL PEPPER YELLOW CHOICE   22/25#</t>
  </si>
  <si>
    <t>01232 PERSIMMONS HACHIYA 17/18CT    CASE</t>
  </si>
  <si>
    <t>98483 PETITE (PEA W/TENDRILS)    4OZ PKG</t>
  </si>
  <si>
    <t>80126 G&amp;D PETITE (MINT PINEAPPLE)   2 OZ</t>
  </si>
  <si>
    <t>03449 SORREL (RED VEIN) HYDRO       CASE</t>
  </si>
  <si>
    <t>98487 PICKLE 1/4" K KOSHER SLIC 5gal TUB</t>
  </si>
  <si>
    <t>99544 PICKLE 1/4" SMOOTH KOSHER 5gal TUB</t>
  </si>
  <si>
    <t>01250 PINEAPPLES GOLD     4ct       CASE</t>
  </si>
  <si>
    <t>01234 PINEAPPLES GOLD 5/6CT         CASE</t>
  </si>
  <si>
    <t>01247 PINEAPPLES GOLD 7/8CT         CASE</t>
  </si>
  <si>
    <t>01246 PINEAPPLE (CROWNLESS)         CASE</t>
  </si>
  <si>
    <t>01256 PLUMS BLACK   50/60  28#      CASE</t>
  </si>
  <si>
    <t>01267 PLUMS PLUOTS DAPPLE DANDY      18#</t>
  </si>
  <si>
    <t>01271 POMEGRANATE (SEEDS)         12/4oz</t>
  </si>
  <si>
    <t>01263 PLUMS (RED PLUOTS) 32/36      FLAT</t>
  </si>
  <si>
    <t>01261 PLUMS (BLACK PLUOTS) 32/36    FLAT</t>
  </si>
  <si>
    <t>01269 PLUMS (RED)   50/60           CASE</t>
  </si>
  <si>
    <t>01268 PLUMS (RED)  70/80CT          CASE</t>
  </si>
  <si>
    <t>01270 PLUMS (RED PLUOTS) 18#        CASE</t>
  </si>
  <si>
    <t>03721 ONION (WHITE DICED 1/4") 5#    BAG</t>
  </si>
  <si>
    <t>04173 SWEET POT (DICE) 1/4"           5#</t>
  </si>
  <si>
    <t>02199 POTATO (FINGERLING) REGULAR    50#</t>
  </si>
  <si>
    <t>02314 POT (FINGERLING) MIXED COLORS  50#</t>
  </si>
  <si>
    <t>02318 POT (PEEWEE) MIXED COLORS      50#</t>
  </si>
  <si>
    <t>02217 POTATO (RUSSET IDAHO)   40CT  CASE</t>
  </si>
  <si>
    <t>02220 POTATO (RUSSET IDAHO)   50CT  CASE</t>
  </si>
  <si>
    <t>02225 POTATO (RUSSET IDAHO)   60CT  CASE</t>
  </si>
  <si>
    <t>02230 POTATO (RUSSET IDAHO)   70CT  CASE</t>
  </si>
  <si>
    <t>02235 POTATO (RUSSET IDAHO)   80CT  CASE</t>
  </si>
  <si>
    <t>02240 POTATO (RUSSET IDAHO)   90CT  CASE</t>
  </si>
  <si>
    <t>02245 POTATO (RUSSET IDAHO)  100CT  CASE</t>
  </si>
  <si>
    <t>92211 POT (MARBLE) PURPLE            50#</t>
  </si>
  <si>
    <t>02198 POTATO (PURPLE) BEE            50#</t>
  </si>
  <si>
    <t>02202 POTATO (RED) #2                50#</t>
  </si>
  <si>
    <t>02204 POTATO (RED) BEE               50#</t>
  </si>
  <si>
    <t>02205 POTATO (RED) CREAMERS          50#</t>
  </si>
  <si>
    <t>02209 POTATO (RED) A  #1             50#</t>
  </si>
  <si>
    <t>99358 POT (YUKON GOLD B) WEISER      50#</t>
  </si>
  <si>
    <t>02330 POTATO (YUKON)  BEE   50#     CASE</t>
  </si>
  <si>
    <t>30207 PASTRY POWDER CREAM MIX    33#-BAG</t>
  </si>
  <si>
    <t>00610 GRAPEFRUIT (RED RUBY) 56CT    CASE</t>
  </si>
  <si>
    <t>03383 BRUSSEL SPROUT (SHRED) 1/8"     5#</t>
  </si>
  <si>
    <t>03405 APPLE (RED DICE) 1/2" N/SK 5# TRAY</t>
  </si>
  <si>
    <t>03415 BEETS (GOLD SHRED)              5#</t>
  </si>
  <si>
    <t>03498 BASIL (WASHED)                  1#</t>
  </si>
  <si>
    <t>03455 CARROT (SLICE COIN CUT) 1/2"  4/5#</t>
  </si>
  <si>
    <t>03424 BEETS (GOLD DICE) 3/4"          5#</t>
  </si>
  <si>
    <t>03419 BEANS (BLUELAKE) CUT&amp;CLEAN    2/5#</t>
  </si>
  <si>
    <t>03442 BEETS (GOLD DICE) 1/2"          5#</t>
  </si>
  <si>
    <t>03916 BEETS (RED SHRED)               5#</t>
  </si>
  <si>
    <t>03439 BEETS (RED DICE) 1/2"       5# BAG</t>
  </si>
  <si>
    <t>03425 BEETS (RED DICE) 1/4"       5# BAG</t>
  </si>
  <si>
    <t>03423 CABBAGE (NAPA) CHOPPED 1"X1 5# BAG</t>
  </si>
  <si>
    <t>03412 BROCCOLI (FLORETT) 4/3#       CASE</t>
  </si>
  <si>
    <t>13382 BRUSSEL SPROUT (CUT IN H 4/5# CASE</t>
  </si>
  <si>
    <t>03426 CABBAGE (GREEN) DICE 1X1"   5# BAG</t>
  </si>
  <si>
    <t>06447 CANTALOUPE (CHUNK) 1"X1" CHUNK  5#</t>
  </si>
  <si>
    <t>13480 CARROT (MATCH STIX) 3/16X3"   4/5#</t>
  </si>
  <si>
    <t>03480 CARROT (MATCH STIX) 3/16x3"     5#</t>
  </si>
  <si>
    <t>03506 CARROT (ANGEL HAIR) 1/16"       5#</t>
  </si>
  <si>
    <t>03508 CARROT (CHATEAU)                5#</t>
  </si>
  <si>
    <t>03450 CARROT (DICED) 1/4"         5# BAG</t>
  </si>
  <si>
    <t>13447 CARROT (SLICE COIN CUT) 1/4"  4/5#</t>
  </si>
  <si>
    <t>13445 CARROT (DICE) 1/2"       4/5# CASE</t>
  </si>
  <si>
    <t>03452 CARROT (DICED) 3/8"         5# BAG</t>
  </si>
  <si>
    <t>03466 CARROT (SHRED V-CUT)        5# BAG</t>
  </si>
  <si>
    <t>03465 CARROT (SHRED JUL CUT) 3x1/ 5# BAG</t>
  </si>
  <si>
    <t>13553 CARROT (COIN CUT) 1/16"       4/5#</t>
  </si>
  <si>
    <t>03501 CARROT (SHRED)                4/5#</t>
  </si>
  <si>
    <t>03505 CARROT (SHRED FINE)         5# BAG</t>
  </si>
  <si>
    <t>03521 CARROT (STIX 3X3/8")        5# BAG</t>
  </si>
  <si>
    <t>13520 CARROT (STIX 4X3/8")          4/5#</t>
  </si>
  <si>
    <t>03555 CARROT (WHOLE PEELED)     25# SACK</t>
  </si>
  <si>
    <t>03566 CAULIFLOWER (FLORETT)    4/3# CASE</t>
  </si>
  <si>
    <t>13450 CARROT (DICED) 1/4"      4/5# CASE</t>
  </si>
  <si>
    <t>03581 CELERY (DICED) 1/8"             5#</t>
  </si>
  <si>
    <t>13570 CELERY (DICED) 1/4"      4/5# CASE</t>
  </si>
  <si>
    <t>03568 CELERY (DICED) 1/2"         5# BAG</t>
  </si>
  <si>
    <t>03609 CUCUMBER (JULIENNE) 5#     5# TRAY</t>
  </si>
  <si>
    <t>03608 BRUSSEL SPROUTS SHRED 1/16" 5# BAG</t>
  </si>
  <si>
    <t>13610 CELERY (STIX) 4"X 3/8"   4/5# CASE</t>
  </si>
  <si>
    <t>03580 CELERY (DICED) 3/8"         5# BAG</t>
  </si>
  <si>
    <t>03612 CELERY (STIX) 3"X 3/8"      5# BAG</t>
  </si>
  <si>
    <t>06475 CHIA SEED (BLACK)               5#</t>
  </si>
  <si>
    <t>06518 CHIC TENDER HOMESTLE TYSON RE 2/5#</t>
  </si>
  <si>
    <t>03621 CILANTRO (CHOPPED)              5#</t>
  </si>
  <si>
    <t>13631 CABBAGE (GREEN SHRED) 3/16"   4/5#</t>
  </si>
  <si>
    <t>03635 CABBAGE (COLESLAW) MIX 3/WAY  4/5#</t>
  </si>
  <si>
    <t>03652 CUC HH (DICE) 1/2" NO/SKIN      5#</t>
  </si>
  <si>
    <t>03653 CUC HH (DICED) 3/8" NO/SKIN     5#</t>
  </si>
  <si>
    <t>03665 CUCUMBER (STIX W/SKIN) 1/2"x3"  5#</t>
  </si>
  <si>
    <t>03661 CUC HH (DICE) 1/4" NO/SKIN      5#</t>
  </si>
  <si>
    <t>03667 DAIKON (JULIENNE) 3"X 1/8"      5#</t>
  </si>
  <si>
    <t>03668 DAIKON (SHREDDED)               5#</t>
  </si>
  <si>
    <t>13420 CABBAGE (RED SHRED)           4/5#</t>
  </si>
  <si>
    <t>13720 ONION (YELLOW) DICED 1/4"     4/5#</t>
  </si>
  <si>
    <t>03670 FAJITA MIX (RED/GRN/ON) SLICE   5#</t>
  </si>
  <si>
    <t>05476 GINGER (PEELED) 5#             BAG</t>
  </si>
  <si>
    <t>03672 FAJITA- R/G/Y BELL-RD/YEL ONIO  5#</t>
  </si>
  <si>
    <t>05279 HONEYDEW (CHUNKS)  CHUNK   5# EACH</t>
  </si>
  <si>
    <t>96415 HONEYDEW (CHUNKS) KOSHER      2/5#</t>
  </si>
  <si>
    <t>05287 PEPPER (BANANA) RINGS 4/1 GAL CASE</t>
  </si>
  <si>
    <t>03662 JALAPENO (DICED) FRESH 1/4"     5#</t>
  </si>
  <si>
    <t>03649 JALAPENO (COIN CUT) FRESH 1/4"  5#</t>
  </si>
  <si>
    <t>05297 JALAPENO (SLICED) CANNED     6/#10</t>
  </si>
  <si>
    <t>03679 JICAMA (DICED)  1/4"            5#</t>
  </si>
  <si>
    <t>06404 WATER (ARROWHEAD) 48/8oz      CASE</t>
  </si>
  <si>
    <t>03675 JICAMA (DICED)  1/2"        5# BAG</t>
  </si>
  <si>
    <t>03682 JICAMA (JULIENNE)  1/4"    5# TRAY</t>
  </si>
  <si>
    <t>03680 JICAMA (STIX)  4 X 3/8" 5#    TRAY</t>
  </si>
  <si>
    <t>03709 KALE (CHOPPED)   5#            BAG</t>
  </si>
  <si>
    <t>03711 KALE (BLACK TUSCAN) SHRED 5#   BAG</t>
  </si>
  <si>
    <t>03681 LEEKS (JULIENNE)  5#        5# BAG</t>
  </si>
  <si>
    <t>03691 LETTUCE (CHOPPED) 1X1         4/5#</t>
  </si>
  <si>
    <t>03702 LETTUCE (SHRED) 1/8" CAS 4/5# CASE</t>
  </si>
  <si>
    <t>03808 MANGO DICED FRESH 1/2"     5# TRAY</t>
  </si>
  <si>
    <t>03809 MANGO DICE FRESH 1/4"  5#  5# TRAY</t>
  </si>
  <si>
    <t>06472 MANGO SPEARS  5#              TRAY</t>
  </si>
  <si>
    <t>13730 ONION (YELLOW) DICED 3/8"     4/5#</t>
  </si>
  <si>
    <t>03715 ONION (YELLOW) DICED 1X1"       5#</t>
  </si>
  <si>
    <t>03740 ONION (GREEN) DICE 1/4"         5#</t>
  </si>
  <si>
    <t>03787 ONION (WHITE SLICE) 1/2"   5#  BAG</t>
  </si>
  <si>
    <t>13742 ONION (RED) DICED 1/4"        4/5#</t>
  </si>
  <si>
    <t>13766 ONION (RED) SILVERED/JULIENNE 4/5#</t>
  </si>
  <si>
    <t>13785 ONION (YELLOW) JULIENNE       4/5#</t>
  </si>
  <si>
    <t>13750 ONION (RED) DICED 1/2"        4/5#</t>
  </si>
  <si>
    <t>13710 ONION (YELLOW) DICED 1/2"     4/5#</t>
  </si>
  <si>
    <t>13760 ONION (RED SLICED) 1/4"  4/5# CASE</t>
  </si>
  <si>
    <t>03805 ONION (RED) RINGS 1/8"          5#</t>
  </si>
  <si>
    <t>13780 ONION (YELLOW) SLICED  1/4"   4/5#</t>
  </si>
  <si>
    <t>03784 ONION (WHITE) SLICE 1/8"        5#</t>
  </si>
  <si>
    <t>03871 PAPAYA (THAI GREEN) SHREDD 5# TRAY</t>
  </si>
  <si>
    <t>03876 PARSLEY (CHOPPED) 5#           BAG</t>
  </si>
  <si>
    <t>06345 PASTE (HARISSA)            12/10oz</t>
  </si>
  <si>
    <t>03874 PARSNIPS (DICED) 1"X1"   5#    BAG</t>
  </si>
  <si>
    <t>03881 PARSNIPS (DICED) 1/2"   5#     BAG</t>
  </si>
  <si>
    <t>03815 BELL GREEN (DICED) 1"X1"        5#</t>
  </si>
  <si>
    <t>13820 BELL GREEN (DICED) 1/4"       4/5#</t>
  </si>
  <si>
    <t>03817 BELL (TRI-COLOR) DICED 1X1      5#</t>
  </si>
  <si>
    <t>03869 BELL RED (JULIENNE) 1/4"        5#</t>
  </si>
  <si>
    <t>03819 BELL (TRI-COLOR) SLICE 1/4"     5#</t>
  </si>
  <si>
    <t>03862 BELL RED (DICED) 1"X1"          5#</t>
  </si>
  <si>
    <t>03814 BELL (TRI-COLOR) DICED 1/2"     5#</t>
  </si>
  <si>
    <t>03816 BELL (TRI-COLOR) DICED 1/4"     5#</t>
  </si>
  <si>
    <t>13933 PICO DE GALO (FRESH)          2/5#</t>
  </si>
  <si>
    <t>03811 PINEAPPLE DICE FRESH 1/4"       5#</t>
  </si>
  <si>
    <t>06476 PINEAPPLE (CHUNK) FRESH CUT     5#</t>
  </si>
  <si>
    <t>05310 PINEAPPLE SPEARS FRESH          5#</t>
  </si>
  <si>
    <t>96448 PINEAPPLE (CHUNK) FRESH  2/5# CASE</t>
  </si>
  <si>
    <t>93906 POT (BLANCHED &amp; DICE) 3/4"   3/10#</t>
  </si>
  <si>
    <t>03904 POT (RED WEDGE) COOKED       3/10#</t>
  </si>
  <si>
    <t>03900 POT (DICE RAW) 1/4" NO/SKIN    10#</t>
  </si>
  <si>
    <t>13905 POT (COOK &amp; DICED) 1/2"      3/10#</t>
  </si>
  <si>
    <t>03933 PICO DE GALO (FRESH)            5#</t>
  </si>
  <si>
    <t>03920 POT (DICE RAW) 3/4" NO/SKIN    10#</t>
  </si>
  <si>
    <t>03910 POT (DICE RAW) 1/2" NO/SKIN     5#</t>
  </si>
  <si>
    <t>03911 POT (DICE RAW) 1X1" NO/SKIN     5#</t>
  </si>
  <si>
    <t>03939 POT (RED DICE RAW) 1/2" N/SK   10#</t>
  </si>
  <si>
    <t>03934 POT (RED DICE RAW) 3/4"W/SK    10#</t>
  </si>
  <si>
    <t>03976 POT (RED BEE WED 8 CUT) W/SKIN  5#</t>
  </si>
  <si>
    <t>03972 POT (RED BEE QUARTERED)W/SK    10#</t>
  </si>
  <si>
    <t>03975 POT (RED WEDGE 6 CUT)          10#</t>
  </si>
  <si>
    <t>04025 POT (SLICED RAW) 1/4"  NO/SKIN 10#</t>
  </si>
  <si>
    <t>04027 POT (SLICED RAW) 1/8"  5#       5#</t>
  </si>
  <si>
    <t>04028 POT (YUKON PEELED)           2/10#</t>
  </si>
  <si>
    <t>04030 POT (WHOLE PEEL)IN WATER       30#</t>
  </si>
  <si>
    <t>04049 POT (WHOLE PEEL)YUKON IN H20   25#</t>
  </si>
  <si>
    <t>04046 POT (YUKON B WEDGE) 6ct W/SK    5#</t>
  </si>
  <si>
    <t>06486 PUREE (BLUEBERRY)           6/30oz</t>
  </si>
  <si>
    <t>06485 PUREE (BLACKBERRY)          6/30oz</t>
  </si>
  <si>
    <t>06523 PUREE (CHERRY)              6/30oz</t>
  </si>
  <si>
    <t>06490 PUREE (MANGO)               6/30oz</t>
  </si>
  <si>
    <t>06510 PUREE (PASSION FRUIT)       6/30oz</t>
  </si>
  <si>
    <t>06487 PUREE (GUAVA PINK)          6/32oz</t>
  </si>
  <si>
    <t>06520 PUREE (RASPBERRY)           6/30oz</t>
  </si>
  <si>
    <t>06522 PUREE (STRAWBERRY)          6/30oz</t>
  </si>
  <si>
    <t>06494 PUREE (TAMARIND)            6/30oz</t>
  </si>
  <si>
    <t>06511 PUREE (YUZU LUXE SOUR)      6/32oz</t>
  </si>
  <si>
    <t>04053 RADISH (SHREDDED) 1/8"          5#</t>
  </si>
  <si>
    <t>04055 RADISH (SLICED)                 5#</t>
  </si>
  <si>
    <t>04065 ROMAINE (CHOP 1"X 1")           5#</t>
  </si>
  <si>
    <t>04060 ROMAINE (CHOPPED)             6/2#</t>
  </si>
  <si>
    <t>06350 SALAD (BABY ARUGULA) READY P 6/5oz</t>
  </si>
  <si>
    <t>06370 SALAD (BABY SPINACH) 6/6oz    CASE</t>
  </si>
  <si>
    <t>06360 COLLARD GREENS (CUT&amp; CLEAN)   6x2#</t>
  </si>
  <si>
    <t>06390 CANTALOUPE (CHUNKS) FRESH     2/5#</t>
  </si>
  <si>
    <t>05660 SYRUP (MALTOSE)         36x14.11oz</t>
  </si>
  <si>
    <t>03708 KALE (SHRED) 1/8"  5#          BAG</t>
  </si>
  <si>
    <t>06416 WATERMELON (CHUNKS)           2/5#</t>
  </si>
  <si>
    <t>06415 HONEYDEW (CHUNKS)             2/5#</t>
  </si>
  <si>
    <t>03411 BEETS (RED DICE) 3/4"      5# TRAY</t>
  </si>
  <si>
    <t>03430 BUTTERNUT (DICE)  1/4"          5#</t>
  </si>
  <si>
    <t>03429 BUTTERNUT (DICE)  3/4"          5#</t>
  </si>
  <si>
    <t>13421 BUTTERNUT (DICE)  1/2"        4/5#</t>
  </si>
  <si>
    <t>13443 BUTTERNUT (DICE) 1"X 1" N/SK  4/5#</t>
  </si>
  <si>
    <t>03427 BUTTERNUT (WHOLE-PEEL)         10#</t>
  </si>
  <si>
    <t>04138 SQ YEL (DICE) 1/4" W/SKIN       5#</t>
  </si>
  <si>
    <t>04148 SQ YEL (DICED) 1/2" WITH SKIN   5#</t>
  </si>
  <si>
    <t>04152 SQ ZUCC (DICED 1/4")            5#</t>
  </si>
  <si>
    <t>04150 SQ ZUCC (DICED) 3/4"            5#</t>
  </si>
  <si>
    <t>04151 SQ ZUCC (DICE) 1/4" W/SKIN      5#</t>
  </si>
  <si>
    <t>04169 SWEET POT (WHOLE PEEL) IN  20# TUB</t>
  </si>
  <si>
    <t>04184 SWEET POT (DICE) 1/2"       5# BAG</t>
  </si>
  <si>
    <t>04183 SWEET POT (DICED) 3/4"     5# TRAY</t>
  </si>
  <si>
    <t>04198 TOM (DICED) 3/8"              4/5#</t>
  </si>
  <si>
    <t>04182 TOM (ROMA DICE) 1/2"            5#</t>
  </si>
  <si>
    <t>14197 TOM (SLICED) 1/4"             2/5#</t>
  </si>
  <si>
    <t>06412 PINEAPPLE (CHUNKS) FRESH CUT  2/5#</t>
  </si>
  <si>
    <t>03788 ONION (WHITE DICE) 1/2"         5#</t>
  </si>
  <si>
    <t>04207 YAM (DICED) 1" NO/SKIN          5#</t>
  </si>
  <si>
    <t>04209 YAM (DICED) 1/2" NO/SKIN        5#</t>
  </si>
  <si>
    <t>04196 YAM (WHOLE PEELED)              5#</t>
  </si>
  <si>
    <t>04180 YAM (WHOLE PEELED) IN WATER    20#</t>
  </si>
  <si>
    <t>08515 TOMATO (PASTE) DINAPOLI      6/#10</t>
  </si>
  <si>
    <t>07028 PUMPKIN (LARGE)  20/25# EACH  EACH</t>
  </si>
  <si>
    <t>07027 PUMPKIN (MEDIUM) 10/12# EACH  EACH</t>
  </si>
  <si>
    <t>07030 PUMPKINS MINI (ORANGE)        40ct</t>
  </si>
  <si>
    <t>98333 QUINOA (ORGANIC) TRI-COLOR      5#</t>
  </si>
  <si>
    <t>03239 BABY (RADISH BREAKFAST)       24ct</t>
  </si>
  <si>
    <t>03216 BABY (RADISH CINCINATTI)      24ct</t>
  </si>
  <si>
    <t>03292 BABY (RADISH EASTER)          24ct</t>
  </si>
  <si>
    <t>02360 RADICCHIO                     12ct</t>
  </si>
  <si>
    <t>02355 RADICCHIO                      9ct</t>
  </si>
  <si>
    <t>03247 BABY (RADISH WATERMELON)       10#</t>
  </si>
  <si>
    <t>02371 RADISH (WATERMELON) LARGE      10#</t>
  </si>
  <si>
    <t>03245 MICRO (WATERCRESS)             4oz</t>
  </si>
  <si>
    <t>01275 RASPBERRIES              12/BASKET</t>
  </si>
  <si>
    <t>01277 RASPBERRIES (DRISCOLL)   12/BASKET</t>
  </si>
  <si>
    <t>01276 RASPBERRIES (ORGANIC)    12/BASKET</t>
  </si>
  <si>
    <t>12109 FIG JAM (DALMATUA) 12/8.5oz   CASE</t>
  </si>
  <si>
    <t>12092 RM (BROWNIES) BUBBLES         2/5#</t>
  </si>
  <si>
    <t>06034 RICE (BASMATI) ROYAL           20#</t>
  </si>
  <si>
    <t>05734 RICE (DASCA VALENCIA) BOMBA 15/1kg</t>
  </si>
  <si>
    <t>06631 RICE (JASMINE)                 50#</t>
  </si>
  <si>
    <t>12055 PADS (SCOURING) GREEN NYLON   20ct</t>
  </si>
  <si>
    <t>03157 ROMANESCO                   9/12ct</t>
  </si>
  <si>
    <t>04038 ROMAINE (SHREDDED)            6/2#</t>
  </si>
  <si>
    <t>02400 HEARTS OF ROMAINE(FOODSERVICE 48ct</t>
  </si>
  <si>
    <t>03558 HEARTS OF ROMAINE (ANDY BOY)  48ct</t>
  </si>
  <si>
    <t>03186 BABY (HEART OF ROMAINE)PETITE 48ct</t>
  </si>
  <si>
    <t>03188 BABY (HEARTS OF ROMAINE)      48ct</t>
  </si>
  <si>
    <t>02402 HEARTS OF ROMAINE GARDEN HEAR 48ct</t>
  </si>
  <si>
    <t>02410 HEARTS OF ROMAINE (ORGANIC) 12/3ct</t>
  </si>
  <si>
    <t>02408 SG-ROMAINE (COASTAL FRESH)    24ct</t>
  </si>
  <si>
    <t>02401 HEARTS OF ROMAINE (RETAIL)  12/3ct</t>
  </si>
  <si>
    <t>02960 HERB (ROSEMARY)                 1#</t>
  </si>
  <si>
    <t>02962 HERB (ROSEMARY)                4oz</t>
  </si>
  <si>
    <t>02999 SPICE (SAFFRON) 1oz            TIN</t>
  </si>
  <si>
    <t>02965 HERB (SAGE)                     1#</t>
  </si>
  <si>
    <t>02981 HERB (SAGE)                    8oz</t>
  </si>
  <si>
    <t>02963 HERB (SAGE)                    4oz</t>
  </si>
  <si>
    <t>98645 SALAMI (SOPRESATTA) CREMIN 9/5.5oz</t>
  </si>
  <si>
    <t>06349 ROMAINE (SHREDDED)              5#</t>
  </si>
  <si>
    <t>05929 SALT (KOSHER) DIAMOND    9/3#-CASE</t>
  </si>
  <si>
    <t>12985 SAUCE (SOY TAMARI)GF SAN-J 6/2 qts</t>
  </si>
  <si>
    <t>39108 SAUCE (SOY TAMARI)GF KIKKOMA 5 GAL</t>
  </si>
  <si>
    <t>19133 SAUCE (SOY) DARK PEARL RIVER 12/5#</t>
  </si>
  <si>
    <t>19144 SAUCE (SOY SWEET) ABC    12/20.9oz</t>
  </si>
  <si>
    <t>98242 SAUSAGE TURKEY 1oz RAW SKN/On  10#</t>
  </si>
  <si>
    <t>21135 SEITAN CUBES BULK (FRANKLIN)  2/5#</t>
  </si>
  <si>
    <t>98787 CRISPY (FRIED) ONIONS      15/14oz</t>
  </si>
  <si>
    <t>08785 CRISPY (FRIED) ONIONS " 12/2.2#-CS</t>
  </si>
  <si>
    <t>12420 SHALLOTS PEELED               4/5#</t>
  </si>
  <si>
    <t>20227 SODA (BOYLAN'S) ORANGE     24/12oz</t>
  </si>
  <si>
    <t>05683 CHORIZO SOYRIZO MTLS EL BU 12/12oz</t>
  </si>
  <si>
    <t>03250 BABY (SPINACH)                  4#</t>
  </si>
  <si>
    <t>02440 SPINACH CLEAN               4/2.5#</t>
  </si>
  <si>
    <t>03251 BABY (SPINACH) ORGANIC          4#</t>
  </si>
  <si>
    <t>04553 CUC (HH DICE) 1/2" WITH/SKIN    5#</t>
  </si>
  <si>
    <t>02452 SPROUTS PEA SHOOTS              3#</t>
  </si>
  <si>
    <t>02470 SQUASH (BUTTERNUT)          32/35#</t>
  </si>
  <si>
    <t>02475 SQUASH (CHAYOTE)              24ct</t>
  </si>
  <si>
    <t>02477 SQUASH (DELICATA)              20#</t>
  </si>
  <si>
    <t>02480 SQUASH (KABOCHA)               35#</t>
  </si>
  <si>
    <t>02525 SQUASH (MEXICAN) ZUCCHINI      22#</t>
  </si>
  <si>
    <t>03275 BABY (SQUASH) YELLOW/SUNBURST  10#</t>
  </si>
  <si>
    <t>02530 SQUASH (YEL.STRAIGHTNECK)   22/25#</t>
  </si>
  <si>
    <t>02545 SQUASH (ZUCCHINI) FANCY     22/25#</t>
  </si>
  <si>
    <t>02557 SQUASH ZUCC YELLOW FANCY    22/25#</t>
  </si>
  <si>
    <t>02547 SQUASH (ZUCCHINI) LARGE     22/25#</t>
  </si>
  <si>
    <t>02550 SQUASH (ZUCCHINI) MED       22/25#</t>
  </si>
  <si>
    <t>03280 BABY (SQUASH) ZUCCHINI         10#</t>
  </si>
  <si>
    <t>02540 SQUASH (ZUCCHINI) EX/FCY    22/25#</t>
  </si>
  <si>
    <t>01282 STAR FRUIT                      8#</t>
  </si>
  <si>
    <t>01285 STRAWBERRIES #1  8#           FLAT</t>
  </si>
  <si>
    <t>01278 STRAWBERRIES         4/2#     CASE</t>
  </si>
  <si>
    <t>01283 STRAWBERRIES (CLAM SHELL) 8# FLATS</t>
  </si>
  <si>
    <t>01287 STRAWBERRIES (DRISCOLL)       8x1#</t>
  </si>
  <si>
    <t>01290 STRAWBERRIES (LONG STEM)      FLAT</t>
  </si>
  <si>
    <t>02563 SUNCHOKES (PEELED)              5#</t>
  </si>
  <si>
    <t>02560 SUNFLOWER SPROUTS FLAT          5#</t>
  </si>
  <si>
    <t>02565 SWEET POTATO #1                40#</t>
  </si>
  <si>
    <t>02567 SWEET POTATO JUMBO             40#</t>
  </si>
  <si>
    <t>02570 YAMS (NAGO IMO-JAPANESE)       40#</t>
  </si>
  <si>
    <t>02574 SWEET POTATO OKINAWUA          30#</t>
  </si>
  <si>
    <t>16054 SYRUP (MAPLE) PURE           4/1gl</t>
  </si>
  <si>
    <t>01301 TANGERINES (CLEMENTINE)     10/3LB</t>
  </si>
  <si>
    <t>01308 TANGERINES CLEMENTINE HALO     20#</t>
  </si>
  <si>
    <t>01302 TANGERINES  HONEY             CASE</t>
  </si>
  <si>
    <t>01311 TANGERINES (MURCOTS)           22#</t>
  </si>
  <si>
    <t>02572 TARO ROOT LARGE                10#</t>
  </si>
  <si>
    <t>02980 HERB (TARRAGON)                 1#</t>
  </si>
  <si>
    <t>02875 HERB (TARRAGON)                8oz</t>
  </si>
  <si>
    <t>02982 HERB (TARRAGON)                4oz</t>
  </si>
  <si>
    <t>10145 TEA (CHAMOMILE)              100ct</t>
  </si>
  <si>
    <t>10490 TEA (MINT) ORGANIC           100ct</t>
  </si>
  <si>
    <t>03161 FLOWER (FENNEL)                4oz</t>
  </si>
  <si>
    <t>02985 HERB (THYME)                    1#</t>
  </si>
  <si>
    <t>02876 HERB (THYME)                   8oz</t>
  </si>
  <si>
    <t>02987 HERB (THYME)                   4oz</t>
  </si>
  <si>
    <t>02990 HERB (THYME LEMON)              1#</t>
  </si>
  <si>
    <t>02988 HERB (RETAIL) THYME            6ct</t>
  </si>
  <si>
    <t>05587 TOFU (GREEN) SOFT          12/14oz</t>
  </si>
  <si>
    <t>05590 TOFU (RED) FIRM            12/14oz</t>
  </si>
  <si>
    <t>02600 TOMATO (4X4)  2 LAYER          20#</t>
  </si>
  <si>
    <t>02605 TOMATO (4X5)  2 LAYER          20#</t>
  </si>
  <si>
    <t>02610 TOMATO (5X5)  2 LAYER          20#</t>
  </si>
  <si>
    <t>02615 TOMATO (5X6)  2 LAYER          20#</t>
  </si>
  <si>
    <t>02575 TOMATILLOS (PEELED)            10#</t>
  </si>
  <si>
    <t>02580 TOMATILLOS (PEELED) WIREBOUND  36#</t>
  </si>
  <si>
    <t>02650 TOMATO (CHERRY) STEMLESS 12 BASKET</t>
  </si>
  <si>
    <t>02660 TOMATO (CHERRY HEIRLOOM)      FLAT</t>
  </si>
  <si>
    <t>02667 TOMATO (CLUSTER) RED           10#</t>
  </si>
  <si>
    <t>02674 TOMATO (GRAPE) RED       12 BASKET</t>
  </si>
  <si>
    <t>02675 TOMATO (GRAPE) RED  BULK       20#</t>
  </si>
  <si>
    <t>02597 TOMATO (GREEN) MED SIZE        25#</t>
  </si>
  <si>
    <t>02673 TOMATO (GRAPE/CHERRY) YE 12 BASKET</t>
  </si>
  <si>
    <t>02671 TOMATO (HEIRLOOM) BRANDYWINE   10#</t>
  </si>
  <si>
    <t>02689 TOMATO (SAN MARZANO) DINAPOL 6/#10</t>
  </si>
  <si>
    <t>02679 TOMATO (HEIRLOOM) MIXED        10#</t>
  </si>
  <si>
    <t>02677 TOMATO (HOT HOUSE) 4X5         15#</t>
  </si>
  <si>
    <t>02685 TOMATO (LOOSE) MEDIUM       22/25#</t>
  </si>
  <si>
    <t>02700 TOMATO (ROMA) #1  LARGE/EX- 22/25#</t>
  </si>
  <si>
    <t>02703 TOMATO (ROMA) #1 MED SIZE   22/25#</t>
  </si>
  <si>
    <t>02697 TOMATO (ROMA) #2            22/25#</t>
  </si>
  <si>
    <t>02720 TOMATO (TEARDROP) RED    12 BASKET</t>
  </si>
  <si>
    <t>02707 TOMATO (YELLOW)  5X6           10#</t>
  </si>
  <si>
    <t>02706 TOMATO (YELLOW)  4X5           10#</t>
  </si>
  <si>
    <t>05716 TORT (CHIPS) RAW WHITE PRE-CUT 40#</t>
  </si>
  <si>
    <t>05705 TORT (CORN) 6" REGULAR     3dz/PKG</t>
  </si>
  <si>
    <t>05708 TORT (CORN) 6" GUERRERO       30ct</t>
  </si>
  <si>
    <t>05735 TORT (CORN) 6" BLUE THIN   5dz/PKG</t>
  </si>
  <si>
    <t>05740 TORT (CORN) 6" GREEN REGULAR DOZEN</t>
  </si>
  <si>
    <t>05750 TORT (CORN) 6" RED REGULAR   DOZEN</t>
  </si>
  <si>
    <t>05755 TORT (CORN) 6" RED THIN   5doz/PKG</t>
  </si>
  <si>
    <t>05720 TORT (CORN) 6"THIN (FOR CH 5dz/PKG</t>
  </si>
  <si>
    <t>05802 TORT (FLOUR) 12"  "DIANA"    DOZEN</t>
  </si>
  <si>
    <t>05800 TORT (FLOUR) 14"             DOZEN</t>
  </si>
  <si>
    <t>05760 TORT (FLOUR)  6" DIANAS      DOZEN</t>
  </si>
  <si>
    <t>05706 TORT (CORN) 6" REGULAR  50doz/CASE</t>
  </si>
  <si>
    <t>05809 TORT (FLOUR) 12" SUNDRIED TO DOZEN</t>
  </si>
  <si>
    <t>05850 TOSTADAS FLAT (12x24ct)       CASE</t>
  </si>
  <si>
    <t>03307 TREVISO                       12ct</t>
  </si>
  <si>
    <t>02986 ROOT (TUMERIC)                  1#</t>
  </si>
  <si>
    <t>13568 CELERY (DICED) 1/2"           4/5#</t>
  </si>
  <si>
    <t>02755 TURNIPS NO TOPS                25#</t>
  </si>
  <si>
    <t>03295 BABY (TURNIPS)CHATEAU PEELED    5#</t>
  </si>
  <si>
    <t>03305 BABY (TURNIPS) W/TOP          24ct</t>
  </si>
  <si>
    <t>05939 VINE (BALSAMIC) WHITE       2/5ltr</t>
  </si>
  <si>
    <t>06036 VINE (DE BANYULS) AGED 5  6/500 ml</t>
  </si>
  <si>
    <t>98523 VINE (RICE) NATURAL "UNSEASO 4/1gl</t>
  </si>
  <si>
    <t>08417 WATER (CRYSTAL GEYSER)    40/.5LTR</t>
  </si>
  <si>
    <t>03252 BABY (WATERMELON)            8-9CT</t>
  </si>
  <si>
    <t>03000 WATERCRESS (REGULAR)          12ct</t>
  </si>
  <si>
    <t>produce</t>
  </si>
  <si>
    <t>98419 WATER (LA CROIX) GRAPEFRUI 24/12oz</t>
  </si>
  <si>
    <t>98420 WATER (LA CROIX) LEMON     24/12oz</t>
  </si>
  <si>
    <t>98647 WATER (LA CROIX) LIME      24/12oz</t>
  </si>
  <si>
    <t>03002 WATERCRESS/UPLAND (LIVING)    12ct</t>
  </si>
  <si>
    <t>01320 WATERMELON SEEDLESS          4/6CT</t>
  </si>
  <si>
    <t>01322 WATERMELON YELLOW            4/5ct</t>
  </si>
  <si>
    <t>98695 WORCESTERSHIRE VEGAN      12/8.5oz</t>
  </si>
  <si>
    <t>02767 YAM PURPLE UBE/STOKES          40#</t>
  </si>
  <si>
    <t>02765 YAMS (GARNET) #1               40#</t>
  </si>
  <si>
    <t>02770 YAMS GARNET (JUMBO)            40#</t>
  </si>
  <si>
    <t>98708 YEAST NUTRITIONAL FLAKES        6#</t>
  </si>
  <si>
    <t>99213 HONEYCOMB (SAVANNAH BEE 12/12OZ CS</t>
  </si>
  <si>
    <t>TOTALS</t>
  </si>
  <si>
    <t>CAULIFLOWER FLORETTE 4/3#</t>
  </si>
  <si>
    <t>SUNFLOWER YELLOW S/O</t>
  </si>
  <si>
    <t>GRAPE GREEN SEEDLESS</t>
  </si>
  <si>
    <t>TOMATO GRAPE</t>
  </si>
  <si>
    <t>GRAPE RED SEEDLESS</t>
  </si>
  <si>
    <t>CARROT STICKS 3X1/4 ##</t>
  </si>
  <si>
    <t>AVOCADO 48CT #2 HASS CPK UBU</t>
  </si>
  <si>
    <t>ONION DICED 1/4"</t>
  </si>
  <si>
    <t>BEET GOLD DICED 1" ##</t>
  </si>
  <si>
    <t>BEAN GRN CLN/TRMD GRNLN</t>
  </si>
  <si>
    <t>ED FLOWER BORAGE BLUE</t>
  </si>
  <si>
    <t>ORG CUCUMBER</t>
  </si>
  <si>
    <t>ED FLOWER BACH BUTTON *L*</t>
  </si>
  <si>
    <t>JICAMA (STICKS)4 X 3/8"  ##</t>
  </si>
  <si>
    <t>CELERY STICK 4" X 1/4"   5# ##</t>
  </si>
  <si>
    <t>BEAN YELLOW WAX           S/O</t>
  </si>
  <si>
    <t>FLOWER DAISIES (YELLOW) S/O</t>
  </si>
  <si>
    <t>CARROT COIN CUT 1/2"  ##</t>
  </si>
  <si>
    <t>GRAPEFRUIT 36/40CT</t>
  </si>
  <si>
    <t>PASTA FETTUCINE DE CECCO 4/5# @@</t>
  </si>
  <si>
    <t>ED FLOWER CILANTRO *L*S* S/O</t>
  </si>
  <si>
    <t>CANTALOUPE 9CT</t>
  </si>
  <si>
    <t>BEET RED DICED 1"   ##</t>
  </si>
  <si>
    <t>SWEET POTATO PURPLE OKINAWON S/O</t>
  </si>
  <si>
    <t>BROCCOLI FLORETTES 4/3#</t>
  </si>
  <si>
    <t>STRAWBERRY  PREMIUM</t>
  </si>
  <si>
    <t>TOMATO DICED 3/8"</t>
  </si>
  <si>
    <t>HONEYDEW 5 CT</t>
  </si>
  <si>
    <t>WATERMELON SEEDLESS 5/6CT CL {W}</t>
  </si>
  <si>
    <t>BABY KALE BLEND 2/1.5#</t>
  </si>
  <si>
    <t>PEPPER RED BELL CHOICE UBU  *L*</t>
  </si>
  <si>
    <t>MANGO 8/14 SIZE</t>
  </si>
  <si>
    <t>SPRING MIX CONTRACT</t>
  </si>
  <si>
    <t>BANANA GREEN TIP 5 COLOR</t>
  </si>
  <si>
    <t>PEPPER YELLOW BELL CHOICE UBU</t>
  </si>
  <si>
    <t>ORG POTATO RUSSET 80/90CT</t>
  </si>
  <si>
    <t>PEAR RED CRIMSON</t>
  </si>
  <si>
    <t>LETTUCE HERITAGE BLEND {D}</t>
  </si>
  <si>
    <t>ONION PEARL WHITE PEELED</t>
  </si>
  <si>
    <t>LIME 200 COUNT</t>
  </si>
  <si>
    <t>ORANGE 88 CT FANCY</t>
  </si>
  <si>
    <t>PEPPER GREEN BELL CH FX UBU *L*</t>
  </si>
  <si>
    <t>SQUASH BUTTERNUT (CUT 1/4"X1/4")##</t>
  </si>
  <si>
    <t>SQUASH ZUCCHINI/MEDIUM</t>
  </si>
  <si>
    <t>BABY BEET BUN GOLD *L*</t>
  </si>
  <si>
    <t>BABY BEET BUN RED</t>
  </si>
  <si>
    <t>BLUEBERRY</t>
  </si>
  <si>
    <t>BANANA FULL COLOR</t>
  </si>
  <si>
    <t>POTATO RED "B"</t>
  </si>
  <si>
    <t>MILK HOMO DISP      #14441</t>
  </si>
  <si>
    <t>APPLE FUJI 125 CT XF N/STKRS</t>
  </si>
  <si>
    <t>MILK L/FAT DISP     #14446</t>
  </si>
  <si>
    <t>ONION YELLOW JUMBO PKR             {W}</t>
  </si>
  <si>
    <t>CARROT JUMBO 50 #</t>
  </si>
  <si>
    <t>SHALLOT PEELED 5# JAR</t>
  </si>
  <si>
    <t>LETTUCE ICEBERG 24</t>
  </si>
  <si>
    <t>HONEYDEW 6CT</t>
  </si>
  <si>
    <t>CILANTRO (CORIANDER) 60CT</t>
  </si>
  <si>
    <t>ROMAINE CHOPPED 6/2#  NATURAL</t>
  </si>
  <si>
    <t>ONION RED JUMBO                    {W}</t>
  </si>
  <si>
    <t>PEPPER JALAPENO</t>
  </si>
  <si>
    <t>COLE SLAW (W/CARROTS &amp; RED CABB)</t>
  </si>
  <si>
    <t>GINGER ROOT 5LB</t>
  </si>
  <si>
    <t>ASPARAGUS MEDIUM FX</t>
  </si>
  <si>
    <t>DILL POUND PKR</t>
  </si>
  <si>
    <t>BASIL POUND PKR</t>
  </si>
  <si>
    <t>BASIL ASIAN/THAI</t>
  </si>
  <si>
    <t>RASPBERRY                          {W}</t>
  </si>
  <si>
    <t>BLACKBERRY                         {W}</t>
  </si>
  <si>
    <t>AVOCADO 48 SZ  HASS</t>
  </si>
  <si>
    <t>PEPPER TRI/MIX DICED 1/2" ##</t>
  </si>
  <si>
    <t>TOMATO CHERRY CONTRACT LSH</t>
  </si>
  <si>
    <t>ASPARAGUS MEDIUM H/L               {W}</t>
  </si>
  <si>
    <t>MUSHROOM SLICED 1/4"</t>
  </si>
  <si>
    <t>CUCUMBER  42 CT</t>
  </si>
  <si>
    <t>ONION GREEN 48CT          {W}</t>
  </si>
  <si>
    <t>PEPPER TRI/MIX DICED 1/4" ##</t>
  </si>
  <si>
    <t>SPINACH (CLEANED) 4/2.5#</t>
  </si>
  <si>
    <t>MUSHROOM PORT STLESS 4"- 5"</t>
  </si>
  <si>
    <t>POTATO WHOLE PEELED/40CT  ##</t>
  </si>
  <si>
    <t>TOMATO ROMA                        {W}</t>
  </si>
  <si>
    <t>PEPPER RED BELL LARGE</t>
  </si>
  <si>
    <t>MANGO DICED 1/4 DRY PACK FF ONLY##</t>
  </si>
  <si>
    <t>KALE SHREDDED 1/8" NO RIB ##</t>
  </si>
  <si>
    <t>ONION DICED 1/4" YELLOW</t>
  </si>
  <si>
    <t>SQUASH STRAIGHT/YELLOW MEDIUM      {W}</t>
  </si>
  <si>
    <t>GARLIC PEELED NAT 4/5# *L*</t>
  </si>
  <si>
    <t>PINEAPPLE EXTRA SWEET 6CT</t>
  </si>
  <si>
    <t>ORG APPLE FUJI 88/100 CT</t>
  </si>
  <si>
    <t>AVOCADO PULP</t>
  </si>
  <si>
    <t>FAJITA GR/RED PEPP ONION MX 30/70 ##</t>
  </si>
  <si>
    <t>CILANTRO (CORIANDER) 30CT</t>
  </si>
  <si>
    <t>MUSHROOM SHIITAKE #1 XL 4-5" *L*</t>
  </si>
  <si>
    <t>PEAR BARTLETT 110/120 CT          {W}</t>
  </si>
  <si>
    <t>MANGO DICED 1/2 DRY PACK FF ONLY ##</t>
  </si>
  <si>
    <t>APPLE GRANNY SM 100 WA-XF N/STKRS</t>
  </si>
  <si>
    <t>PEPPER GREEN BELL MEDIUM   *L*</t>
  </si>
  <si>
    <t>RASPBERRY IQF PIECES 30#</t>
  </si>
  <si>
    <t>CUCUMBER DICED PLD 1/2" ##</t>
  </si>
  <si>
    <t>LETTUCE SHREDDED 1/4"</t>
  </si>
  <si>
    <t>ROMAINE 24 CT</t>
  </si>
  <si>
    <t>TOMATO CHERRY IMPERIAL FRESH</t>
  </si>
  <si>
    <t>TOMATO LOOSE 6X6 IMPERIAL FRESH</t>
  </si>
  <si>
    <t>ONION WHITE/JUMBO *L*              {W}</t>
  </si>
  <si>
    <t>PEPPER RED JUL 1 1/4X 1/4 ##</t>
  </si>
  <si>
    <t>POTATO RAW SLICED 1/4" N/SKN ##</t>
  </si>
  <si>
    <t>MIXED BERRIES FROZEN S/O</t>
  </si>
  <si>
    <t>POTATO RED WEDGES RAW ##</t>
  </si>
  <si>
    <t>SWEET POTATO ORANGE MEDIUM LOCAL</t>
  </si>
  <si>
    <t>MANGO DICED 3/4 DRY PACK FF ONLY ##</t>
  </si>
  <si>
    <t>PEA SNAP STRINGLESS  10#</t>
  </si>
  <si>
    <t>POTATO 120 IDAHO  6 OZ</t>
  </si>
  <si>
    <t>COLLARD GREENS CHOPPED</t>
  </si>
  <si>
    <t>PARSNIP CUT/PEELED 1/2 CUT ##</t>
  </si>
  <si>
    <t>DATES (PITTED) WHOLE</t>
  </si>
  <si>
    <t>CELERY DICED 1/4"</t>
  </si>
  <si>
    <t>YOGURT PLAIN ABALI TUB 35#</t>
  </si>
  <si>
    <t>BLACKBERRY DRISCOLL</t>
  </si>
  <si>
    <t>ORG APPLE FUJI 100CT</t>
  </si>
  <si>
    <t>RADISH RED SLICED</t>
  </si>
  <si>
    <t>SQUASH ZUCCHINI/MEDIUM FX    *L*</t>
  </si>
  <si>
    <t>BABY BOK CHOY 30#</t>
  </si>
  <si>
    <t>EGGPLANT 18CT FANCY</t>
  </si>
  <si>
    <t>SPROUT BEAN MUNG *L*</t>
  </si>
  <si>
    <t>LIME 150 COUNT LARGE</t>
  </si>
  <si>
    <t>CUCUMBER DICED 1/4"N/SKIN ##</t>
  </si>
  <si>
    <t>BROCCOLINI 18CT (ICED)</t>
  </si>
  <si>
    <t>SWEET POTATO DICED 3/4" ## PLD/N/SKN</t>
  </si>
  <si>
    <t>SWEET POTATO DICED 1/2" ## PL/N/SKN</t>
  </si>
  <si>
    <t>ROMAINE CHOPPED 6/2# MENDOCINO</t>
  </si>
  <si>
    <t>MANGO DICED 1/2 DRY PACK FF ONLY##</t>
  </si>
  <si>
    <t>LETTUCE GREEN LEAF 24 NATURAL      {W}</t>
  </si>
  <si>
    <t>LEMON 140 SIZE CHOICE *L*</t>
  </si>
  <si>
    <t>PEAR D'ANJOU 80/90CT</t>
  </si>
  <si>
    <t>CARROT DICED 1/4"</t>
  </si>
  <si>
    <t>PAPAYA SHREDDED GRN 5LB ## C-CUTS</t>
  </si>
  <si>
    <t>MUSHROOM SHIITAKE #1 2.5" *L*</t>
  </si>
  <si>
    <t>CARROT STICKS (4"X3/8")4/5#</t>
  </si>
  <si>
    <t>CARROT SLICED 1/4"</t>
  </si>
  <si>
    <t>TOMATO LOOSE #2  CAFE   BRI   UBU</t>
  </si>
  <si>
    <t>WATERMELON 4CT IMPERIAL FRESH</t>
  </si>
  <si>
    <t>EGGPLANT JAPANESE</t>
  </si>
  <si>
    <t>MUSHROOM OYSTER         *L*</t>
  </si>
  <si>
    <t>CARROT SHREDDED  1/16" ##</t>
  </si>
  <si>
    <t>CUCUMBER DICED 1/2" SK/ON ##</t>
  </si>
  <si>
    <t>FAJITA MIX</t>
  </si>
  <si>
    <t>PARSLEY ITALIAN/FLAT 60</t>
  </si>
  <si>
    <t>PARSNIP DICED 1" ##</t>
  </si>
  <si>
    <t>SWEET POTATO DIC 1X1 PLD/N/SKN##</t>
  </si>
  <si>
    <t>TOMATO 6X6 2 LYR IMPERIAL FRESH</t>
  </si>
  <si>
    <t>SPROUT ALFALFA (12/4OZ)</t>
  </si>
  <si>
    <t>LETTUCE SHREDDED 1/8"</t>
  </si>
  <si>
    <t>RADISH DAIKON SHRD 1/8" ##</t>
  </si>
  <si>
    <t>CABBAGE GREEN CHOPPED 1X1" ##</t>
  </si>
  <si>
    <t>BABY SPINACH 2/2#</t>
  </si>
  <si>
    <t>ORG BABY ARUGULA WILD 2X2LB</t>
  </si>
  <si>
    <t>APPLE RED DEL 100 XF N/STKRS</t>
  </si>
  <si>
    <t>BABY ARUGULA WILD ROCKET 2/2#</t>
  </si>
  <si>
    <t>PICKLE (CHIPS KK)3/16 1700/1900</t>
  </si>
  <si>
    <t>CUCUMBER HH DIC N/SK ## 1/4" SDL</t>
  </si>
  <si>
    <t>TOMATO LOOSE 5X6 IMPERIAL FRESH</t>
  </si>
  <si>
    <t>CHIVE POUND PKR</t>
  </si>
  <si>
    <t>POTATO RED #2         CF1</t>
  </si>
  <si>
    <t>BEET RED DICED 1/4" ##</t>
  </si>
  <si>
    <t>PEPPER RED BELL CH UBU FX   *L*</t>
  </si>
  <si>
    <t>CELERY 24 CT</t>
  </si>
  <si>
    <t>CUCUMBER DICED 1/4" S/ON ##</t>
  </si>
  <si>
    <t>CABBAGE CHINESE NAPA 30#            {W}</t>
  </si>
  <si>
    <t>DATES DRIED  MEDJOOL RED LABEL</t>
  </si>
  <si>
    <t>POTATO RAW DICED NO SKIN 1/2" *L*</t>
  </si>
  <si>
    <t>BROCCOLI FLORETS (6/3#) {D}</t>
  </si>
  <si>
    <t>$ GINGER ROOT SACK</t>
  </si>
  <si>
    <t>BEET GOLD DICED 1/4" ##</t>
  </si>
  <si>
    <t>ROMAINE CHOPPED 4/5#</t>
  </si>
  <si>
    <t>BROCCOLINI 18CT ICLESS</t>
  </si>
  <si>
    <t>MUSHROOM BUTTON/SMALL</t>
  </si>
  <si>
    <t>FRIES SHOESTRING 1/4" SKIN ON LW 32C</t>
  </si>
  <si>
    <t>CUCUMBER SLICED W/SKIN 1/4 ##</t>
  </si>
  <si>
    <t>BRUSSEL SPROUTS NO. 1</t>
  </si>
  <si>
    <t>POTATO RAW SLICED W/SKN 1/8" ##</t>
  </si>
  <si>
    <t>POTATO FING MIX</t>
  </si>
  <si>
    <t>TOMATO 5X6 V/R IMPERIAL FRESH 489328 {W}</t>
  </si>
  <si>
    <t>MUSHROOM SLICED 2/5# TUB</t>
  </si>
  <si>
    <t>PLUM BLACK 60CT      VF</t>
  </si>
  <si>
    <t>LETTUCE ICEBERG CELLO 24CT         {W}</t>
  </si>
  <si>
    <t>TOMATILLO WHL PEELED</t>
  </si>
  <si>
    <t>ROMAINE CHOPPED 1" 6/2# BRI</t>
  </si>
  <si>
    <t>PICKLE (SPEAR/FRESH)275/325</t>
  </si>
  <si>
    <t>COLLARD &amp; MUST GRNS CHOP 1 1/2 SQ</t>
  </si>
  <si>
    <t>TOMATO GRAPE CELLO                 {W}</t>
  </si>
  <si>
    <t>TOMATO DICED 1/4"</t>
  </si>
  <si>
    <t>PEPPER GREEN BELL XLRG *L*        {W}</t>
  </si>
  <si>
    <t>POTATO RAW DICED 1" N/SKIN ##</t>
  </si>
  <si>
    <t>TARRAGON POUND PKR</t>
  </si>
  <si>
    <t>STRAWBERRY  DRISCOLL 8/1#          {W}</t>
  </si>
  <si>
    <t>PEACH 50/60                      {W}</t>
  </si>
  <si>
    <t>MUSHROOM CRIMINI 5#</t>
  </si>
  <si>
    <t>LETTUCE SHRED 1/16"    ##</t>
  </si>
  <si>
    <t>POTATO RAW DICED YKN 3/4" ##</t>
  </si>
  <si>
    <t>BABY CARROT PLD W/TOP TRI-MIX</t>
  </si>
  <si>
    <t>POTATO 100 IDAHO  8 OZ</t>
  </si>
  <si>
    <t>CARROT MATCHSTICK 2.5"X1/8" ##</t>
  </si>
  <si>
    <t>BEET RED DICED 3/4" ##</t>
  </si>
  <si>
    <t>AVOCADO 48CT #2 HASS CONTRACT  UBU</t>
  </si>
  <si>
    <t>BANANA GREEN TIP DOLE</t>
  </si>
  <si>
    <t>STRAWBERRY  12/1 PT *L*</t>
  </si>
  <si>
    <t>MINT POUND PKR</t>
  </si>
  <si>
    <t>BABY SPINACH 2#</t>
  </si>
  <si>
    <t>CUCUMBER SLICED N/SKIN 1/4" ##</t>
  </si>
  <si>
    <t>OREGANO POUND PKR</t>
  </si>
  <si>
    <t>BANANA GREEN 3 COLOR               {W}</t>
  </si>
  <si>
    <t>TOMATO 5X5 VINE RIPE</t>
  </si>
  <si>
    <t>TOMATO ROMA M/LG {D}</t>
  </si>
  <si>
    <t>PEAR ASIAN/CHINESE BROWN SKIN</t>
  </si>
  <si>
    <t>CREME FRAICHE 32 OZ KENDALL FARMS</t>
  </si>
  <si>
    <t>ORG SPRING MIX 5/3LB</t>
  </si>
  <si>
    <t>PINEAPPLE CHUNKS (DRY PK)</t>
  </si>
  <si>
    <t>APPLE FUJI 88 CT XFCY N/STKRS</t>
  </si>
  <si>
    <t>ACHIOTE PASTE (MEX SPICE)</t>
  </si>
  <si>
    <t>RADISH DAIKON SHRD 1/16 S/O</t>
  </si>
  <si>
    <t>BABY ARUGULA WILD ROQUETTE CF1</t>
  </si>
  <si>
    <t>BABY ARUGULA 2/2#</t>
  </si>
  <si>
    <t>PEAR BARTLETT 80/90 CT</t>
  </si>
  <si>
    <t>HONEYDEW CHUNKS DRY PK</t>
  </si>
  <si>
    <t>PEA SNOW SNIPPED 2/5#</t>
  </si>
  <si>
    <t>APRICOT FM LOCAL</t>
  </si>
  <si>
    <t>PEA SNAP STRINGLESS 5 LB</t>
  </si>
  <si>
    <t>BOK CHOY                          {W}</t>
  </si>
  <si>
    <t>CARROT STICKS (5"X 3/8) ##</t>
  </si>
  <si>
    <t>CABBAGE RED SHRD ANGEL ## HAIR</t>
  </si>
  <si>
    <t>COLLARD GREENS 24CT                {W}</t>
  </si>
  <si>
    <t>ROSEMARY POUND PKR</t>
  </si>
  <si>
    <t>ONION DICED 1/2"</t>
  </si>
  <si>
    <t>CARROT DICED 1/2" ##</t>
  </si>
  <si>
    <t>KIWI 1 LAYER 30/36CT</t>
  </si>
  <si>
    <t>THYME POUND PKR</t>
  </si>
  <si>
    <t>MUSHROOM SLICED 1/4" {D}</t>
  </si>
  <si>
    <t>TOMATO LOOSE XTRA/LGE BRI</t>
  </si>
  <si>
    <t>CARROT SHREDDED</t>
  </si>
  <si>
    <t>EDAMAME SOYBEAN NO POD FRZ 20#</t>
  </si>
  <si>
    <t>POTATO YUKON DICE RAW 1" W/SKIN ##</t>
  </si>
  <si>
    <t>CARROT DICED 3/8"</t>
  </si>
  <si>
    <t>SAGE POUND PKR</t>
  </si>
  <si>
    <t>BROCCOLI CROWN ASIAN CUT ICELESS</t>
  </si>
  <si>
    <t>BANANA LEAF FRESH 5#</t>
  </si>
  <si>
    <t>POTATO WHOLE PEELED MED *L*</t>
  </si>
  <si>
    <t>LEMONGRASS 1#</t>
  </si>
  <si>
    <t>CARROT STICKS (4"X3/8")</t>
  </si>
  <si>
    <t>CUCUMBER</t>
  </si>
  <si>
    <t>CABBAGE RED SHRED 1/8" X2" ##</t>
  </si>
  <si>
    <t>LEAVES BAMBOO FRZ  100CT</t>
  </si>
  <si>
    <t>GRAPEFRUIT 23/27CT</t>
  </si>
  <si>
    <t>ONION RED SLICED 1/4" ##</t>
  </si>
  <si>
    <t>LEMON 115 SIZE CHOICE *L*</t>
  </si>
  <si>
    <t>LETTUCE HERITAGE BLEND 4/3#</t>
  </si>
  <si>
    <t>ONION DICED 1X1" ##</t>
  </si>
  <si>
    <t>ORANGE CARA CARA 20LB</t>
  </si>
  <si>
    <t>LEEKS (12)                        {W]</t>
  </si>
  <si>
    <t>CARROT STICKS (RANDOM PACK)</t>
  </si>
  <si>
    <t>CARROT COINS 4/5# PFC</t>
  </si>
  <si>
    <t>ONION RED MEDIUM BRI/CPK</t>
  </si>
  <si>
    <t>PEPPER PASILLA/POBLANO 5LB XL</t>
  </si>
  <si>
    <t>CABBAGE GREEN *L*                  {W}</t>
  </si>
  <si>
    <t>CARROT MATCHSTICK 1/8" SHRED</t>
  </si>
  <si>
    <t>FENNEL 6CT</t>
  </si>
  <si>
    <t>CABBAGE RED SHREDDED</t>
  </si>
  <si>
    <t>LEEKS 3 CT</t>
  </si>
  <si>
    <t>JICAMA 10LB                        {W}</t>
  </si>
  <si>
    <t>BLACKBERRY 3CT</t>
  </si>
  <si>
    <t>GINGER ROOT 1LB</t>
  </si>
  <si>
    <t>MICRO GRN BASIL *L*</t>
  </si>
  <si>
    <t>ED FLOWER PANSY MIXED</t>
  </si>
  <si>
    <t>APPLE GOLD DEL 100/125 XF N/STKRS</t>
  </si>
  <si>
    <t>STRAWBERRY  STEMS    S/O</t>
  </si>
  <si>
    <t>EDIBLE SQUASH BLOSSOM 25 CT FRESH ORIGIN</t>
  </si>
  <si>
    <t>CAULIFLOWER 12 SIZE                 {W}</t>
  </si>
  <si>
    <t>BABY SQU GRN ZUCCHINI</t>
  </si>
  <si>
    <t>BABY SQU YEL SUMMER/SUNBURST</t>
  </si>
  <si>
    <t>RASPBERRY DRISCOLL</t>
  </si>
  <si>
    <t>LIME FINGER HALF PINT</t>
  </si>
  <si>
    <t>MUSHROOM MEDIUM WHITE</t>
  </si>
  <si>
    <t>ASPARAGUS LARGE</t>
  </si>
  <si>
    <t>BEAN HARICOT VERT SNIPPED 1 END</t>
  </si>
  <si>
    <t>CUCUMBER HOT HOUSE 12CT</t>
  </si>
  <si>
    <t>TOMATO CHERRY MIX HEIRLOOM</t>
  </si>
  <si>
    <t>SPRING MIX SALADINI LOCAL KENTER</t>
  </si>
  <si>
    <t>POTATO 80 IDAHO 10 OZ</t>
  </si>
  <si>
    <t>ROMAINE HEARTS 48 CT NATURAL</t>
  </si>
  <si>
    <t>TOMATO HRLM MIX</t>
  </si>
  <si>
    <t>BABY KALE GREEN 2/1.5#</t>
  </si>
  <si>
    <t>POMEGRANATE SEEDS P/H</t>
  </si>
  <si>
    <t>POTATO YUKON GOLD B SIZE BRI</t>
  </si>
  <si>
    <t>TOMATO ROMA L-XL   CF1</t>
  </si>
  <si>
    <t>PEPPER RED BELL XLG                {W}</t>
  </si>
  <si>
    <t>APPLE HONEYCRISP 88CT W/STICKER</t>
  </si>
  <si>
    <t>PAPAYA HAWAIIAN/BRAZILIAN 9CT RPKD</t>
  </si>
  <si>
    <t>CARROT JUMBO 25#</t>
  </si>
  <si>
    <t>EGGPLANT 3CT</t>
  </si>
  <si>
    <t>PEPPER RED FRESNO 5LB</t>
  </si>
  <si>
    <t>LETTUCE GRNLEAF FILET 10#</t>
  </si>
  <si>
    <t>PARSLEY ICED/CURLY 60</t>
  </si>
  <si>
    <t>JICAMA 20LB</t>
  </si>
  <si>
    <t>SPROUT DAIKON 2.5OZ (2 PACK) *L*</t>
  </si>
  <si>
    <t>PEPPER JALAPENO 5 LB</t>
  </si>
  <si>
    <t>PEAR FM D'ANJOU *S* LOCAL SEE CANYON</t>
  </si>
  <si>
    <t>PEAR FM WINTER NELIS LOCAL SEE CANYON</t>
  </si>
  <si>
    <t>BUTTER UNSALTED SWEET #14899</t>
  </si>
  <si>
    <t>ORG APPLE FM PINK LADY LOCAL UTIL CUYAMA</t>
  </si>
  <si>
    <t>ORG PERSIMMON FM FUYU LOCAL</t>
  </si>
  <si>
    <t>DRIED APRICOT FM BLENHEIM ANDY'S ORCHARD</t>
  </si>
  <si>
    <t>ORG ESCAROLE FM LOCAL TGO</t>
  </si>
  <si>
    <t>FIG BLACK/BROWN</t>
  </si>
  <si>
    <t>PEAR ASIAN FM SHINKO LOCAL TERRY</t>
  </si>
  <si>
    <t>CELERY ROOT CELERIAC</t>
  </si>
  <si>
    <t>POMEGRANATE</t>
  </si>
  <si>
    <t>CREAM HEAVY 6X64OZ #14903</t>
  </si>
  <si>
    <t>ORG GRAPEFRUIT FM OROBLANCO LOCAL JJLD</t>
  </si>
  <si>
    <t>ORG APPLE FM FUJI NAGAFU LOCAL CUYAMA</t>
  </si>
  <si>
    <t>ORG TOMATO HRLM FM MIX VINE RIPE LOCAL</t>
  </si>
  <si>
    <t>BABY BEET BUN MIX SMALL *L*</t>
  </si>
  <si>
    <t>RADISH PURPLE NINJA *L*</t>
  </si>
  <si>
    <t>BABY CARROT BUN MIX SMALL</t>
  </si>
  <si>
    <t>RADISH FRENCH BREAKFAST LOCAL</t>
  </si>
  <si>
    <t>ORANGE SOUR BERGAMOT LOCAL RCR</t>
  </si>
  <si>
    <t>HONEY FM ORANGE BLOSSOM LOCAL BILL'S</t>
  </si>
  <si>
    <t>HONEY FM SAGE BLOSSOM BLK BUTTON LOCAL</t>
  </si>
  <si>
    <t>DRIED MANGO 11# S/O</t>
  </si>
  <si>
    <t>LEMON MEYER</t>
  </si>
  <si>
    <t>CUCUMBER PERSIAN/LEBANESE</t>
  </si>
  <si>
    <t>ORG BASIL 1LB KENTER CYN LOCAL</t>
  </si>
  <si>
    <t>MANDARIN SEEDLESS MURCOTT LOCAL RCR</t>
  </si>
  <si>
    <t>WATERCRESS 12CT   {D}</t>
  </si>
  <si>
    <t>RADISH WATERMELON FM LOCAL</t>
  </si>
  <si>
    <t>BABY LETTUCE ICEBERG 40CT</t>
  </si>
  <si>
    <t>PINEAPPLE CROWNLESS 7CT</t>
  </si>
  <si>
    <t>DRIED APRICOT TURKISH 5#</t>
  </si>
  <si>
    <t>BABY LETTUCE MIXED HEADS</t>
  </si>
  <si>
    <t>ORG MINT 1# LOCAL KENTER CYN</t>
  </si>
  <si>
    <t>KALE DESTEMMED CHOP 4/2.5#</t>
  </si>
  <si>
    <t>ORG APPLE FUJI/GALA 88/100 CT</t>
  </si>
  <si>
    <t>TOMATO ROMA  BRI</t>
  </si>
  <si>
    <t>CUCUMBER SUPER SELECT 72CT W/B</t>
  </si>
  <si>
    <t>RASPBERRY IQF WHOLE 20#</t>
  </si>
  <si>
    <t>POTATO WHL/PEEL YUKON</t>
  </si>
  <si>
    <t>POTATO 70/80 RUSS BBI</t>
  </si>
  <si>
    <t>BEAN FRENCH WASH/TRIMMED 3/2#</t>
  </si>
  <si>
    <t>SWEET POTATO WHITE #1              {W}</t>
  </si>
  <si>
    <t>BROCCOLI FLORETS PFC 6/3#</t>
  </si>
  <si>
    <t>PEPPER GREEN BELL CHOICE UBU</t>
  </si>
  <si>
    <t>FAJITA MIX 2/20#        ##</t>
  </si>
  <si>
    <t>ROMAINE 24 CT  FX ESC</t>
  </si>
  <si>
    <t>CANTALOUPE CHUNKS (DRY PK)1"</t>
  </si>
  <si>
    <t>BROCCOLI FLORETTES 6/3#</t>
  </si>
  <si>
    <t>APPLE GRANNY SM 125</t>
  </si>
  <si>
    <t>POTATO COOK/DICED 1/2" N/SKIN *L*</t>
  </si>
  <si>
    <t>BRUSSEL SPROUTS   5LB</t>
  </si>
  <si>
    <t>MUSHROOM SLICED 3/16"</t>
  </si>
  <si>
    <t>POTATO RED DICE RAW 1" W/SKIN ##</t>
  </si>
  <si>
    <t>ORG SPINACH CLEANED 4/2.5LB</t>
  </si>
  <si>
    <t>PERFECT PUREE CHERRY MORELLO</t>
  </si>
  <si>
    <t>CARROT STK/JUL(STK/PAC)4"X3/8"</t>
  </si>
  <si>
    <t>ORG BERRY BLUE</t>
  </si>
  <si>
    <t>BROCCOLI FLORETTES           *L*</t>
  </si>
  <si>
    <t>DRAGON FRUIT  9CT</t>
  </si>
  <si>
    <t>BROCCOLI CHINESE/GAILON NO FLOWERS S/O</t>
  </si>
  <si>
    <t>CORN COBBETTES 3" FRZ</t>
  </si>
  <si>
    <t>ORG ONION RED  40LB</t>
  </si>
  <si>
    <t>STRAWBERRY PREMIUM  30/34CT  PORTOS</t>
  </si>
  <si>
    <t>BABY BOK CHOY</t>
  </si>
  <si>
    <t>ORANGE 88 CT CHOICE LOCAL</t>
  </si>
  <si>
    <t>POTATO COOK/DICED 3/4" N/SKIN *L*</t>
  </si>
  <si>
    <t>POTATO 90 IDAHO  9 OZ</t>
  </si>
  <si>
    <t>GUAYABA FRZ  PULP</t>
  </si>
  <si>
    <t>APPLE GRANNY SM 163CT</t>
  </si>
  <si>
    <t>ORANGE 88CT FNCY CF1 *L*</t>
  </si>
  <si>
    <t>JICAMA (STICKS) 3"X1/4" ##</t>
  </si>
  <si>
    <t>POTATO 70CT/90OZ IDAHO (TRH)</t>
  </si>
  <si>
    <t>GARLIC PEELED CALIFORNIA 5# *L*</t>
  </si>
  <si>
    <t>LETTUCE SHRED 1/4"</t>
  </si>
  <si>
    <t>LETTUCE ICEBERG {D}</t>
  </si>
  <si>
    <t>KALE CHOPPED 4/1# {D}</t>
  </si>
  <si>
    <t>ORG GRAPEFRUIT 23/27CT</t>
  </si>
  <si>
    <t>GINGER PEELED FRESH ##</t>
  </si>
  <si>
    <t>ONION YELLOW JUMBO FX</t>
  </si>
  <si>
    <t>SWEET POTATO DICED PLD 1X1 ##</t>
  </si>
  <si>
    <t>CILANTRO (CORIANDER)   CF1</t>
  </si>
  <si>
    <t>BROCCOLI CHINESE/GAILON S/O</t>
  </si>
  <si>
    <t>MUSHROOM SHIITAKE #2  UBU</t>
  </si>
  <si>
    <t>COLE SLAW (PLAIN) 1/4"          MC1</t>
  </si>
  <si>
    <t>MUSHROOM CRIMINI/BROWN</t>
  </si>
  <si>
    <t>EGGPLANT DICE W SKIN 1/2" ##</t>
  </si>
  <si>
    <t>PINEAPPLE DICED 1" DRY PACK S/O</t>
  </si>
  <si>
    <t>MICRO GRN MIX INTENS RAINBOW LOCAL</t>
  </si>
  <si>
    <t>BASIL FRESH CS 5/1#</t>
  </si>
  <si>
    <t>HONEYDEW  6/8CT HL</t>
  </si>
  <si>
    <t>RADICCHIO 3CT     *L*</t>
  </si>
  <si>
    <t>RADISH RED WASHED/TRIMMED</t>
  </si>
  <si>
    <t>FENNEL/ANISE 24CT</t>
  </si>
  <si>
    <t>ONION GREEN ICELESS 4/2#</t>
  </si>
  <si>
    <t>TOMATO ROMA</t>
  </si>
  <si>
    <t>EGGPLANT JAPAN/ITALIAN S/O</t>
  </si>
  <si>
    <t>TOMATILLO 10#</t>
  </si>
  <si>
    <t>PEPPER PASILLA/POBLANO             {W}</t>
  </si>
  <si>
    <t>CUCUMBER PERSIAN 5LB</t>
  </si>
  <si>
    <t>LIME 24 CT</t>
  </si>
  <si>
    <t>PINEAPPLE EXTRA SWEET 8CT</t>
  </si>
  <si>
    <t>TARRAGON 8 OZ BAG</t>
  </si>
  <si>
    <t>CREAM CHEESE CUPS (1OZ)</t>
  </si>
  <si>
    <t>BUTTER SALTED VEGAN MELT 5#</t>
  </si>
  <si>
    <t>BEET GOLD SACK MEDIUM</t>
  </si>
  <si>
    <t>PARSLEY ITALIAN/FLAT 6 CT</t>
  </si>
  <si>
    <t>ONION DICED 3/8"</t>
  </si>
  <si>
    <t>SQUASH BUTTERNUT 1/2" DICED&amp;PLD ##</t>
  </si>
  <si>
    <t>JUICE LIME FRESH  PERCN</t>
  </si>
  <si>
    <t>JUICE LEMON FRESH GALLON</t>
  </si>
  <si>
    <t>DILL 8 OZ BAG</t>
  </si>
  <si>
    <t>Potato whole peeled</t>
  </si>
  <si>
    <t>Corn white kernels frozen</t>
  </si>
  <si>
    <t>Mango chunks fozen</t>
  </si>
  <si>
    <t>Strawberry whole</t>
  </si>
  <si>
    <t>Cream Heavy clover</t>
  </si>
  <si>
    <t>Half + Half</t>
  </si>
  <si>
    <t>Eggs whole liq</t>
  </si>
  <si>
    <t>Basil Asian/ Thai</t>
  </si>
  <si>
    <t>Drsg ranch</t>
  </si>
  <si>
    <t>Butter unsalted sweet</t>
  </si>
  <si>
    <t>Fries showstring</t>
  </si>
  <si>
    <t>Sprout bean Mung</t>
  </si>
  <si>
    <t>Radish red sliced</t>
  </si>
  <si>
    <t>Romaine chopped natural</t>
  </si>
  <si>
    <t>Garlic peeled natural</t>
  </si>
  <si>
    <t>Squash zucchini/medium</t>
  </si>
  <si>
    <t>Squash straight/ yellow medium</t>
  </si>
  <si>
    <t>Dairy/Eggs/Honey</t>
  </si>
  <si>
    <t>California Roll</t>
  </si>
  <si>
    <t>L,BAP</t>
  </si>
  <si>
    <t>Cucumber Avacado Roll</t>
  </si>
  <si>
    <t>V, L</t>
  </si>
  <si>
    <t xml:space="preserve">Ngiri Sushi </t>
  </si>
  <si>
    <t>Cucumber Roll</t>
  </si>
  <si>
    <t>Salmon Roll</t>
  </si>
  <si>
    <t>BAP, L</t>
  </si>
  <si>
    <t>*BAP*</t>
  </si>
  <si>
    <t>Spicy Tuna Roll</t>
  </si>
  <si>
    <t>MSC, L</t>
  </si>
  <si>
    <t>MSC</t>
  </si>
  <si>
    <t>Philadelphia Roll</t>
  </si>
  <si>
    <t>*V*</t>
  </si>
  <si>
    <t>Spicy Salmon Avacado Roll</t>
  </si>
  <si>
    <t>Vegetarian Roll</t>
  </si>
  <si>
    <t>Premade Food/Groceries</t>
  </si>
  <si>
    <t>Tuna Ngiri</t>
  </si>
  <si>
    <t>Fresh Salmon Ngiri</t>
  </si>
  <si>
    <t>Shrimp/Ebi Ngiri</t>
  </si>
  <si>
    <t>Seared Albacore Ngiri</t>
  </si>
  <si>
    <t>Tuna Sashimi</t>
  </si>
  <si>
    <t>Salmon Sashimi</t>
  </si>
  <si>
    <t>Unagi Sashimi</t>
  </si>
  <si>
    <t xml:space="preserve">Shear Albacore Sashimi </t>
  </si>
  <si>
    <t>Shrimp/ Ebi Ngiri</t>
  </si>
  <si>
    <t>Shear Albacore Sashimi</t>
  </si>
  <si>
    <t>Salmon</t>
  </si>
  <si>
    <t>Ngiri Sushi 6 pc</t>
  </si>
  <si>
    <t>12/12 OZ PEETS DCF MAJ DCKSN GR CS</t>
  </si>
  <si>
    <t>SO 12/12 OZ PEETS HOUSE DCF GR  CS</t>
  </si>
  <si>
    <t>SO 12/12 OZ PEETS HSE BLND GR</t>
  </si>
  <si>
    <t>12/12 OZ PEETS MAJ DICKASONS GR CS</t>
  </si>
  <si>
    <t>12/12 OZ PEET ESPRESSO FORTE WB CS</t>
  </si>
  <si>
    <t>6/12 OZ PEETS MAJ DCKSON DCF WB CS</t>
  </si>
  <si>
    <t>12/12 OZ PEETS CAFE DOMINGO GR  CS</t>
  </si>
  <si>
    <t>3/1 GL PEETS COLD BREW CONC.</t>
  </si>
  <si>
    <t>30/3.9 ML SUMMER SOLSTICE TEA</t>
  </si>
  <si>
    <t>30/3.0 ML WLDBERRY HIBISCUS TEA CS</t>
  </si>
  <si>
    <t>12/1# PEET'S SWEETD CONDSD MILK CS</t>
  </si>
  <si>
    <t>10/100/8 OZ LIPTON TEA BG</t>
  </si>
  <si>
    <t>6/15 ML MASALA CHAI TEA</t>
  </si>
  <si>
    <t>12/32 OZ ML MASALA CHAI TEA</t>
  </si>
  <si>
    <t>6/15 ML CHAMOMILE CITRUS TEA</t>
  </si>
  <si>
    <t>6/15 ML GREEN TROPICAL TEA</t>
  </si>
  <si>
    <t>6/15 ML ORG EARL GREY TEA</t>
  </si>
  <si>
    <t>6/15 ML ORG GREEN DRAGN TEA</t>
  </si>
  <si>
    <t>6/15 CT ML WLDBRRY HIBISCUS TEA CS</t>
  </si>
  <si>
    <t>SO 4/3.5 OZ PREMIUM MATCHA TEA  CS</t>
  </si>
  <si>
    <t>6/15 ML SPRING JASMINE ORG TEA  CS</t>
  </si>
  <si>
    <t>6/15 CT ML ORG TUMERIC GINGER</t>
  </si>
  <si>
    <t>CAFIZA ESPRESSO TABS (200 CT)</t>
  </si>
  <si>
    <t>1909 1000204  PEET'S 2.1 OZ MARICH CHOC BLUE  CS</t>
  </si>
  <si>
    <t>SO 12/3 OZ PEETS PRM NUT TRL MX CS</t>
  </si>
  <si>
    <t>SO 3 OZ PEETS FRUT &amp; NUT TRL MX CS</t>
  </si>
  <si>
    <t>SO PEETS KIND BAR DRK CHOC NUTS CS</t>
  </si>
  <si>
    <t>SO PEETS KIND BLUBRY VAN CSHW</t>
  </si>
  <si>
    <t>PEET'S SEMIFREDDI ALMD BISCOTTI CS</t>
  </si>
  <si>
    <t>PEET'S 2.3 OZ Marich CHOC CASH  CS</t>
  </si>
  <si>
    <t>SO 8/3.1 OZ DRIED LEMON SLICES  CS</t>
  </si>
  <si>
    <t>SO 16/2 OZ DRIED STRAWBERRY SLC CS</t>
  </si>
  <si>
    <t>200 EA HONEY PACKETS</t>
  </si>
  <si>
    <t>2000 CT SPLENDA SWEETENER</t>
  </si>
  <si>
    <t>SO 12/32 OZ PACIFIC SOY MILK</t>
  </si>
  <si>
    <t>SO 6/32 OZ CALIFA ALMOND MILK</t>
  </si>
  <si>
    <t>SO 2000 CT TURBINADO BRN SUGAR  CS</t>
  </si>
  <si>
    <t>SO 12/32 OZ CHOBANI OAT MILK</t>
  </si>
  <si>
    <t>12/750 ML MONIN ALMOND SYRUP</t>
  </si>
  <si>
    <t>12/750 ML MONIN HAZELNUT SYR</t>
  </si>
  <si>
    <t>12/750 ML MONIN VANILLA SYRUP</t>
  </si>
  <si>
    <t>12/750 ML MONIN PEPPERMINT SYR  CS</t>
  </si>
  <si>
    <t>12/750 ML MONIN LAVENDER SYRUP  CS</t>
  </si>
  <si>
    <t>12/750 ML MONIN VANILLA DIET</t>
  </si>
  <si>
    <t>4/64 OZ PEETS BLENDED BASE</t>
  </si>
  <si>
    <t>4/1 LT MONIN HOLIDAY SPICE SYRU CS</t>
  </si>
  <si>
    <t>1911 1001056  SO 4/1 LT PEETS TURMERIC GINGER CS</t>
  </si>
  <si>
    <t>SO 4/1 L MONIN PUMPKIN PIE SYR  CS</t>
  </si>
  <si>
    <t>SO 4/1 L MONIN COCONUT SYRUP</t>
  </si>
  <si>
    <t>SO 4/1 L MONIN HONEY SYRUP</t>
  </si>
  <si>
    <t>4/64 OZ PEET'S WHT CHOC SAUCE</t>
  </si>
  <si>
    <t>4/64 OZ PEET'S CARAMEL SAUCE</t>
  </si>
  <si>
    <t>4/1 LT PEETS CHICORY</t>
  </si>
  <si>
    <t>6/2# PEETS CHOCOLATE SAUCE</t>
  </si>
  <si>
    <t>SO 4/1 LT MONIN STRAWBRY PUREE  CS</t>
  </si>
  <si>
    <t>SO 4/1 LT MONIN YUZU PUREE</t>
  </si>
  <si>
    <t>20/1# MAJOR DICKASONS BLND W/B  CS</t>
  </si>
  <si>
    <t>12/12 OZ PEETS BARIDI ICED COFF CS</t>
  </si>
  <si>
    <t>12/12 OZ PEETS LAS HERMANAS FT  CS</t>
  </si>
  <si>
    <t>12233221 3/400 GR NESC ALEGR CLASICO BLD CS</t>
  </si>
  <si>
    <t>12323898 4/250 G NESC ALEGR DELICATE</t>
  </si>
  <si>
    <t>30/2.0 ML GREEN TROPICAL TEA</t>
  </si>
  <si>
    <t>6/2# PEETS PREMIUM COCOA MIX</t>
  </si>
  <si>
    <t>4/1.75# PREMIUM HOT CHOC MIX</t>
  </si>
  <si>
    <t>12/1# PEET'S MILK POWDER</t>
  </si>
  <si>
    <t>6/2# PEET'S VANILLA POWDER</t>
  </si>
  <si>
    <t>6/28 BIGELOW GREEN JASMINE TEA  CS</t>
  </si>
  <si>
    <t>6/24 CT TAZO AWAKE TEA</t>
  </si>
  <si>
    <t>6/24 CT TAZO CALM TEA</t>
  </si>
  <si>
    <t>6/24 CT TAZO REFRESH TEA</t>
  </si>
  <si>
    <t>6/24 CT TAZO WILD SWT ORANGE TE CS</t>
  </si>
  <si>
    <t>6/20 CT H&amp;S PEPPERMINT TEA DCF  CS</t>
  </si>
  <si>
    <t>6/28 BIGELOW PERFECTLY MINT TEA CS</t>
  </si>
  <si>
    <t>6/28 BIGELOW ENGLISH TEA</t>
  </si>
  <si>
    <t>6/28 BIGLOW ENGLSH TEA DECF</t>
  </si>
  <si>
    <t>6/15 CT ML AFRICAN NECTAR TEA</t>
  </si>
  <si>
    <t>6/15 CT ML ORGANIC BREAKFST TEA CS</t>
  </si>
  <si>
    <t>6/20 CT H&amp;S ORG GREEN W/CITRUS  CS</t>
  </si>
  <si>
    <t>20/1# PEETS CAFE DOMINGO WB</t>
  </si>
  <si>
    <t xml:space="preserve">OR </t>
  </si>
  <si>
    <t>3/400 GR NESC ALEGRIA SMOOTH</t>
  </si>
  <si>
    <t>12428935 4/22.75 OZ CARNATION NONFAT MLK CS</t>
  </si>
  <si>
    <t>12/1.75# NESTLE DARK HOT CHOC</t>
  </si>
  <si>
    <t>6/20 CT H&amp;S EARL GREY SUPREME</t>
  </si>
  <si>
    <t>6/20 CT H&amp;S TROPICAL GREEN TEA  CS</t>
  </si>
  <si>
    <t>6/28 BIGELOW EARL GREY TEA</t>
  </si>
  <si>
    <t>6/28 BIGELOW MINT MEDLEY TEA</t>
  </si>
  <si>
    <t>6/15 ML ORG MINT MELANGE TEA</t>
  </si>
  <si>
    <t>12323897 4/250 G NESC ALEGR DECAF</t>
  </si>
  <si>
    <t>12323899 4/250 G NESC ALEGR 100% ARABICA CS</t>
  </si>
  <si>
    <t>4/8 OZ CAFE 57 Dark Roast Reg</t>
  </si>
  <si>
    <t>Peets MAJ Dickasons GR</t>
  </si>
  <si>
    <t>Peet Espresso Forte</t>
  </si>
  <si>
    <t>Peets Premium Cocoa Mix</t>
  </si>
  <si>
    <t>Peets Milk Powder</t>
  </si>
  <si>
    <t>Peets House DCF GR</t>
  </si>
  <si>
    <t>Peets House Blend GR</t>
  </si>
  <si>
    <t>Peets vanilla powder</t>
  </si>
  <si>
    <t xml:space="preserve">ML Masala Chai </t>
  </si>
  <si>
    <t>ML African Nectar Tea</t>
  </si>
  <si>
    <t>ML Green Tropical Tea Case</t>
  </si>
  <si>
    <t>CT ML Organic Breakfast Tea</t>
  </si>
  <si>
    <t>ML Org green dragon</t>
  </si>
  <si>
    <t>ML ORG mint melange tea</t>
  </si>
  <si>
    <t xml:space="preserve">Peets Las Hermanas </t>
  </si>
  <si>
    <t xml:space="preserve">FT </t>
  </si>
  <si>
    <t>Major Dickasons Blind</t>
  </si>
  <si>
    <t>ML Chamomile Cirtus Tea</t>
  </si>
  <si>
    <t xml:space="preserve">Product </t>
  </si>
  <si>
    <t>Certifcation</t>
  </si>
  <si>
    <t>KOCH</t>
  </si>
  <si>
    <t>CHICKEN, TENDERLOIN BREADED FRITTER HOMESTYLE RANDOM COOKED STRIP IQF FROZE</t>
  </si>
  <si>
    <t>MORNINGSTAR FARMS</t>
  </si>
  <si>
    <t>CHICKEN SUB, TENDER MEATLESS SOY PROTEIN 2 OZ BREADED VEGAN NON-GMO RAW IQF</t>
  </si>
  <si>
    <t>CHEF'S LINE</t>
  </si>
  <si>
    <t>APPETIZER, CHEESE CHEDDAR WHITE BREADED GARLIC CURD 1-2" .24 OZ 53-60 COUNT</t>
  </si>
  <si>
    <t>MONARCH</t>
  </si>
  <si>
    <t>POTATO, FRENCH-FRY 5/16" STRAIGHT-CUT BATTERED BEER EXTRA-LONG-FANCY FROZEN</t>
  </si>
  <si>
    <t>BEEF, BRISKET COOKED SMOKED FROZEN VACUUM-PACK NATURAL BURNT ENDS AND PIECE</t>
  </si>
  <si>
    <t>POTATO, FRENCH-FRY SHOESTRING 1/4" COATED CLEAR EXTRA-LONG-FANCY FROZEN</t>
  </si>
  <si>
    <t>STOCK YARDS</t>
  </si>
  <si>
    <t>BEEF, BRISKET CHOICE 120 DECKLE OFF RAW REF</t>
  </si>
  <si>
    <t>PHILADELPHIA</t>
  </si>
  <si>
    <t>CHEESE, CREAM PLAIN SPREAD SS POUCH REF</t>
  </si>
  <si>
    <t>TYSON RED LABEL</t>
  </si>
  <si>
    <t>CHICKEN, TENDER BREAST MEAT BREADED FRITTER SMALL SEASONED COOKED FROZEN ST</t>
  </si>
  <si>
    <t>ADVANCE LEGEND</t>
  </si>
  <si>
    <t>CHICKEN, BREAST 6 OZ BREADED FRITTER PARFRIED FROZEN LEGEND</t>
  </si>
  <si>
    <t>TRACTOR SODA</t>
  </si>
  <si>
    <t>JUICE BASE, STRAWBERRY DRAGON FRUIT 3.8% 8.5:1 CONCENTRATE ORGANIC ASEPTIC</t>
  </si>
  <si>
    <t>HARBOR BANKS</t>
  </si>
  <si>
    <t>SALMON, SMOKED COLD NORWEGIAN 2 LB SIDE SLICED BONELESS-SKINLESS FROZEN IVP</t>
  </si>
  <si>
    <t>COD, BATTERED BEER ALASKAN WHITE ALE 2OZ FILLET RAW IQF FROZEN USA WILD MSC</t>
  </si>
  <si>
    <t>BACON, PORK 13-17 COUNT LAID OUT APPLEWOOD SMOKED RAW REF PROP12/MAQ3</t>
  </si>
  <si>
    <t>BEEF, BRISKET UNSLICED BEER ALE HICKORY SMOKED COOKED FROZEN</t>
  </si>
  <si>
    <t>CHICKEN, TENDERLOIN BATTERED BREADED MEDIUM SOLUTION ADDED 17% PARCOOKED NA</t>
  </si>
  <si>
    <t>JUICE BASE, MANDARIN ORANGE CARDAMOM DRINK 15% 8.5:1 ORGANIC ASEPTIC CARTON</t>
  </si>
  <si>
    <t>type manually -&gt;</t>
  </si>
  <si>
    <t>JUICE BASE, HIBISCUS DRINK 15% 8.5:1 ORGANIC ASEPTIC CARTON SHELF STABLE</t>
  </si>
  <si>
    <t>may need to do manually (You can use filters)--&gt;</t>
  </si>
  <si>
    <t>TOPO CHICO</t>
  </si>
  <si>
    <t>WATER, MINERAL GLASS BOTTLE</t>
  </si>
  <si>
    <t>TUNA, YELLOWFIN 1-1.6 CM DICED BONELESS-SKINLESS RAW FROZEN TREATED</t>
  </si>
  <si>
    <t>PORK, BELLY BONELESS COOKED SMOKED FROZEN ALL NATURAL</t>
  </si>
  <si>
    <t>PACIFIC FOODS-FI-PI</t>
  </si>
  <si>
    <t>MILK SUB, OAT ASEPTIC CARTON SHELF STABLE BARISTA SERIES</t>
  </si>
  <si>
    <t>JUICE BASE, BERRY PATCH HAYMAKER STRAWBERRY RHUBARB DRINK 15% 8.5:1 CONCENT</t>
  </si>
  <si>
    <t>CATTLEMAN'S SELECTION</t>
  </si>
  <si>
    <t>BEEF, SLICED .38" FLAP MEAT PEELED RAW REF BAG</t>
  </si>
  <si>
    <t>PATUXENT FARMS</t>
  </si>
  <si>
    <t>BACON, PORK REAL DICED .5" SMOKED CURED COOKED REF GAS FLUSHED</t>
  </si>
  <si>
    <t>BEEF, SHORT RIB 1/4" BONE-IN RAW REF KOREAN</t>
  </si>
  <si>
    <t>MAYONNAISE, BAG SHELF STABLE</t>
  </si>
  <si>
    <t>JUST EGG</t>
  </si>
  <si>
    <t>EGG, PATTY SCRAMBLED SUBSTITUTE PLAIN 3.6" FOLDED SQUARE VEGAN BULK FROZEN</t>
  </si>
  <si>
    <t>APPETIZER, CHEESE CURD BREADED .24 OZ RAW FROZEN IQF BAG</t>
  </si>
  <si>
    <t>TURKEY, WHOLE HEN RAW FROZEN</t>
  </si>
  <si>
    <t>DEVONSHIRE</t>
  </si>
  <si>
    <t>CAKE, TIRAMISU DUSTED 9X12 UNSLICED TFF FROZEN UPSCALE</t>
  </si>
  <si>
    <t>BEEF, PATTY GROUND 80/20 3:1 ROUND RAW BLAST FROZEN VACUUM-PACK HALAL</t>
  </si>
  <si>
    <t>SAUCE, HONEY MUSTARD SS CUP</t>
  </si>
  <si>
    <t>BEEF, PATTY GROUND 80/20 3:1 ROUND 1/2" THICK RAW FROZEN</t>
  </si>
  <si>
    <t>SAUCE, MARINARA TOMATO SS CUP</t>
  </si>
  <si>
    <t>ACQUA PANNA</t>
  </si>
  <si>
    <t>WATER, SPRING GLASS BOTTLE VARIABLE</t>
  </si>
  <si>
    <t>DRESSING, HONEY MUSTARD SHELF STABLE SS CUP</t>
  </si>
  <si>
    <t>GLENVIEW FARMS</t>
  </si>
  <si>
    <t>MILK, 2% REDUCED FAT PASTEURIZED RBST FREE JUG REF</t>
  </si>
  <si>
    <t>POTATO, FRENCH-FRY SHOESTRING IDAHO 1/4" EXTRA-LONG-FANCY FROZEN BAG</t>
  </si>
  <si>
    <t>BEEF, SLICED 4 MM RIBEYE COMMERCIAL RAW FROZEN</t>
  </si>
  <si>
    <t>CROISSANT, ALL BUTTER 2.75 OZ ROUND UNSLICED BAKED TRAY FROZEN BUN</t>
  </si>
  <si>
    <t>POTATO, FRENCH-FRY STRAIGHT-CUT 3/8" BATTERED FROZEN EXTRA CRISPY</t>
  </si>
  <si>
    <t>NATURAL CHOICE HORMEL</t>
  </si>
  <si>
    <t>TURKEY, BREAST SLICED .5 OZ SKINLESS REDUCED SODIUM GLUTEN-FREE COOKED OVEN</t>
  </si>
  <si>
    <t>COKE</t>
  </si>
  <si>
    <t>SYRUP, FOUNTAIN COLA DIET COKE 5:1 BAG-IN-BOX</t>
  </si>
  <si>
    <t>HOUSE CUTS</t>
  </si>
  <si>
    <t>POTATO, SLICED LATTICE THIN SKIN-ON RAW FROZEN BAG CHIP</t>
  </si>
  <si>
    <t>DEL PASADO</t>
  </si>
  <si>
    <t>TAQUITO, CHICKEN COOKED BULK FROZEN</t>
  </si>
  <si>
    <t>VALUE WAY</t>
  </si>
  <si>
    <t>POTATO, FRENCH-FRY 3/8" STRAIGHT-CUT LINE FLOW FROZEN</t>
  </si>
  <si>
    <t>NIPPON SHOKKEN</t>
  </si>
  <si>
    <t>DRESSING, CITRUS WASABI PLASTIC JUG SHELF STABLE JAPANESE</t>
  </si>
  <si>
    <t>BEEF, BARBACOA COOKED FROZEN BOIL IN BAG NATURAL</t>
  </si>
  <si>
    <t>NAKED JUICE</t>
  </si>
  <si>
    <t>WATER, COCONUT ORGANIC NO-SUGAR-ADDED PURIFIED ASEPTIC TETRA PACK</t>
  </si>
  <si>
    <t>MILK, WHOLE RBST FREE GRADE A JUG REF HOMOGENIZED</t>
  </si>
  <si>
    <t>CHIPICO PICKLES</t>
  </si>
  <si>
    <t>PICKLE, DILL CRINKLE-CUT CHIP 1 1/4" TUB REF</t>
  </si>
  <si>
    <t>CHEF PIERRE</t>
  </si>
  <si>
    <t>PIE, CHOCOLATE CREAM LAYER COOKIE CRUST 10" UNSLICED THAW &amp; SERVE FROZEN DO</t>
  </si>
  <si>
    <t>ADAM'S RESERVE</t>
  </si>
  <si>
    <t>CHEESE, CHEDDAR WHITE SHARP NEW-YORK SLICED .75 OZ CRYOVAC REF</t>
  </si>
  <si>
    <t>HI-C</t>
  </si>
  <si>
    <t>SYRUP, FOUNTAIN LEMONADE PINK HI-C 5:1 BAG-IN-BOX POPPIN</t>
  </si>
  <si>
    <t>DR. PEPPER</t>
  </si>
  <si>
    <t>SYRUP, FOUNTAIN DR PEPPER BAG-IN-BOX</t>
  </si>
  <si>
    <t>MARTINELLI</t>
  </si>
  <si>
    <t>JUICE, APPLE 100% NOT-FROM-CONCENTRATE GLASS BOTTLE SHELF STABLE</t>
  </si>
  <si>
    <t>JUICE BASE, MANGO 4.6% 8.5:1 CONCENTRATE ORGANIC ASEPTIC CARTON SHELF STABL</t>
  </si>
  <si>
    <t>CHIP, CHEESE CRUNCHY SS SNACK</t>
  </si>
  <si>
    <t>CITTERIO</t>
  </si>
  <si>
    <t>BACON, PORK PANCETTA ITALIAN DICED CURED RAW REF CUBETTI</t>
  </si>
  <si>
    <t>COKE/102600</t>
  </si>
  <si>
    <t>DRINK, SODA COLA COKE MEXICAN GLASS BOTTLE</t>
  </si>
  <si>
    <t>SYRUP, FOUNTAIN LEMON LIME SPRITE 5:1 BAG-IN-BOX</t>
  </si>
  <si>
    <t>SHRIMP, RAW 13-15 WHITE TAIL-ON PEELED-&amp;-DEVEINED IQF FROZEN IMPORTED ASIA</t>
  </si>
  <si>
    <t>TEA BASE, ICED BLACK SWEETENED ORGANIC 8.5:1 ASEPTIC CARTON CAFFEINATED SHE</t>
  </si>
  <si>
    <t>POWERADE</t>
  </si>
  <si>
    <t>SYRUP, FOUNTAIN MOUNTAIN BLAST POWERADE BAG-IN-BOX</t>
  </si>
  <si>
    <t>SAUCE, BBQ KATSU SHELF STABLE</t>
  </si>
  <si>
    <t>OREO</t>
  </si>
  <si>
    <t>CRUMB, COOKIE OREO MEDIUM PIECE BAG TOPPING SHELF STABLE</t>
  </si>
  <si>
    <t>SYRUP, YUZU ITALIAN-STYLE GLASS BOTTLE SHELF STABLE COFFEE BEVERAGE</t>
  </si>
  <si>
    <t>COOKIE, OREO CHOCOLATE SANDWICH SS SLEEVE SHELF STABLE</t>
  </si>
  <si>
    <t>CLEAN CAUSE</t>
  </si>
  <si>
    <t>TEA, YERBA MATE BLACKBERRY CLEAN</t>
  </si>
  <si>
    <t>TEA, YERBA MATE RASPBERRY</t>
  </si>
  <si>
    <t>TEA, YERBA MATE PEACH CLEAN</t>
  </si>
  <si>
    <t>SAUCE, SWEET &amp; SOUR SS CUP</t>
  </si>
  <si>
    <t>HILLTOP HEARTH</t>
  </si>
  <si>
    <t>ROLL, BRIOCHE YELLOW 3.5 OZ 4.5" SLICED COOKED BAKED FROZEN BAG BUN</t>
  </si>
  <si>
    <t>ROAST WORKS</t>
  </si>
  <si>
    <t>VEGETABLE BLEND, CORN &amp; JALAPENO DICED FIRE ROASTED BAG FROZEN</t>
  </si>
  <si>
    <t>SPRITE/102600</t>
  </si>
  <si>
    <t>DRINK, SODA LEMON LIME SPRITE MEXICAN GLASS BOTTLE</t>
  </si>
  <si>
    <t>MOLLY'S KITCHEN</t>
  </si>
  <si>
    <t>EGG ROLL, VEGETABLE .8 OZ RAW FROZEN TRAY APPETIZER</t>
  </si>
  <si>
    <t>HARVEST VALUE</t>
  </si>
  <si>
    <t>SHORTENING, FRYING SOYBEAN LIQUID CREAMY PLASTIC JUG SHELF STABLE</t>
  </si>
  <si>
    <t>INFINITY</t>
  </si>
  <si>
    <t>POTATO, FRENCH-FRY 3/8" CRINKLE-CUT EXTRA-LONG FROZEN DEEP V</t>
  </si>
  <si>
    <t>BUTTER, UNSALTED SOLID AA GRADE PAPER WRAPPED REF</t>
  </si>
  <si>
    <t>SAUCE, HOT NASHVILLE PLASTIC JUG SHELF STABLE</t>
  </si>
  <si>
    <t>DANNON OIKOS</t>
  </si>
  <si>
    <t>YOGURT, PLAIN GREEK TUB REF</t>
  </si>
  <si>
    <t>BEEF, SLICED .38" FLAP MEAT RAW REF</t>
  </si>
  <si>
    <t>TUNA, YELLOWFIN #1 .6X.6" CUBE BONELESS-SKINLESS RAW FROZEN IMPORTED VIETNA</t>
  </si>
  <si>
    <t>CALIFORNIA CHURROS</t>
  </si>
  <si>
    <t>CHURRO, PLAIN 5" SS BULK FROZEN</t>
  </si>
  <si>
    <t>ROSELI</t>
  </si>
  <si>
    <t>CHEESE, PARMESAN ROMANO 3 BLEND SHAVED RBST FREE BAG REF</t>
  </si>
  <si>
    <t>GOLDEN TIGER</t>
  </si>
  <si>
    <t>POTSTICKER, VEGETABLE 1 OZ FROZEN GOURMET APPETIZER</t>
  </si>
  <si>
    <t>BULLS-EYE</t>
  </si>
  <si>
    <t>SAUCE, BBQ SS CUP</t>
  </si>
  <si>
    <t>FOLLOW YOUR HEART</t>
  </si>
  <si>
    <t>MAYONNAISE, SOYFREE VEGENAISE VEGAN MAYO GAL</t>
  </si>
  <si>
    <t>DRESSING, RANCH SS CUP SHELF STABLE</t>
  </si>
  <si>
    <t>METRO DELI</t>
  </si>
  <si>
    <t>CHEESE, CHEDDAR WHITE MILD SLICED .75 OZ SLEEVE REF</t>
  </si>
  <si>
    <t>BAKED RUFFLES</t>
  </si>
  <si>
    <t>CHIP, POTATO BAKED CHEDDAR SOUR CREAM CRISP SS BAG</t>
  </si>
  <si>
    <t>SYRUP, FOUNTAIN COLA COKE CLASSIC 5:1 BAG-IN-BOX</t>
  </si>
  <si>
    <t>SHORTENING, FRYING CANOLA CORN SOYBEAN 3 WAY BLEND LIQUID CLEAR PLASTIC JUG</t>
  </si>
  <si>
    <t>RYKOFF SEXTON</t>
  </si>
  <si>
    <t>ONION, YELLOW SLICED CARAMELIZED IQF FROZEN BAG</t>
  </si>
  <si>
    <t>STERLING PACIFIC MEAT COMPANY</t>
  </si>
  <si>
    <t>BEEF, PATTY GROUND 80/20 AMERICAN WAGYU 2:1 ROUND RAW FROZEN VACUUM-PACK</t>
  </si>
  <si>
    <t>VITAL FARMS</t>
  </si>
  <si>
    <t>EGG, SHELL MEDIUM GRADE A BROWN PASTURE RAISED LOOSE PACK FRESH</t>
  </si>
  <si>
    <t>ABBOTSFORD FARMS</t>
  </si>
  <si>
    <t>EGG, LIQUID WHITE CAGE-FREE PASTEURIZED CARTON GABLE TOP REF</t>
  </si>
  <si>
    <t>DAISY BRAND</t>
  </si>
  <si>
    <t>SOUR CREAM, CULTURED ALL NATURAL SS PACKET REF</t>
  </si>
  <si>
    <t>PACIFIC JADE</t>
  </si>
  <si>
    <t>POTSTICKER, CHICKEN VEGETABLE 1 OZ RAW FROZEN APPETIZER</t>
  </si>
  <si>
    <t>GT'S ENLIGHTENED SYNERGY</t>
  </si>
  <si>
    <t>JUICE, KOMBUCHA DRINK 5% ORGANIC TRILOGY GLASS BOTTLE REF</t>
  </si>
  <si>
    <t>CHIP, TORTILLA COOL RANCH SS</t>
  </si>
  <si>
    <t>MARINADE, MOJO CRIOLLO LIQUID GLASS BOTTLE SHELF STABLE SAUCE</t>
  </si>
  <si>
    <t>SAKURA SUSHI RICE</t>
  </si>
  <si>
    <t>RICE, WHITE CALROSE SUSHI MEDIUM GRAIN RAW</t>
  </si>
  <si>
    <t>SUGARDALE</t>
  </si>
  <si>
    <t>BACON, PORK REAL PIECE APPLEWOOD SMOKED CURED COOKED REF BIT</t>
  </si>
  <si>
    <t>BAGEL, PLAIN 4 OZ SLICED THAW &amp; SERVE FROZEN BAG</t>
  </si>
  <si>
    <t>OLLI SALUMERIA AMERICANA</t>
  </si>
  <si>
    <t>SNACK, GENOA SALAMI FONTINA W/ CRACKER SS TRAY REF</t>
  </si>
  <si>
    <t>RED BULL ENERGY</t>
  </si>
  <si>
    <t>DRINK, ENERGY CARBONATED SUGAR-FREE CAN SHELF STABLE</t>
  </si>
  <si>
    <t>GIRARDS</t>
  </si>
  <si>
    <t>DRESSING, THAI PEANUT SPICY PLASTIC JAR REF</t>
  </si>
  <si>
    <t>CREAMER, HALF &amp; HALF LIQUID PASTEURIZED DAIRY RBST FREE CARTON GABLE TOP RE</t>
  </si>
  <si>
    <t>BEEF, BRISKET WHOLE CHOICE COOKED FROZEN ALL NATURAL</t>
  </si>
  <si>
    <t>TRIDENT GUM</t>
  </si>
  <si>
    <t>GUM, CHEWING PEPPERMINT SUGAR-FREE ORIGINAL</t>
  </si>
  <si>
    <t>WAYNE FARMS</t>
  </si>
  <si>
    <t>CHICKEN, THIGH RANDOM BONELESS-SKINLESS RAW REF CVP HALAL</t>
  </si>
  <si>
    <t>NUT HARVEST</t>
  </si>
  <si>
    <t>CASHEW, WHOLE ROASTED SEA SALT SHELL OFF SS BAG NUT</t>
  </si>
  <si>
    <t>BEAN, GARBANZO CANNED CHICKPEA</t>
  </si>
  <si>
    <t>SHRIMP, BREADED COCONUT RAW 16-20 TAIL-ON HAND-BREADED FROZEN</t>
  </si>
  <si>
    <t>BEEF, SLICED 1 MM RIBEYE ROLL COMMERCIAL RAW FROZEN</t>
  </si>
  <si>
    <t>JUICE BASE, PEACH 3.4% 8.5:1 CONCENTRATE ORGANIC ASEPTIC CARTON SHELF STABL</t>
  </si>
  <si>
    <t>MALT-O-MEAL COMPANY</t>
  </si>
  <si>
    <t>SNACK BAR, CEREAL FRUITY PEBBLES IW</t>
  </si>
  <si>
    <t>CHEESE, CREAM PLAIN SPREAD LIGHT SS PLASTIC CUP REF</t>
  </si>
  <si>
    <t>JUSTINS NUT BUTTER</t>
  </si>
  <si>
    <t>ALMOND BUTTER, SS POUCH CLASSIC SPREAD</t>
  </si>
  <si>
    <t>LA BANDERITA</t>
  </si>
  <si>
    <t>TORTILLA, FLOUR 14" PRESSED SHELF STABLE</t>
  </si>
  <si>
    <t>EGG, PATTY FRIED CAGE-FREE W/ BLACK PEPPER 3.5" NATURAL BULK FROZEN COOKED</t>
  </si>
  <si>
    <t>PEPPERIDGE FARM</t>
  </si>
  <si>
    <t>COOKIE, MILANO PLAIN</t>
  </si>
  <si>
    <t>ENGLISH MUFFIN, PLAIN 3 OZ FORK SPLIT BAKED TRAY FROZEN SANDWICH SIZE</t>
  </si>
  <si>
    <t>FIELDSTONE</t>
  </si>
  <si>
    <t>HONEY BUN, GLAZED 4 OZ SHELF STABLE IW</t>
  </si>
  <si>
    <t>CHEESE, FONTINA GRUYERE 3 BLEND SHREDDED BAG REF</t>
  </si>
  <si>
    <t>BEYOND MEAT</t>
  </si>
  <si>
    <t>CHICKEN SUB, TENDER STRIP MEATLESS SOY PROTEIN SEASONED VEGAN RAW FROZEN</t>
  </si>
  <si>
    <t>CAPER, NONPAREIL TINY IN WINE VINEGAR</t>
  </si>
  <si>
    <t>MAYONNAISE, IMPORTED JAPAN SQUEEZE BOTTLE SHELF STABLE</t>
  </si>
  <si>
    <t>PATUXENT FARMS PREMIUM</t>
  </si>
  <si>
    <t>CHICKEN, TENDERLOIN BREADED FRITTER JUMBO LIGHT PEPPER SEASONED RAW SOLUTIO</t>
  </si>
  <si>
    <t>PACKER-FI-IG</t>
  </si>
  <si>
    <t>CHEESE, RICOTTA SALATA IMPORTED ITALY REF</t>
  </si>
  <si>
    <t>SWEET STREET</t>
  </si>
  <si>
    <t>COOKIE, CHOCOLATE CHUNK 2.8 OZ IW FROZEN SANDYS AMAZING MANIFESTO</t>
  </si>
  <si>
    <t>SERVICE IDEAS</t>
  </si>
  <si>
    <t>CARAFE, BEVERAGE 1 LITER S/S DOUBLE WALL HALF &amp; HALF ETCHED</t>
  </si>
  <si>
    <t>CORN, CUT FLAME ROASTED SIMPLY SWEET FROZEN</t>
  </si>
  <si>
    <t>BREAD, WHITE 4.25X4.5" 17 SLICED 3/4" LOAF BAKED FROZEN TEXAS TOAST</t>
  </si>
  <si>
    <t>HELLMANNS</t>
  </si>
  <si>
    <t>SPREAD, SOYBEAN OIL VEGAN PLASTIC JAR SHELF STABLE MAYONNAISE</t>
  </si>
  <si>
    <t>SAUCE, CHEESE CHEDDAR TFF SHELF STABLE CAN</t>
  </si>
  <si>
    <t>ONION, SLICED SAUTEED POUCH CARAMELIZED</t>
  </si>
  <si>
    <t>CATTLEMENS BBQ SAUCE</t>
  </si>
  <si>
    <t>SAUCE, BBQ TANGY CAROLINA PLASTIC JUG SHELF STABLE GOLD MASTER RESERVE</t>
  </si>
  <si>
    <t>CAMPBELL'S SIGNATURE</t>
  </si>
  <si>
    <t>SOUP, TORTILLA MEXICALI GLUTEN-FREE CONDENSED ADD WATER TRAY PACK FROZEN</t>
  </si>
  <si>
    <t>BUTTER, UNSALTED SOLID AA GRADE RBST FREE PAPER WRAPPED REF</t>
  </si>
  <si>
    <t>SOYBEAN, EDAMAME SHELLED IQF FROZEN</t>
  </si>
  <si>
    <t>LAMB, GROUND 80/20 FINE BONELESS IMPORTED RAW FROZEN HALAL</t>
  </si>
  <si>
    <t>CHEF EXPRESS</t>
  </si>
  <si>
    <t>WALNUT, PIECE LARGE SALTED CANDIED SHELL OFF BAG NUT</t>
  </si>
  <si>
    <t>SKINNY POP POPCORN</t>
  </si>
  <si>
    <t>POPCORN, PLAIN COOKED GLUTEN-FREE 100 CALORIE BAG SKINNY PACK</t>
  </si>
  <si>
    <t>SAUCE, CHEESE CHEDDAR BEER ARTISAN FROZEN BOIL IN BAG</t>
  </si>
  <si>
    <t>BEEF, STRIP 2.25X.25X.5" INSIDE SKIRT CHOICE SOLUTION ADDED 15% RAW FROZEN</t>
  </si>
  <si>
    <t>RYKOFF-SEXTON INTERNATIONAL GOLD</t>
  </si>
  <si>
    <t>MUSTARD, DIJON EXTRA STRONG GLASS JAR SHELF STABLE IMPORTED FRANCE</t>
  </si>
  <si>
    <t>FRITO LAY</t>
  </si>
  <si>
    <t>CHIP, POTATO MAUI ONION SS BAG</t>
  </si>
  <si>
    <t>EGG, LIQUID SUBSTITUTE NO CITRIC ACID PASTEURIZED VEGAN CARTON GABLE TOP FR</t>
  </si>
  <si>
    <t>FANTA/102600</t>
  </si>
  <si>
    <t>DRINK, SODA ORANGE FANTA GLASS BOTTLE MEXICAN</t>
  </si>
  <si>
    <t>SUN BUTTER</t>
  </si>
  <si>
    <t>SUNFLOWER SEED, BUTTER CREAMY PAIL SHELF STABLE SPREAD</t>
  </si>
  <si>
    <t>MARINADE, TERIYAKI LIQUID NO MSG PLASTIC BOTTLE SHELF STABLE SAUCE</t>
  </si>
  <si>
    <t>CHICKEN, THIGH MEAT RANDOM BONELESS SKINLESS RAW BLAST FROZEN BAG 2-DIAMOND</t>
  </si>
  <si>
    <t>SALSA, VERDE TOMATILLO GREEN FIRE ROASTED TAQUERIA STYLE MILD PLASTIC JUG S</t>
  </si>
  <si>
    <t>PUMPKIN, PUREE PLASTIC BOTTLE SPICED</t>
  </si>
  <si>
    <t>SNACK BAR, VANILLA ALMOND GLUTEN-FREE IW MADAGASCAR</t>
  </si>
  <si>
    <t>GREEN LAND</t>
  </si>
  <si>
    <t>SALAD, SEAWEED SEASONED NO MSG FROZEN HIYASHI WAKAME</t>
  </si>
  <si>
    <t>Pantyr</t>
  </si>
  <si>
    <t>SAUCE, CHEESE NACHO TFF SHELF STABLE CAN</t>
  </si>
  <si>
    <t>CHEESE, CHEDDAR MONTEREY JACK BLEND SHRED FANCY RBST FREE 50/50 BAG REF</t>
  </si>
  <si>
    <t>TEA BASE, ICED BLACK UNSWEETENED 1:1 ASEPTIC CARTON CAFFEINATED SHELF STABL</t>
  </si>
  <si>
    <t>TEA BASE, HOT &amp; ICED GREEN UNSWEETENED ORGANIC 8.5:1 ASEPTIC CARTON CAFFEIN</t>
  </si>
  <si>
    <t>GENERAL MILLS</t>
  </si>
  <si>
    <t>SNACK BAR, CEREAL CINNAMON TOAST CRUNCH IW</t>
  </si>
  <si>
    <t>FRITO LAY MUNCHIES</t>
  </si>
  <si>
    <t>CRACKER, CHEESE PEANUT BUTTER SANDWICH SQUARE SALTED SS SLEEVE</t>
  </si>
  <si>
    <t>MAYONNAISE, LIGHT SS POUCH</t>
  </si>
  <si>
    <t>DEL REAL FOODS</t>
  </si>
  <si>
    <t>SALSA, VERDE TOMATILLO GREEN MOLCAJETE BAG REF SAUCE</t>
  </si>
  <si>
    <t>SALSA, ROASTED MOLCAJETE BAG REF SAUCE</t>
  </si>
  <si>
    <t>ROLL, HAMBURGER BRIOCHE 2.5 OZ 4" SLICED COOKED BAKED FROZEN BAG BUN</t>
  </si>
  <si>
    <t>BEAN, BLACK FANCY CANNED</t>
  </si>
  <si>
    <t>HUY FONG FOODS</t>
  </si>
  <si>
    <t>SAUCE, CHILI SRIRACHA SQUEEZE BOTTLE SHELF STABLE</t>
  </si>
  <si>
    <t>KEN'S</t>
  </si>
  <si>
    <t>MAYONNAISE, CHIPOTLE PLASTIC SHELF STABLE</t>
  </si>
  <si>
    <t>BEEF, PATTY GROUND 80/20 4:1 ROUND RAW FROZEN VACUUM-PACK HALAL</t>
  </si>
  <si>
    <t>DRESSING, 1000 ISLAND TFF PLASTIC JAR SHELF STABLE MAYONNAISE BASE</t>
  </si>
  <si>
    <t>CHEESE, CREAM PLAIN WHIPPED PLASTIC TUB REF</t>
  </si>
  <si>
    <t>SNYDER'S</t>
  </si>
  <si>
    <t>PRETZEL, TWIST MINI SALTED SS FAT-FREE</t>
  </si>
  <si>
    <t>CROSS VALLEY FARMS</t>
  </si>
  <si>
    <t>LETTUCE, ROMAINE CHOPPED 1 1/4" PILLOW PACK FRESH REF</t>
  </si>
  <si>
    <t>HAZELNUT BUTTER, CHOCOLATE PLASTIC JAR SHELF STABLE COCOA SPREAD</t>
  </si>
  <si>
    <t>BUTTER, CONTINENTAL CHIP 47 COUNT SALTED SS FOIL REF SWEET CREAM</t>
  </si>
  <si>
    <t>CHEESE, BLUE APPLEWOOD SMOKED CRUMBLE DOMESTIC BAG REF</t>
  </si>
  <si>
    <t>STRAWBERRY, PUREE PLASTIC BOTTLE SHELF STABLE</t>
  </si>
  <si>
    <t>PIE, COCONUT CREAM 10" THAW &amp; SERVE FROZEN</t>
  </si>
  <si>
    <t>SAMBAZON</t>
  </si>
  <si>
    <t>SMOOTHIE BASE, ACAI GUARANA NON-DAIRY POUCH FROZEN ORGANIC</t>
  </si>
  <si>
    <t>BREAD, SOURDOUGH 17 SLICED 5/8" LOAF COOKED BAKED FROZEN BAG PULLMAN</t>
  </si>
  <si>
    <t>SMITHFIELD</t>
  </si>
  <si>
    <t>BACON, PORK 6-8 COUNT SLICED LAID OUT APPLEWOOD SMOKED CURED RAW REF GAS FL</t>
  </si>
  <si>
    <t>CHEESE, CREAM PLAIN SPREAD SS PLASTIC CUP REF</t>
  </si>
  <si>
    <t>LA COLOMBE</t>
  </si>
  <si>
    <t>COFFEE, ICED LATTE COLD BREW CAN TRIPLE DRAFT SHELF STABLE CAFFEINATED</t>
  </si>
  <si>
    <t>QUEST NUTRITION BAR</t>
  </si>
  <si>
    <t>SNACK BAR, PROTEIN CHOCOLATE BROWNIE GLUTEN-FREE IW</t>
  </si>
  <si>
    <t>SNACK BAR, PROTEIN COOKIES &amp; CREAM GLUTEN-FREE IW</t>
  </si>
  <si>
    <t>CHEESE, PROVOLONE SLICED .5 OZ TRAY REF</t>
  </si>
  <si>
    <t>CHIP, CHEESE CRUNCHY HOT LIMON SS BAG FLAMIN SNACK</t>
  </si>
  <si>
    <t>CALIFORNIA FARMS</t>
  </si>
  <si>
    <t>MILK, CONDENSED SWEETENED</t>
  </si>
  <si>
    <t>TOPPING, CHOCOLATE LIQUID BOTTLE SHELF STABLE SYRUP</t>
  </si>
  <si>
    <t>ORTEGA</t>
  </si>
  <si>
    <t>PEPPER, CHILI GREEN WHOLE CAN SHELF STABLE</t>
  </si>
  <si>
    <t>VEGETABLE BLEND, SUNSET BUTTERNUT SQUASH BEET BAG FRESH REF</t>
  </si>
  <si>
    <t>BEAN, PINTO FANCY CANNED IN BRINE</t>
  </si>
  <si>
    <t>ARTICHOKE, HEART QUARTER MARINATED GLASS IMPORTED SPAIN</t>
  </si>
  <si>
    <t>AVOCADO, PULP CHUNKY TRAY FRESH REF</t>
  </si>
  <si>
    <t>C&amp;H PURE CANE SUGAR</t>
  </si>
  <si>
    <t>SUGAR, WHITE GRANULATED CANE</t>
  </si>
  <si>
    <t>GT'S ENLIGHTENED KOMBUCHA</t>
  </si>
  <si>
    <t>DRINK, KOMBUCHA GINGER ORGANIC GINGERADE GLASS BOTTLE REF</t>
  </si>
  <si>
    <t>PERDUE</t>
  </si>
  <si>
    <t>TURKEY, OVEN ROASTED SLICED .67 OZ SANDWICH BUILDERS FRESH-TO-FROZEN</t>
  </si>
  <si>
    <t>SHRIMP, RAW 13-15 BLACK-TIGER PEELED-&amp;-DEVEINED TAIL-ON IQF FROZEN IMPORTED</t>
  </si>
  <si>
    <t>AMIFRUIT</t>
  </si>
  <si>
    <t>STRAWBERRY, SLICED FREEZE DRIED</t>
  </si>
  <si>
    <t>DRINK, SODA COLA DIET COKE CAN</t>
  </si>
  <si>
    <t>WILD HIBISCUS-FI-UT</t>
  </si>
  <si>
    <t>FLAVORING, BUTTERFLY PEA FLOWER LIQUID GLASS BOTTLE SHELF STABLE IMPORTED A</t>
  </si>
  <si>
    <t>CREAM, WHIPPING HEAVY 40% BUTTERFAT UHT DAIRY CARTON GABLE TOP REF</t>
  </si>
  <si>
    <t>CHEESE, CHEVRE CRUMBLE DOMESTIC TRAY REF GOAT</t>
  </si>
  <si>
    <t>WATER, SPRING PLASTIC BOTTLE VARIABLE</t>
  </si>
  <si>
    <t>ENSURE</t>
  </si>
  <si>
    <t>SUPPLEMENT, ENSURE HIGH PROTEIN VANILLA LIQUID BOTTLE SHELF STABLE</t>
  </si>
  <si>
    <t>DRESSING, SESAME TOASTED GINGER SHELF STABLE PLASTIC JUG</t>
  </si>
  <si>
    <t>HIGH BREW</t>
  </si>
  <si>
    <t>COFFEE, COLD BREW CAN MEXIXCAN VANILLA SHELF STABLE</t>
  </si>
  <si>
    <t>TOKYO NORI</t>
  </si>
  <si>
    <t>SEAWEED, NORI YAKI HALF SHEET DRIED ROASTED SHELF STABLE IMPORTED CHINA</t>
  </si>
  <si>
    <t>TR TOPPERS</t>
  </si>
  <si>
    <t>TOPPING, REESE'S PEANUT BUTTER CUP CHOPPED BAG REF</t>
  </si>
  <si>
    <t>SAUCE, HOT RED SS POUCH</t>
  </si>
  <si>
    <t>CHIP, TORTILLA YELLOW CORN HOT TRIANGLE SS BAG FLAMIN</t>
  </si>
  <si>
    <t>CHIP, TORTILLA CORN TRIANGLE RANCH HOT SS BAG SHELF STABLE FLAMIN COOL XVL</t>
  </si>
  <si>
    <t>BAKERS SELECT</t>
  </si>
  <si>
    <t>WALNUT, HALF &amp; PIECE SALTED CANDIED SHELL OFF BAG NUT</t>
  </si>
  <si>
    <t>PORTION PAC</t>
  </si>
  <si>
    <t>HONEY, SS POUCH</t>
  </si>
  <si>
    <t>SKIPPY</t>
  </si>
  <si>
    <t>PEANUT BUTTER, SS POUCH</t>
  </si>
  <si>
    <t>DRESSING, RANCH BUTTERMILK SHELF STABLE SS CUP</t>
  </si>
  <si>
    <t>HONEY, AMBER SQUEEZE BEAR SHELF STABLE GRADE A</t>
  </si>
  <si>
    <t>CHICKEN, BREAST FILLET GOLDEN BREADED MEDIUM FRITTER LIGHT PEPPER SEASONED</t>
  </si>
  <si>
    <t>CHIP, TORTILLA CORN YELLOW TRIANGLE CHEESE NACHO SS BAG SHELF STABLE XVL</t>
  </si>
  <si>
    <t>CHIP, TORTILLA CORN YELLOW TRIANGLE RANCH SS BAG SHELF STABLE COOL XVL</t>
  </si>
  <si>
    <t>ROYAL DRAGON</t>
  </si>
  <si>
    <t>ROLL, BAO WHITE 2.5X3.5" FOLDED STEAMED FROZEN BAG BUN</t>
  </si>
  <si>
    <t>ARTICHOKE, QUARTERED IN OIL FIRE GRILLED SEASONED FROZEN</t>
  </si>
  <si>
    <t>KRUSTEAZ</t>
  </si>
  <si>
    <t>MIX, WAFFLE BELGIAN COMPLETE ADD WATER</t>
  </si>
  <si>
    <t>KIKKOMAN</t>
  </si>
  <si>
    <t>SAUCE, TERIYAKI GLAZE PLASTIC JUG SHELF STABLE</t>
  </si>
  <si>
    <t>KINGS HAWAIIAN BAKERY</t>
  </si>
  <si>
    <t>ROLL, WHITE HAWAIIAN 4.5" SLICED BAKED FROZEN BUN</t>
  </si>
  <si>
    <t>ARTICHOKE, BREADED PANKO QUARTERED PARCOOKED VEGAN FROZEN BAG 110-140 COUNT</t>
  </si>
  <si>
    <t>CHEESE, AMERICAN SLICED 160 COUNT TFF PROCESSED YELLOW REF</t>
  </si>
  <si>
    <t>DASANI/102600</t>
  </si>
  <si>
    <t>WATER, PURIFIED PET PLASTIC BOTTLE</t>
  </si>
  <si>
    <t>DRINK, SODA LEMON LIME SPRITE CAN</t>
  </si>
  <si>
    <t>PRETZEL, PIECE PEANUT BUTTER SALTED FILLED</t>
  </si>
  <si>
    <t>FIG NEWTON</t>
  </si>
  <si>
    <t>COOKIE, FIG NEWTON SS IW SHELF STABLE</t>
  </si>
  <si>
    <t>CHIP, TORTILLA CORN YELLOW TRIANGLE BAG SHELF STABLE</t>
  </si>
  <si>
    <t>VINEGAR, RICE SEASONED DOMESTIC PLASTIC JUG 4%</t>
  </si>
  <si>
    <t>MILK, SKIM PASTEURIZED RBST FREE JUG REF FAT-FREE</t>
  </si>
  <si>
    <t>MODERN OATS</t>
  </si>
  <si>
    <t>CEREAL, OATMEAL 5 BERRY INSTANT GLUTEN-FREE SS CUP SHELF STABLE HOT</t>
  </si>
  <si>
    <t>G.L. MEZZETTA</t>
  </si>
  <si>
    <t>PEPPER, SWEET CHERRY PEPPERS</t>
  </si>
  <si>
    <t>PICO DE GALLO, FRESH REF SALSA</t>
  </si>
  <si>
    <t>GINGER, SLICED PICKLED BAG SUSHI WHITE</t>
  </si>
  <si>
    <t>JIF</t>
  </si>
  <si>
    <t>PEANUT BUTTER, SS CUP</t>
  </si>
  <si>
    <t>SNACK BAR, CEREAL GOLDEN GRAHAM IW</t>
  </si>
  <si>
    <t>ROLL, BRIOCHE WHITE 4" ROUND SLICED COOKED BAKED FROZEN BAG BUN</t>
  </si>
  <si>
    <t>BAkery</t>
  </si>
  <si>
    <t>CRUMB, COOKIE OREO MEDIUM PIECE BAG</t>
  </si>
  <si>
    <t>LAMBS SUPREME</t>
  </si>
  <si>
    <t>POTATO, HASH BROWN PATTY RECTANGLE 2.5 OZ TFF SEASONED PARFRIED FROZEN OVEN</t>
  </si>
  <si>
    <t>JENNIE-O TURKEY STORE</t>
  </si>
  <si>
    <t>TURKEY, BREAST SLICED .7 OZ SKINLESS COOKED OVEN ROASTED REF GAS FLUSHED EX</t>
  </si>
  <si>
    <t>CHEESE, AMERICAN SLICED 120 COUNT TFF PROCESSED YELLOW REF</t>
  </si>
  <si>
    <t>OLIVE MIST</t>
  </si>
  <si>
    <t>OIL, PAN COATING OLIVE OIL BASED AEROSOL SPRAY CHOLESTEROL-FREE TFF</t>
  </si>
  <si>
    <t>CHEESE, CHEDDAR MILD SHRED FANCY RBST FREE BAG YELLOW REF</t>
  </si>
  <si>
    <t>VITA COCO</t>
  </si>
  <si>
    <t>WATER, COCONUT CARTON NATURAL PURE</t>
  </si>
  <si>
    <t>PEACH, PUREE PLASTIC BOTTLE SHELF STABLE</t>
  </si>
  <si>
    <t>MOLINARI'S</t>
  </si>
  <si>
    <t>BACON, PORK PANCETTA ITALIAN ROLLED STICK CURED RAW REF PROP12/MAQ3 VACUUM-</t>
  </si>
  <si>
    <t>KETCHUP, TOMATO FANCY 33% SS PACKET SHELF STABLE</t>
  </si>
  <si>
    <t>OIL, OLIVE EXTRA VIRGIN IMPORTED SALAD &amp; FRYING PLASTIC JUG</t>
  </si>
  <si>
    <t>CHEESE, QUESO FRESCO WHEEL VACUUM-PACK REF</t>
  </si>
  <si>
    <t>DRINK, ENERGY WATERMELON RED EDITION CAN SHELF STABLE</t>
  </si>
  <si>
    <t>CHICKEN, THIGH MEAT RANDOM BONELESS SKINLESS RAW REF VACUUM-PACK</t>
  </si>
  <si>
    <t>CARAFE, BEVERAGE 1 LITER S/S DOUBLE WALL WHOLE MILK ETCHED</t>
  </si>
  <si>
    <t>CARAFE, BEVERAGE 1 LITER S/S DOUBLE WALL SKIM MILK ETCHED</t>
  </si>
  <si>
    <t>DRESSING, VINAIGRETTE BALSAMIC WHITE PLASTIC JAR REF</t>
  </si>
  <si>
    <t>EL YUCATECO</t>
  </si>
  <si>
    <t>SAUCE, HOT HABANERO GREEN GLASS JAR SHELF STABLE BLACK LABEL RESERVE</t>
  </si>
  <si>
    <t>SPAM</t>
  </si>
  <si>
    <t>LUNCH MEAT, PORK CANNED SPAM SHELF STABLE</t>
  </si>
  <si>
    <t>FLAUTA, CHICKEN CHILI GREEN HATCH 2.5 OZ COOKED FROZEN BULK STREET TAQUITO</t>
  </si>
  <si>
    <t>MAYONNAISE, SS POUCH</t>
  </si>
  <si>
    <t>STONEFIRE</t>
  </si>
  <si>
    <t>BREAD, FLAT NAAN INDIAN 3.5 OZ ROUND UNSLICED BAKED FROZEN</t>
  </si>
  <si>
    <t>BLUEBERRY, WILD DOMESTIC IQF FROZEN</t>
  </si>
  <si>
    <t>COCONUT, SHRED FANCY SWEETENED REF</t>
  </si>
  <si>
    <t>SAUCE, HOT HABANERO EXTRA GLASS BOTTLE SHELF STABLE XXX</t>
  </si>
  <si>
    <t>SYRUP, MAPLE PURE GRADE A DARK AMBER VERMONT BOTTLE SHELF STABLE</t>
  </si>
  <si>
    <t>JUICE, ORANGE 100% NOT-FROM-CONCENTRATE CALIFORNIA VALENCIA PLASTIC JUG REF</t>
  </si>
  <si>
    <t>RICE SELECT</t>
  </si>
  <si>
    <t>RICE, WHITE SUSHI RAW</t>
  </si>
  <si>
    <t>SYRUP, ROSE PLASTIC BOTTLE COFFEE BEVERAGE</t>
  </si>
  <si>
    <t>DRESSING, CAESAR PLASTIC JAR REF TOTALLY</t>
  </si>
  <si>
    <t>CHEESE, CREAM PLAIN WHIPPED TUB REF</t>
  </si>
  <si>
    <t>CHIP, HOT ONION FLAVORED RING SS BAG FUNYUNS</t>
  </si>
  <si>
    <t>GLACEAU SMARTWATER/102600</t>
  </si>
  <si>
    <t>WATER, DISTILLED W/ ELECTROLYTES PET PLASTIC BOTTLE SMART</t>
  </si>
  <si>
    <t>MAYONNAISE, DELUXE REAL PLASTIC JUG SHELF STABLE</t>
  </si>
  <si>
    <t>MELINDA'S</t>
  </si>
  <si>
    <t>SAUCE, HOT PEPPER GHOST</t>
  </si>
  <si>
    <t>OCEANS HALO</t>
  </si>
  <si>
    <t>RICE, WHITE STICKY SHELF STABLE</t>
  </si>
  <si>
    <t>SOUP, CHICKEN NOODLE NO ADDED MSG CONDENSED ADD WATER TRAY PACK FROZEN HOME</t>
  </si>
  <si>
    <t>SOUP, TOMATO BISQUE CONDENSED ADD MILK TRAY PACK FROZEN</t>
  </si>
  <si>
    <t>DR. PEPPER/AMERICAN BOTTLING</t>
  </si>
  <si>
    <t>DRINK, SODA DR PEPPER CAN</t>
  </si>
  <si>
    <t>DRINK, SODA COLA COKE CLASSIC CAN</t>
  </si>
  <si>
    <t>STEAZ</t>
  </si>
  <si>
    <t>TEA, YERBA MATE MINT2BE CAN SHELF STABLE</t>
  </si>
  <si>
    <t>SAUCE, GREEN JALAPENO</t>
  </si>
  <si>
    <t>PICKLE, DILL CRINKLE-CUT CHIP 430-485 COUNT 1/8" PLASTIC JAR SHELF STABLE</t>
  </si>
  <si>
    <t>DRESSING, COLESLAW CREAMY SHELF STABLE PLASTIC JAR</t>
  </si>
  <si>
    <t>UPPER CRUST ENTERPRISE INC</t>
  </si>
  <si>
    <t>CRUMB, BREAD PANKO PLAIN MEDIUM TFF BAG</t>
  </si>
  <si>
    <t>KETCHUP, TOMATO 30% ORGANIC SS FOIL PACKET SHELF STABLE</t>
  </si>
  <si>
    <t>WATER, ARTESIAN GLASS BOTTLE STILL</t>
  </si>
  <si>
    <t>WAFFLE, BELGIAN PEARL SUGAR 3.17 OZ BAKED FROZEN IW PREMIUM</t>
  </si>
  <si>
    <t>LETTUCE, BIBB BUTTER HYDROPONIC FRESH REF</t>
  </si>
  <si>
    <t>FOUR MONKS</t>
  </si>
  <si>
    <t>VINEGAR, CIDER APPLE 4%</t>
  </si>
  <si>
    <t>SIMPLY BEVERAGE</t>
  </si>
  <si>
    <t>JUICE, ORANGE 100% NOT-FROM-CONCENTRATE PULP FREE PLASTIC BOTTLE REF</t>
  </si>
  <si>
    <t>CHEESE, CHEDDAR MILD SLICED .75 OZ TRAY YELLOW REF</t>
  </si>
  <si>
    <t>SKOTIDAKIS GOAT FARM</t>
  </si>
  <si>
    <t>YOGURT, PLAIN GREEK PAIL REF</t>
  </si>
  <si>
    <t>PEANUT BUTTER, CREAMY PLASTIC JAR SHELF STABLE</t>
  </si>
  <si>
    <t>KETCHUP, TOMATO 30% ORGANIC SQUEEZE BOTTLE UPSIDE DOWN SHELF STABLE</t>
  </si>
  <si>
    <t>SUGAR, RAW .16 OZ SS PACKET</t>
  </si>
  <si>
    <t>CHIP, QUEST NACHO CHEESE TORTILLA STYLE PROTEIN S NACHO CHEESE</t>
  </si>
  <si>
    <t>SHALLOT, PEELED FRESH REF</t>
  </si>
  <si>
    <t>OIL, PAN COATING SOYBEAN BUTTER FLAVOR OIL BASED AEROSOL SPRAY TFF</t>
  </si>
  <si>
    <t>SOUP, POTATO LEEK POTTAGE CONDENSED TUB FROZEN</t>
  </si>
  <si>
    <t>PEPPER, CHILI GREEN DICED PEELED IMPORTED &amp; DOMESTIC CAN SHELF STABLE</t>
  </si>
  <si>
    <t>SALAD MIX, KALE BLACK &amp; SCARLET W/ BABY ARUGULA FRESH REF LETTUCE</t>
  </si>
  <si>
    <t>MUSTARD, YELLOW SS POUCH</t>
  </si>
  <si>
    <t>MISS VICKIES</t>
  </si>
  <si>
    <t>CHIP, POTATO KETTLE JALAPENO SS BAG XVL</t>
  </si>
  <si>
    <t>CROUTON, CHEESE &amp; GARLIC BAG HOMESTYLE 1X1X.5"</t>
  </si>
  <si>
    <t>RISVOLD'S</t>
  </si>
  <si>
    <t>SALSA, ROASTED MOLCAJETE TUB REF SAUCE</t>
  </si>
  <si>
    <t>CHIP, BAKED ROUND ONION SHELF STABLE XVL</t>
  </si>
  <si>
    <t>WRAPPER, WONTON 3.5X3.5</t>
  </si>
  <si>
    <t>SNACK, SNYDERS OF HANOVER PRETZEL PIECES HONEY MUSTARD &amp; ONION</t>
  </si>
  <si>
    <t>D'ALLESANDRO</t>
  </si>
  <si>
    <t>SPICE, PEPPER CHILI GUAJILLO POWDER PLASTIC JAR SHELF STABLE SEASONING</t>
  </si>
  <si>
    <t>CUCUMBER, ENGLISH SEEDLESS FRESH REF</t>
  </si>
  <si>
    <t>CLIF BUILDER'S</t>
  </si>
  <si>
    <t>SNACK BAR, PROTEIN CHOCOLATE MINT IW</t>
  </si>
  <si>
    <t>SAUCE, HOT HABANERO RED GLASS BOTTLE SHELF STABLE</t>
  </si>
  <si>
    <t>JUICE, LEMONADE MEYER DRINK 19% PLASTIC BOTTLE REF</t>
  </si>
  <si>
    <t>GATORADE</t>
  </si>
  <si>
    <t>DRINK, FROST RIPTIDE RUSH PLASTIC BOTTLE WIDE MOUTH SHELF STABLE</t>
  </si>
  <si>
    <t>TORTILLA, CORN WHITE 4.5" DIE CUT SHELF STABLE MINI</t>
  </si>
  <si>
    <t>STRAWBERRY, WHOLE CALIFORNIA IQF FROZEN DOMESTIC</t>
  </si>
  <si>
    <t>TORN &amp; GLASSER</t>
  </si>
  <si>
    <t>SEED, PUMPKIN WHOLE ROASTED UNSALTED SHELL OFF BAG PEPITA NUT</t>
  </si>
  <si>
    <t>PEPPER, CHIPOTLE HOT WHOLE IMPORTED MEXICO SHELF STABLE</t>
  </si>
  <si>
    <t>DIRTYS POTATO CHIPS</t>
  </si>
  <si>
    <t>CHIP, POTATO KETTLE SEA SALT PEPPER CRACKED SS BAG</t>
  </si>
  <si>
    <t>GARLIC, WHITE WHOLE CLOVE PEELED FRESH REF</t>
  </si>
  <si>
    <t>OLIVE, KALAMATA PITTED EXTRA LARGE IMPORTED GREECE 201-230 COUNT SHELF STAB</t>
  </si>
  <si>
    <t>DRESSING, VINAIGRETTE RASPBERRY WALNUT PLASTIC JAR SHELF STABLE</t>
  </si>
  <si>
    <t>FRESH ORIGINS</t>
  </si>
  <si>
    <t>MICRO GREEN, CILANTRO 8 OZ CLAMSHELL FRESH REF</t>
  </si>
  <si>
    <t>LETTUCE, ICEBERG SHRED 1/8" CLEANED FRESH REF PILLOW PACK</t>
  </si>
  <si>
    <t>JUICE, TOMATO DRINK 30% CLAMATO SS CAN SHELF STABLE</t>
  </si>
  <si>
    <t>TROPICANA PURE PREMIUM</t>
  </si>
  <si>
    <t>JUICE, ORANGE 100% LOW PULP PLASTIC BOTTLE REF</t>
  </si>
  <si>
    <t>THIRSTER</t>
  </si>
  <si>
    <t>WATER, SPRING PLASTIC BOTTLE TWIST CAP SHELF STABLE</t>
  </si>
  <si>
    <t>TORTILLA, CORN WHITE 4.5" DIE CUT SHELF STABLE</t>
  </si>
  <si>
    <t>C PACIFIC FOODS</t>
  </si>
  <si>
    <t>COOKIE, FORTUNE VANILLA IW SHELF STABLE</t>
  </si>
  <si>
    <t>SMUCKER'S</t>
  </si>
  <si>
    <t>JELLY, ASSORTED #5 SS CUP</t>
  </si>
  <si>
    <t>LIME, FRESH REF</t>
  </si>
  <si>
    <t>SPICE, SESAME SEED BLACK WHOLE PLASTIC SHAKER SHELF STABLE SEASONING</t>
  </si>
  <si>
    <t>JELLY, APPLE SS CUP</t>
  </si>
  <si>
    <t>HILLTOP HEARTH/MONARCH</t>
  </si>
  <si>
    <t>FLOUR, ALL-PURPOSE HOTEL &amp; RESTAURANT FINE BLEACHED ENRICHED BAG</t>
  </si>
  <si>
    <t>JUICE, ORANGE 100% FRESH NOT-FROM-CONCENTRATE REF</t>
  </si>
  <si>
    <t>SPICE, CHILI POWDER MILD PLASTIC SHAKER SHELF STABLE SEASONING</t>
  </si>
  <si>
    <t>YOGURT, VANILLA GREEK SS CUP REF</t>
  </si>
  <si>
    <t>YOGURT, STRAWBERRY GREEK SS CUP REF</t>
  </si>
  <si>
    <t>CARROT, SHRED 1/16" FRESH REF</t>
  </si>
  <si>
    <t>SPICE, OREGANO MEXICAN LEAF DRIED SHELF STABLE SEASONING</t>
  </si>
  <si>
    <t>JUICE, KEY LIME 100% NOT-FROM-CONCENTRATE PLASTIC JUG REF</t>
  </si>
  <si>
    <t>CILANTRO, FRESH HERB CELLO PACK ICELESS</t>
  </si>
  <si>
    <t>CHICKEN, BREAST MEDIUM BREADED ITALIAN PARMESAN CLASSIC SOLUTION ADDED 12%</t>
  </si>
  <si>
    <t>CHICKEN, BREAST DOUBLE-LOBE RANDOM BONELESS-SKINLESS RAW FROZEN HALAL</t>
  </si>
  <si>
    <t>SHRIMP, BATTERED TEMPURA PARFRIED 16-20 STRETCHED DEVEINED TAIL-ON HAND-BRE</t>
  </si>
  <si>
    <t>CHICKEN, BREAST FILLET 5.5 OZ BREADED BONELESS SKINLESS RAISED-W/O-ANTIBIOT</t>
  </si>
  <si>
    <t>BEEF, SLICED 2 MM CHUCK TENDER PEELED RAW FROZEN HALAL</t>
  </si>
  <si>
    <t>SPRING VALLEY MILMAR</t>
  </si>
  <si>
    <t>APPETIZER, CHICKEN SESAME SKEWER BREADED TFF FROZEN</t>
  </si>
  <si>
    <t>APPETIZER, SCALLOP BACON-WRAPPED .52 OZ PHO-FREE RAW FROZEN TRAY</t>
  </si>
  <si>
    <t>OMNIFOODS</t>
  </si>
  <si>
    <t>FISH SUB, FILLET MEATLESS SOY PROTEIN RAW FROZEN BAG PLANT BASED</t>
  </si>
  <si>
    <t>SUNWISE FOODS</t>
  </si>
  <si>
    <t>SANDWICH, SUNFLOWER BUTTER &amp; JELLY STRAWBERRY CRUSTLESS WHOLE-GRAIN-RICH IW</t>
  </si>
  <si>
    <t>SANDWICH, SUNFLOWER BUTTER &amp; JELLY GRAPE CRUSTLESS WHOLE WHEAT TFF IW FROZE</t>
  </si>
  <si>
    <t>MRS. FRIDAYS</t>
  </si>
  <si>
    <t>COD, BATTERED BEER 2 OZ FILLET RAW FROZEN</t>
  </si>
  <si>
    <t>CAKE, LAYER 3 RAINBOW ICED SPRINKLE 10" 12 SLICED TRAY FROZEN</t>
  </si>
  <si>
    <t>RAVIOLI, LOBSTER JUMBO HEXAGON PLAIN PASTA COOKED FROZEN</t>
  </si>
  <si>
    <t>CONTINENTAL SAUSAGE-FI-BW</t>
  </si>
  <si>
    <t>SAUSAGE, BANGER SCOTTISH PORK 2 OZ LINK NATURAL CASING COOKED FROZEN</t>
  </si>
  <si>
    <t>YANGS 5TH TASTE</t>
  </si>
  <si>
    <t>CHICKEN, CHUNK RANDOM BATTERED W/ MANDARIN ORANGE SAUCE LEG MEAT PARFRIED F</t>
  </si>
  <si>
    <t>MEAT SUB, MEATBALL ITALIAN MEATLESS PEA PROTEIN GLUTEN-FREE COOKED FROZEN B</t>
  </si>
  <si>
    <t>APPETIZER, AVOCADO BATTERED SLICED LONG PARFRIED FROZEN BAG</t>
  </si>
  <si>
    <t>RICH'S</t>
  </si>
  <si>
    <t>DOUGH, PIZZA CRUST 14" THICK SHEETED UNPROOFED FROZEN</t>
  </si>
  <si>
    <t>PIERCE WING ZINGS</t>
  </si>
  <si>
    <t>CHICKEN, BONELESS WING CHUNK .67-1.16 OZ BREADED SPICY BREAST MEAT COOKED F</t>
  </si>
  <si>
    <t>WING DINGS</t>
  </si>
  <si>
    <t>CHICKEN, CHUNK RANDOM BREADED SMOKE FLAVOR BREAST MEAT COOKED FROZEN</t>
  </si>
  <si>
    <t>APPETIZER, BRUSSEL SPROUT BATTERED TEMPURA HALF PARCOOKED VEGAN FROZEN BAG</t>
  </si>
  <si>
    <t>MEATBALL, BEEF 1 OZ SEASONED W/ SOY COOKED IQF FROZEN</t>
  </si>
  <si>
    <t>BREAD, FLAT NAAN ROASTED GARLIC TANDOORI 4.4 OZ TEARDROP BAKED FROZEN</t>
  </si>
  <si>
    <t>HALAL</t>
  </si>
  <si>
    <t>GYRO MEAT, CONE BEEF FROZEN</t>
  </si>
  <si>
    <t>LA BREA BAKERY</t>
  </si>
  <si>
    <t>ROLL, CIABATTA WHITE 4" SQUARE UNSLICED PARBAKED FROZEN</t>
  </si>
  <si>
    <t>4505 MEATS LLC</t>
  </si>
  <si>
    <t>PORK RIND, JALAPENO CHEDDAR CHICHARRONE</t>
  </si>
  <si>
    <t>EMERALD</t>
  </si>
  <si>
    <t>ALMOND, WHOLE DRY ROASTED UNSALTED SHELL OFF 100 CALORIE SS BAG NATURAL NUT</t>
  </si>
  <si>
    <t>COD, PACIFIC BREADED 2.5 OZ FILLET BONELESS SKINLESS SALT &amp; VINEGAR SEASONE</t>
  </si>
  <si>
    <t>APPETIZER, CHEESE HONEY HOT BITE BREADED PRETZEL .6 OZ 180 COUNT COOKED FRO</t>
  </si>
  <si>
    <t>SNACK BAR, RICE CRISPY BROWN BUTTER &amp; SEA SALT GLUTEN-FREE IW FROZEN</t>
  </si>
  <si>
    <t>JARRITOS</t>
  </si>
  <si>
    <t>DRINK, SODA ASSORTED MEXICAN GLASS BOTTLE</t>
  </si>
  <si>
    <t>BEverage</t>
  </si>
  <si>
    <t>FLAVORING, TANDOORI PASTE PLASTIC JAR SHELF STABLE IMPORTED MALAYSIA</t>
  </si>
  <si>
    <t>TREE TOP</t>
  </si>
  <si>
    <t>JUICE, APPLE CIDER 100% PLASTIC BOTTLE SHELF STABLE</t>
  </si>
  <si>
    <t>NESTLE VITALITY</t>
  </si>
  <si>
    <t>JUICE BASE, LEMONADE DRINK 15% 5:1 CONCENTRATE DISPENSER CARTRIDGE FROZEN</t>
  </si>
  <si>
    <t>WAFFLE, LIEGE BELGIAN CHOCOLATE CHIP LARGE BAKED FROZEN IW PREMIUM</t>
  </si>
  <si>
    <t>SAUSAGE SUB, BREAKFAST PATTY MEATLESS SOY PROTEIN VEGAN NON-GMO RAW FROZEN</t>
  </si>
  <si>
    <t>TAMALE, CHILI GREEN CHEESE MILD CORN HUSK COOKED BAG REF</t>
  </si>
  <si>
    <t>STEALTH</t>
  </si>
  <si>
    <t>POTATO, FRENCH-FRY 3/8" STRAIGHT-CUT COATED TFF EXTRA-LONG-FANCY FROZEN STE</t>
  </si>
  <si>
    <t>DOUGH, DONUT BEIGNET CROISSANT .9 OZ FROZEN TRAY</t>
  </si>
  <si>
    <t>BREAD, PITA GREEK WHITE 7" UNSLICED COOKED FROZEN BAG</t>
  </si>
  <si>
    <t>BROWNIE, BLONDIE TOFFEE NOT ICED 3.06 OZ SS IW FROZEN CRUNCH MANIFESTO</t>
  </si>
  <si>
    <t>BROWNIE, DARK CHOCOLATE NOT ICED 2.88 OZ SS IW FROZEN PERUVIAN MANIFESTO</t>
  </si>
  <si>
    <t>CLAM, MANILA 18-24 COUNT IN SHELL RAW REF USA FARMED</t>
  </si>
  <si>
    <t>BLUE BUNNY</t>
  </si>
  <si>
    <t>ICE CREAM BAR, STRAWBERRY SHORTCAKE KING SIZE</t>
  </si>
  <si>
    <t>A TASTE OF THAI</t>
  </si>
  <si>
    <t>NOODLE, RICE FLAT WIDE SHELF STABLE IMPORTED THAILAND PASTA</t>
  </si>
  <si>
    <t>BEEF, DICED 1.5X1.5" CHUCK TENDER CHOICE 135B RAW FROZEN VACUUM-PACK HALAL</t>
  </si>
  <si>
    <t>COOKIE, CARAMEL SALTED 2.8 OZ IW FROZEN MANIFESTO</t>
  </si>
  <si>
    <t>PRETZEL, ROD SALTED</t>
  </si>
  <si>
    <t>CAKE, LAYER 6 CHOCOLATE ICED 10" 12 SLICED FROZEN</t>
  </si>
  <si>
    <t>GHIRADELLI</t>
  </si>
  <si>
    <t>MIX, CAKE CHOCOLATE ULTIMATE</t>
  </si>
  <si>
    <t>LAMBS SEASONED</t>
  </si>
  <si>
    <t>POTATO, FRENCH-FRY SPIRAL COATED SEASONED TFF FANCY FROZEN TWISTER</t>
  </si>
  <si>
    <t>AUSTIN BLUES BAR-B-QUE</t>
  </si>
  <si>
    <t>PORK, BBQ PULLED IN CAROLINA VINEGAR SAUCE HARDWOOD SMOKED COOKED NATURAL F</t>
  </si>
  <si>
    <t>KLONDIKE</t>
  </si>
  <si>
    <t>ICE CREAM BAR, VANILLA ORIGINAL IW GIANT</t>
  </si>
  <si>
    <t>PURE LIFE</t>
  </si>
  <si>
    <t>WATER, PURIFIED PLASTIC BOTTLE VARIABLE</t>
  </si>
  <si>
    <t>BOCA</t>
  </si>
  <si>
    <t>BEEF SUB, PATTY MEATLESS BURGER VEGAN COOKED FROZEN VEGETABLE</t>
  </si>
  <si>
    <t>SEASONEDCRISP</t>
  </si>
  <si>
    <t>POTATO, CHUNK RANDOM SEASONED SKIN-ON TFF BATTERED BLANCHED FROZEN BITE</t>
  </si>
  <si>
    <t>SAUCE, HOT RED GLASS BOTTLE SHELF STABLE ORIGINAL</t>
  </si>
  <si>
    <t>CHICKEN, BREAST SINGLE-LOBE 4 OZ BONELESS SKINLESS NATURAL RAW EZ COOK FLAT</t>
  </si>
  <si>
    <t>BASIC AMERICAN FOODS</t>
  </si>
  <si>
    <t>PASTA, PENNE LENTIL RED GLUTEN-FREE SHELF STABLE</t>
  </si>
  <si>
    <t>BERRY MIX, ASSORTED WHOLE DOMESTIC IQF FROZEN EXTREME</t>
  </si>
  <si>
    <t>APPETIZER, FALAFEL PARFRIED NON GMO GLUTEN-FREE FROZEN BAG CHICKPEA PLANT B</t>
  </si>
  <si>
    <t>GRAIN, QUINOA RED PREWASHED</t>
  </si>
  <si>
    <t>FONTANINI</t>
  </si>
  <si>
    <t>MEATBALL, CHICKEN BEEF 2 OZ SEASONED COOKED FROZEN BAG HALAL</t>
  </si>
  <si>
    <t>OTIS SPUNKMEYER SWEET DISCOVERY</t>
  </si>
  <si>
    <t>DOUGH, COOKIE DOUBLE CHOCOLATE CHIP FROZEN</t>
  </si>
  <si>
    <t>HUNGRY PLANET</t>
  </si>
  <si>
    <t>BEEF SUB, GROUND MEATLESS SOY PROTEIN VEGAN NON GMO RAW FROZEN BAG PLANT BA</t>
  </si>
  <si>
    <t>HAZELNUT BUTTER, CHOCOLATE SS CUP SPREAD</t>
  </si>
  <si>
    <t>MY MOCHI</t>
  </si>
  <si>
    <t>ICE CREAM BALL, MOCHI COOKIES &amp; CREAM 1.5 OZ SS FROZEN</t>
  </si>
  <si>
    <t>SPREAD, MUFFALETTA POUCH SHELF STABLE MILD NEW ORLEANS</t>
  </si>
  <si>
    <t>CAKE, LOAF BANANA CHOCOLATE SWIRL NOT ICED 4 OZ SS SLICE IW FROZEN</t>
  </si>
  <si>
    <t>HOSTESS BRANDS</t>
  </si>
  <si>
    <t>CAKE, SPONGE CREAM FILLED NOT ICED 1.35 OZ SS TWIN PACK FROZEN TWINKIE</t>
  </si>
  <si>
    <t>CAKE, LOAF LEMON ICED 4 OZ SS IW FROZEN</t>
  </si>
  <si>
    <t>MAGNUM</t>
  </si>
  <si>
    <t>ICE CREAM BAR, DOUBLE CARAMEL COATED</t>
  </si>
  <si>
    <t>BERNARDI</t>
  </si>
  <si>
    <t>EGGPLANT, SKIN-ON BREADED CUTLET ROUND COOKED FRIED FROZEN BAG</t>
  </si>
  <si>
    <t>ANCHOR</t>
  </si>
  <si>
    <t>APPETIZER, ZUCCHINI BREADED STICK FROZEN</t>
  </si>
  <si>
    <t>SOYRIZO</t>
  </si>
  <si>
    <t>SAUSAGE SUB, CHORIZO LINK MEATLESS SOY PROTEIN NON GMO COOKED REF SOYRIZO</t>
  </si>
  <si>
    <t>BEEF SUB, STRIP MEATLESS VEGAN COOKED FROZEN</t>
  </si>
  <si>
    <t>NESTEA TEA</t>
  </si>
  <si>
    <t>TEA BASE, ICED BLACK UNSWEETENED 11:1 DISPENSER CAFFEINATED FROZEN</t>
  </si>
  <si>
    <t>ROLL, SCHIACCIATA WHITE ROSEMARY 4X8" SLICED NON GMO BAKED FROZEN BAG BUN</t>
  </si>
  <si>
    <t>BRIDGFORD</t>
  </si>
  <si>
    <t>DOUGH, ALL-PURPOSE WHITE PROOF &amp; BAKE SHEET</t>
  </si>
  <si>
    <t>HATFIELD</t>
  </si>
  <si>
    <t>PORK, BOSTON BUTT SKINLESS BONELESS RAW REF VACUUM-PACK 406A PROP12/MAQ3</t>
  </si>
  <si>
    <t>USF DIRECT</t>
  </si>
  <si>
    <t>BASE, VINDALOO SIMMER SAUCE</t>
  </si>
  <si>
    <t>CAKE, COFFEE CINNAMON CRUMB NOT ICED 3.5 OZ SS UNSLICED IW FROZEN</t>
  </si>
  <si>
    <t>FEVER-TREE</t>
  </si>
  <si>
    <t>DRINK, SODA CLUB</t>
  </si>
  <si>
    <t>BEEF SUB, PATTY BURGER MEATLESS PEA PROTEIN GLUTEN-FREE RAW FROZEN BAG PLAN</t>
  </si>
  <si>
    <t>SAUSAGE, ANDOUILLE PORK 34 MM SLICED SKINLESS SMOKED COOKED FROZEN</t>
  </si>
  <si>
    <t>BROWNIE, CHOCOLATE CARAMEL SALTED NOT ICED 3 OZ SS IW FROZEN</t>
  </si>
  <si>
    <t>BEEF SUB, PATTY BURGER MEATLESS VEGETABLE PROTEIN COOKED FROZEN 3 GRAIN</t>
  </si>
  <si>
    <t>SPECIAL RECIPE</t>
  </si>
  <si>
    <t>SAUSAGE, PORK PATTY 2 OZ 3-3.25" COOKED FROZEN BREAKFAST</t>
  </si>
  <si>
    <t>SAUCE, CHILI SAMBAL OELEK GLASS JAR SHELF STABLE</t>
  </si>
  <si>
    <t>TURKEY, CHUNK THIGH MEAT NATURAL HICKORY SMOKED COOKED BAG FROZEN BURNT END</t>
  </si>
  <si>
    <t>FISH SUB, STICK MEATLESS SOY PROTEIN BREADED VEGAN RAW FROZEN BAG GOLDEN</t>
  </si>
  <si>
    <t>AMERICA'S CATCH</t>
  </si>
  <si>
    <t>HUSH PUPPY, BUTTERMILK RAW FROZEN APPETIZER</t>
  </si>
  <si>
    <t>HAM, BONELESS FLAT BUFFET WATER-ADDED HARDWOOD SMOKED COOKED REF BAG 2-DIAM</t>
  </si>
  <si>
    <t>GRILL MATES</t>
  </si>
  <si>
    <t>SEASONING, BBQ GRANULATED PLASTIC BOTTLE SHELF STABLE SPICE</t>
  </si>
  <si>
    <t>SAUSAGE, ITALIAN HOT 4 OZ LINK PORK RAW FROZEN</t>
  </si>
  <si>
    <t>CHICKEN, THIGH RANDOM BONELESS SKINLESS RAW FRESH-TO-FROZEN CVP HALAL</t>
  </si>
  <si>
    <t>MANGO, CUBE 3/8" IMPORTED MEXICO IQF FROZEN</t>
  </si>
  <si>
    <t>SAUSAGE, ANDOUILLE PORK 5.3 OZ 7" LINK NATURAL CASING COOKED FROZEN</t>
  </si>
  <si>
    <t>CEREAL, LUCKY CHARM BULKPAK</t>
  </si>
  <si>
    <t>DOUGH, CROISSANT BUTTER PRETZEL RAW FROZEN BAG</t>
  </si>
  <si>
    <t>THE PERFECT PUREE OF NAPA VALLEY</t>
  </si>
  <si>
    <t>RASPBERRY, RED SEEDLESS PUREE SUGAR ADDED PLASTIC</t>
  </si>
  <si>
    <t>FIG, WHOLE DRIED BLACK MISSION DOMESTIC</t>
  </si>
  <si>
    <t>SPICE, GARLIC GRANULATED PLASTIC JUG SHELF STABLE SEASONING</t>
  </si>
  <si>
    <t>ROTELLA'S ITALIAN BAKERY</t>
  </si>
  <si>
    <t>BREAD, SOURDOUGH 16 SLICED 3/4" LOAF SPLIT TOP FROZEN</t>
  </si>
  <si>
    <t>TRIBECA OVEN</t>
  </si>
  <si>
    <t>ROLL, BAGUETTE DEMI FRENCH WHITE 6.25-7.75" SLICED PARBAKED FROZEN</t>
  </si>
  <si>
    <t>PATHWATER</t>
  </si>
  <si>
    <t>WATER, PURIFIED ALUMINUM BOTTLE</t>
  </si>
  <si>
    <t>BREAD, CINNAMON 1.8 OZ UNSLICED TFF HEAT &amp; SERVE FROZEN MONKEY BITES PULL-A</t>
  </si>
  <si>
    <t>SOUR PATCH KIDS/MONDELEZ</t>
  </si>
  <si>
    <t>CANDY, SOUR PATCH KID FAT-FREE BOX</t>
  </si>
  <si>
    <t>S. PELLEGRINO</t>
  </si>
  <si>
    <t>WATER, SPARKLING GLASS BOTTLE VARIABLE CARBONATED SELTZER</t>
  </si>
  <si>
    <t>CRUST, PIZZA FLATBREAD PINSA PARBAKED FROZEN BAG</t>
  </si>
  <si>
    <t>CHLOE'S SOFT SERVE FRUIT</t>
  </si>
  <si>
    <t>FRUIT BAR, STRAWBERRY VEGAN IW</t>
  </si>
  <si>
    <t>GRANDMAS FRITO LAY</t>
  </si>
  <si>
    <t>COOKIE, CHOCOLATE CHIP 2.5 OZ SS IW SHELF STABLE BIG</t>
  </si>
  <si>
    <t>PASTA, ANGEL HAIR 10" SHELF STABLE</t>
  </si>
  <si>
    <t>ROAST BEEF, CHOICE SMOKED ALL NATURAL COOKED MEDIUM REF CVP BBQ SEASONED UN</t>
  </si>
  <si>
    <t>SAUSAGE SUB, BRATWURST LINK MEATLESS PEA PROTEIN VEGAN RAW FROZEN</t>
  </si>
  <si>
    <t>BREAD, WHEAT GARLIC SLICED 1" LOAF PARBAKED FROZEN BULK TEXAS TOAST</t>
  </si>
  <si>
    <t>TOPPING, WHIPPED NON-DAIRY ULTRA PASTEURIZED AEROSOL REF</t>
  </si>
  <si>
    <t>MILK SUB, COCONUT UNSWEETENED ASEPTIC CARTON SHELF STABLE</t>
  </si>
  <si>
    <t>PEPPER, BELL RED WHOLE IN WATER FIRE ROASTED SHELF STABLE CAN ITALIAN STYLE</t>
  </si>
  <si>
    <t>LE GOUT</t>
  </si>
  <si>
    <t>RELISH, PEPPER SWEET RED CAN SHELF STABLE OLD FASHIONED</t>
  </si>
  <si>
    <t>MCCORMICK</t>
  </si>
  <si>
    <t>SPICE, CURRY POWDER SHELF STABLE SEASONING</t>
  </si>
  <si>
    <t>KETCHUP, TOMATO FANCY 33% POUCH SHELF STABLE</t>
  </si>
  <si>
    <t>OLIVE, RIPE SLICED SHELF STABLE CAN STANDARD</t>
  </si>
  <si>
    <t>SARA LEE BAKERY</t>
  </si>
  <si>
    <t>CAKE, POUND BUTTER IW FROZEN</t>
  </si>
  <si>
    <t>SPICEOLOGY</t>
  </si>
  <si>
    <t>SEASONING, OH CANADA BLEND PLASTIC SHAKER SPICE</t>
  </si>
  <si>
    <t>UDI'S</t>
  </si>
  <si>
    <t>BAGEL, PLAIN 3.5 OZ SLICED GLUTEN-FREE THAW &amp; SERVE FROZEN</t>
  </si>
  <si>
    <t>SALT, GOLDEN TURMERIC FLAKE PLASTIC SHAKER</t>
  </si>
  <si>
    <t>AMBROSIA IMPORTED FOOD SPECIALTIES</t>
  </si>
  <si>
    <t>ANCHOVY, FILLET BONELESS IN OLIVE OIL CAN REF</t>
  </si>
  <si>
    <t>CANDY, POPPING FOR BAKING CARBONATED SUGAR PLASTIC SHAKER SHELF STABLE</t>
  </si>
  <si>
    <t>CHIP, TORTILLA CORN WHITE TRIANGLE BAG SHELF STABLE</t>
  </si>
  <si>
    <t>BELGIOIOSO</t>
  </si>
  <si>
    <t>CHEESE, MOZZARELLA CILIEGINE BALL WHOLE MILK DRY PACK .33 OZ REF FRESH</t>
  </si>
  <si>
    <t>CORN, WHOLE KERNEL GOLDEN FANCY CANNED</t>
  </si>
  <si>
    <t>LOUISIANA FISH FRY PRODUCTS</t>
  </si>
  <si>
    <t>SEASONING, CRAWFISH CRAB SHRIMP BOIL LIQUID GLASS BOTTLE SHELF STABLE SPICE</t>
  </si>
  <si>
    <t>MORTADELLA, PORK STICK 6.67 LB W/ PISTACHIO COOKED REF VACUUM-PACK</t>
  </si>
  <si>
    <t>PICKLE, DILL KOSHER HOT CRINKLE-CUT CHIP 210 COUNT 5/16" REF PLASTIC JAR</t>
  </si>
  <si>
    <t>BREAD, WHEAT BERRY 17 SLICED 11/16" LOAF FROZEN</t>
  </si>
  <si>
    <t>SAUSAGE, ITALIAN MILD SWEET CRUMBLE PORK COOKED FROZEN HOMESTYLE TOPPING</t>
  </si>
  <si>
    <t>FINEST CALL PREMIUM COCKTAIL MIXERS</t>
  </si>
  <si>
    <t>BAR MIX, SIMPLE SYRUP LIGHT PLASTIC BOTTLE SHELF STABLE COCKTAIL</t>
  </si>
  <si>
    <t>TOPPING, MARSHMALLOW CREAM RTU</t>
  </si>
  <si>
    <t>LEE KUM KEE</t>
  </si>
  <si>
    <t>SAUCE, HOISIN CAN SHELF STABLE</t>
  </si>
  <si>
    <t>SEASONING, BLACK GOLD BLEND PLASTIC SHAKER SPICE</t>
  </si>
  <si>
    <t>DRESSING, VINAIGRETTE BALSAMIC NO MSG PLASTIC JAR REF</t>
  </si>
  <si>
    <t>SEASONING, RASPBERRY CHIPOTLE BLEND PLASTIC SHAKER SPICE</t>
  </si>
  <si>
    <t>SEASONING, BOURBON PRIME BLEND PLASTIC SHAKER SPICE</t>
  </si>
  <si>
    <t>SEASONING, TERIYAKI SWEET SAKE BLEND PLASTIC SHAKER SPICE</t>
  </si>
  <si>
    <t>SEASONING, HIBISCUS HABANERO BLEND PLASTIC SHAKER SPICE</t>
  </si>
  <si>
    <t>GRIMMWAY FARMS</t>
  </si>
  <si>
    <t>CARROT, BABY ASSORTED COLOR ORGANIC RAINBOW BAG FRESH REF</t>
  </si>
  <si>
    <t>SEASONING, ADOBO HONEY BLEND PLASTIC SHAKER SPICE</t>
  </si>
  <si>
    <t>BREAD, WHITE 12.5" 15 SLICED 3/4" LOAF FROZEN OPEN TOP TEXAS TOAST</t>
  </si>
  <si>
    <t>SALT, HAWAIIAN BLACK GRANULES PLASTIC SHAKER</t>
  </si>
  <si>
    <t>BREAD, WHITE 26 SLICED LOAF FROZEN PULLMAN</t>
  </si>
  <si>
    <t>SEASONING, TOGARASHI BLEND PLASTIC SHAKER SPICE</t>
  </si>
  <si>
    <t>SEASONING, BLACK &amp; BLUE PLASTIC SHAKER SPICE</t>
  </si>
  <si>
    <t>SEASONING, UMAMI PUNCH BLEND PLASTIC SHAKER SPICE</t>
  </si>
  <si>
    <t>SEASONING, SOUR POWER BLEND PLASTIC SHAKER SPICE</t>
  </si>
  <si>
    <t>SEASONING, CANDIED BACON SRIRACHA BLEND PLASTIC SHAKER SPICE</t>
  </si>
  <si>
    <t>SEASONING, ERUBTION BLEND PLASTIC SHAKER SPICE</t>
  </si>
  <si>
    <t>SEASONING, ADAM MACKENZIE GARLIC JUNKIE PLASTIC SHAKER SPICE</t>
  </si>
  <si>
    <t>SEASONING, STINGER BLEND PLASTIC SHAKER SPICE</t>
  </si>
  <si>
    <t>SEASONING, CHICKEN BLEND PLASTIC SHAKER SPICE</t>
  </si>
  <si>
    <t>SEASONING, BEAVER TRAPPER BLEND PLASTIC SHAKER SPICE</t>
  </si>
  <si>
    <t>SEASONING, CHICKEN ROTISSERIE BLEND PLASTIC SHAKER SPICE</t>
  </si>
  <si>
    <t>SEASONING, DEREK WOLF MAPLE BOURBON PLASTIC SHAKER SPICE</t>
  </si>
  <si>
    <t>SEASONING, RAS EL HANOUT BLEND PLASTIC SHAKER SPICE</t>
  </si>
  <si>
    <t>SEASONING, SASQUATCH DIRT PLASTIC SHAKER SPICE</t>
  </si>
  <si>
    <t>SEASONING, BLOODY MARY PLASTIC SHAKER SPICE</t>
  </si>
  <si>
    <t>SEASONING, BUFFALO WING BLEND SALT FREE PLASTIC SHAKER SPICE</t>
  </si>
  <si>
    <t>SEASONING, VADOUVAN BLEND PLASTIC SHAKER SPICE</t>
  </si>
  <si>
    <t>SEASONING, TRUFFLE PARMESAN BLEND PLASTIC SHAKER SPICE</t>
  </si>
  <si>
    <t>SEASONING, DEREK WORLF NASHVILLE HOT CHICKEN PLASTIC SHAKER SPICE</t>
  </si>
  <si>
    <t>SEASONING, DUKKAH BLEND NUT FREE PLASTIC SHAKER SPICE</t>
  </si>
  <si>
    <t>SEASONING, BLACK MAGIC BLEND SALT FREE PLASTIC SHAKER SPICE</t>
  </si>
  <si>
    <t>SEASONING, ADAM MACKENZIE SMOKE JUNKIE PLASTIC SHAKER SPICE</t>
  </si>
  <si>
    <t>SPICE, GARLIC TOASTED GRANULES PLASTIC SHAKER SEASONING</t>
  </si>
  <si>
    <t>SEASONING, TANDOORI GLORY BLEND PLASTIC SHAKER SPICE</t>
  </si>
  <si>
    <t>SEASONING, APPLE PIE PLASTIC SHAKER SPICE</t>
  </si>
  <si>
    <t>SEASONING, ADOBO LATIN FUSION POWDER PLASTIC SHAKER SPICE</t>
  </si>
  <si>
    <t>SEASONING, CHILE MARGARITA BLEND SALT FREE PLASTIC SHAKER SPICE</t>
  </si>
  <si>
    <t>SEASONING, GREEK FREAK BLEND PLASTIC SHAKER SPICE</t>
  </si>
  <si>
    <t>SPICE, PARSLEY FLAKE PLASTIC JUG SHELF STABLE SEASONING</t>
  </si>
  <si>
    <t>SEASONING, CURRY THAI RED BLEND PLASTIC SHAKER SPICE</t>
  </si>
  <si>
    <t>SEASONING, APPLE CINNAMON BLEND PLASTIC SHAKER SPICE</t>
  </si>
  <si>
    <t>SEASONING, ZA'ATAR BLEND PLASTIC SHAKER SPICE</t>
  </si>
  <si>
    <t>SEASONING, CURRY MADRAS BLEND PLASTIC SHAKER SPICE</t>
  </si>
  <si>
    <t>SEASONING, CHILE CON LIMON BLEND PLEASE SHAKER SPICE</t>
  </si>
  <si>
    <t>KETCHUP, TOMATO FANCY 33% VOLUME PACK SHELF STABLE</t>
  </si>
  <si>
    <t>Patuxent</t>
  </si>
  <si>
    <t>Chicken, Thigh meat RDM BLS 2D</t>
  </si>
  <si>
    <t>Martinelli</t>
  </si>
  <si>
    <t>Juice Appl 100% NFC GLS BTL</t>
  </si>
  <si>
    <t>Evian</t>
  </si>
  <si>
    <t>Water</t>
  </si>
  <si>
    <t>PRDSORCWTR</t>
  </si>
  <si>
    <t>Coke</t>
  </si>
  <si>
    <t>Drink, Soda Cola Coke Mex</t>
  </si>
  <si>
    <t>Vita Coco</t>
  </si>
  <si>
    <t>Water, coconut ctn</t>
  </si>
  <si>
    <t>Topo Chico</t>
  </si>
  <si>
    <t>Water mineral</t>
  </si>
  <si>
    <t>Bacon Pork</t>
  </si>
  <si>
    <t>GLNVW Farms</t>
  </si>
  <si>
    <t xml:space="preserve">Milk 2% reduc fat </t>
  </si>
  <si>
    <t>Cheese, chedar mild shred fancy</t>
  </si>
  <si>
    <t>milk skim rbst free vitamin A</t>
  </si>
  <si>
    <t>Milk, whole rbst free grd a jug</t>
  </si>
  <si>
    <t>Vital Farms</t>
  </si>
  <si>
    <t>Egg shel med grd a jig</t>
  </si>
  <si>
    <t>Dary</t>
  </si>
  <si>
    <t>Jennie O</t>
  </si>
  <si>
    <t>Turkey</t>
  </si>
  <si>
    <t>Justegg</t>
  </si>
  <si>
    <t>Egg liq sub</t>
  </si>
  <si>
    <t>Hilltop HR</t>
  </si>
  <si>
    <t>Bagel</t>
  </si>
  <si>
    <t>Muffin</t>
  </si>
  <si>
    <t>Egg, pty scrmb sub</t>
  </si>
  <si>
    <t>Chefs Line</t>
  </si>
  <si>
    <t>Double chocolate chunk muffin</t>
  </si>
  <si>
    <t>Chef's line</t>
  </si>
  <si>
    <t xml:space="preserve">Roll, Cibatta </t>
  </si>
  <si>
    <t>osswtdscry</t>
  </si>
  <si>
    <t>Dough, Cky buter sugar frozen</t>
  </si>
  <si>
    <t>Monarch</t>
  </si>
  <si>
    <t>Mangro cube mexico</t>
  </si>
  <si>
    <t>Thirster</t>
  </si>
  <si>
    <t>Milk sub, coconut</t>
  </si>
  <si>
    <t>Pathwater</t>
  </si>
  <si>
    <t>Water purified aluminum bottle</t>
  </si>
  <si>
    <t>Osswrdscry</t>
  </si>
  <si>
    <t xml:space="preserve">Dough Cky Oatmeal raisin frozen </t>
  </si>
  <si>
    <t>CLN CAUSE</t>
  </si>
  <si>
    <t>Yerba Matte</t>
  </si>
  <si>
    <t>CLN Cause</t>
  </si>
  <si>
    <t xml:space="preserve">Invoices </t>
  </si>
  <si>
    <t>Brownie, Fudge Nut, Medium</t>
  </si>
  <si>
    <t>Brownie, Salted Dulce De Leche, All Nat, Medium</t>
  </si>
  <si>
    <t>Carrot Banquet Cake</t>
  </si>
  <si>
    <t>Croissant, All Natural/Butter, Med</t>
  </si>
  <si>
    <t>Batard, Multigrain, All Natural</t>
  </si>
  <si>
    <t>Batard, Asiago Cheese, All Natural</t>
  </si>
  <si>
    <t>Batard, Sourdough, All Natural</t>
  </si>
  <si>
    <t>Pullman Loaf, Cinnamon Swirl, All Nat</t>
  </si>
  <si>
    <t>Cookies, Chocolate Chip Baked</t>
  </si>
  <si>
    <t>Cookies, Oatmeal Cinnamon Raisin (no nut) Baked</t>
  </si>
  <si>
    <t>Cookies, Snicker Doodle Baked</t>
  </si>
  <si>
    <t>Brownie, Double Chocolate, Medium</t>
  </si>
  <si>
    <t>Danish, Mini Round Assortment</t>
  </si>
  <si>
    <t>Muffin, Original Bran, Tulip Cup</t>
  </si>
  <si>
    <t>Muffin, Blueberry Tulip Cup</t>
  </si>
  <si>
    <t>Muffin, Double Chocolate Tulip Cup</t>
  </si>
  <si>
    <t>Bar, Pecan Nut</t>
  </si>
  <si>
    <t>Cake, White Chocolate Hawaiian</t>
  </si>
  <si>
    <t>CAke, Strawberry Shortcake</t>
  </si>
  <si>
    <t>Pound Cake, Lemon</t>
  </si>
  <si>
    <t>Bagel, Plain</t>
  </si>
  <si>
    <t>Bagel, Onion</t>
  </si>
  <si>
    <t>Bagel, Blueberry</t>
  </si>
  <si>
    <t>Bagel, Everything</t>
  </si>
  <si>
    <t>Breakfast Pastries Mini Morning Delight Assortment</t>
  </si>
  <si>
    <t>Ciabatta, Rectangular, All Natural</t>
  </si>
  <si>
    <t>Cookies, Sugar Baked</t>
  </si>
  <si>
    <t>Bagel Assortment</t>
  </si>
  <si>
    <t>Bar, Rasberry Streusel</t>
  </si>
  <si>
    <t>Cake 9", Double Chocolate</t>
  </si>
  <si>
    <t>Danish, Classic Mini Assortment</t>
  </si>
  <si>
    <t>Muffin, Honey Raisin bran</t>
  </si>
  <si>
    <t>Muffin, Cappuccino, Tulip Cup</t>
  </si>
  <si>
    <t>Brownie, Vegan Chocolate, Large</t>
  </si>
  <si>
    <t>L , V</t>
  </si>
  <si>
    <t>Bread Stick, Crispy (Lemon Pepper)</t>
  </si>
  <si>
    <t>Grissini, Baked Assorted Flavors</t>
  </si>
  <si>
    <t>Mini Cupcake Assortment</t>
  </si>
  <si>
    <t>Cake, Strawberry Shortcake</t>
  </si>
  <si>
    <t>Ind Cupcake, Red Velvet</t>
  </si>
  <si>
    <t>Ind Cupcake, Vanilla Bean</t>
  </si>
  <si>
    <t>Ind Cupcake. Double Chocolate</t>
  </si>
  <si>
    <t>Edible Image</t>
  </si>
  <si>
    <t>Croissant, Gourmet Breakfast Mini Assortment</t>
  </si>
  <si>
    <t>Mini Pastry Pop Assortment</t>
  </si>
  <si>
    <t>Ind Cupcake, Double Chocolate</t>
  </si>
  <si>
    <t>Cookies, Fudge Nut Brownie Baked</t>
  </si>
  <si>
    <t>Bar, S'mores</t>
  </si>
  <si>
    <t>Cookies, European Macaron, Chocolate</t>
  </si>
  <si>
    <t>Concha, Vanilla</t>
  </si>
  <si>
    <t>Concha, Chocolate</t>
  </si>
  <si>
    <t>Concha, Pumpkin</t>
  </si>
  <si>
    <t>Danish, Breakfast Classic Medium Assortment</t>
  </si>
  <si>
    <t>Pullman Loaf, Wheat</t>
  </si>
  <si>
    <t>Baguette, Artisan French</t>
  </si>
  <si>
    <t>French Brioche, Pullman Loaf</t>
  </si>
  <si>
    <t>Mini Italian Pastry Assortment</t>
  </si>
  <si>
    <t>Mini French Pastries Assortment</t>
  </si>
  <si>
    <t>Mini Cheesecake Pastries Assortment</t>
  </si>
  <si>
    <t>Mini Cup Assortment</t>
  </si>
  <si>
    <t>Ind Cupcake. Red Velvet</t>
  </si>
  <si>
    <t>Bar, Spiced Pumpkin Blondie</t>
  </si>
  <si>
    <t>Cupcake, Chocolate Halloween Decor</t>
  </si>
  <si>
    <t>Cupcake, White Sponge Orange Icing Halloween Decor</t>
  </si>
  <si>
    <t>Cake, Tiramisu</t>
  </si>
  <si>
    <t>Cake, Tres Leches, Full Sheet</t>
  </si>
  <si>
    <t>Ind Cupcake, Caramel &amp; Sea Salt</t>
  </si>
  <si>
    <t>Brownie, Flourless Brownie Chocolate</t>
  </si>
  <si>
    <t>Mini Tarts, Gourmet Assortment</t>
  </si>
  <si>
    <t>Individual Pie, Apple</t>
  </si>
  <si>
    <t>Petite Fours Mini holiday Assortment</t>
  </si>
  <si>
    <t>Cookies, European Macaron Assortment</t>
  </si>
  <si>
    <t>Cheesecake, Chocolate Pecan Crunch</t>
  </si>
  <si>
    <t>Cheesecake, Oreo Cookie</t>
  </si>
  <si>
    <t>Ind Pie, Pecan Mini</t>
  </si>
  <si>
    <t>Cheesecake, Pumpkin</t>
  </si>
  <si>
    <t>Mini Holiday Pastry Assortment</t>
  </si>
  <si>
    <t>Mini Holiday Pastry Pop Assortment</t>
  </si>
  <si>
    <t>Individual Pie, Pumpkin</t>
  </si>
  <si>
    <t>Scones, Pumpkin Triangle, Large</t>
  </si>
  <si>
    <t>Scones, Assortment, Large</t>
  </si>
  <si>
    <t>Holiday Cookie Gift Box</t>
  </si>
  <si>
    <t>Cookies, X'mas Short Bread Cookie Assortment</t>
  </si>
  <si>
    <t>Brownie, Chocolate Peppermint</t>
  </si>
  <si>
    <t>Cake, Lemon Rasberry</t>
  </si>
  <si>
    <t>Cake, White Chocolate Hawaiian Banq</t>
  </si>
  <si>
    <t>Special Decoration for Quarter Sheet</t>
  </si>
  <si>
    <t>Cheesecake, Gourmet New York</t>
  </si>
  <si>
    <t>Cheesecake, White Chocolate</t>
  </si>
  <si>
    <t>Cookies, Cranberry w White Choc Chip Baked</t>
  </si>
  <si>
    <t>Yule Log, Indiv. Chocolate Ganache</t>
  </si>
  <si>
    <t>Cookies, Holiday Plain Butter Assortment</t>
  </si>
  <si>
    <t>White Chocolate Hawaiian</t>
  </si>
  <si>
    <t>Cake, Winter Wonderland Full Sheet</t>
  </si>
  <si>
    <t>Yule Log, Indiv. White Chocolate Rasberry</t>
  </si>
  <si>
    <t>Cookies, European Macaron, Asian Flavors Assortment</t>
  </si>
  <si>
    <t>Cupcake. Mini Assortment with Holiday Decor</t>
  </si>
  <si>
    <t>Cookies, European, Macaron Assortment</t>
  </si>
  <si>
    <t>Whoopie Pie, Chocolate</t>
  </si>
  <si>
    <t>Whoopie Pie, Red Velvet</t>
  </si>
  <si>
    <t>Cake, Chocolate Mousse</t>
  </si>
  <si>
    <t>Ind Pastry, Pumpkin Cheesecake Flan</t>
  </si>
  <si>
    <t>Yule Log, White Chocolate Rasberry</t>
  </si>
  <si>
    <t>Lavosh, Assortment</t>
  </si>
  <si>
    <t>Grissini, Baked Assortment Flavors</t>
  </si>
  <si>
    <t>Ind Pastry, Dark Chocolate Fantasy</t>
  </si>
  <si>
    <t>Batard, Marble Rye</t>
  </si>
  <si>
    <t>Danish, Rasberry Cheese</t>
  </si>
  <si>
    <t>Bar, Lemon, Medium</t>
  </si>
  <si>
    <t>Brownie, Chocolate Decadence</t>
  </si>
  <si>
    <t>Cake, Strawberry Mousse</t>
  </si>
  <si>
    <t>Cake, Mango Mousse</t>
  </si>
  <si>
    <t>Cinnamon Bun, Lg</t>
  </si>
  <si>
    <t>Custard Cream Raisin Roll</t>
  </si>
  <si>
    <t>Strudel, Apple, Mini</t>
  </si>
  <si>
    <t>Bar, S'mores, Large</t>
  </si>
  <si>
    <t>Ind Pastry, Chocolate Eclair</t>
  </si>
  <si>
    <t>Tart, Creme Brulee Burnt Top</t>
  </si>
  <si>
    <t>Cookie, French Vanilla, Heart Shaped</t>
  </si>
  <si>
    <t>Ind Pastry, Chocolate Mousse</t>
  </si>
  <si>
    <t>Croissant, Cream Cheese</t>
  </si>
  <si>
    <t>Croissant, Chocolate Fudge Rectangle</t>
  </si>
  <si>
    <t>Croissant, Blueberry Cheese</t>
  </si>
  <si>
    <t>Croissant, Dulce De Leche Cheese</t>
  </si>
  <si>
    <t>Croissant, Spinach, Kale and Cheese</t>
  </si>
  <si>
    <t>Ind Pastry, Heart Chocolate Ganache</t>
  </si>
  <si>
    <t>Individual Pastry, Heart, Starberry Mousse</t>
  </si>
  <si>
    <t>Tea Bread Assortment, Petite</t>
  </si>
  <si>
    <t>Cake, Strawberry Mousse, Chiffon Style</t>
  </si>
  <si>
    <t>Cake, Chocolate Ganache</t>
  </si>
  <si>
    <t>Cake, Black Forest Banquet</t>
  </si>
  <si>
    <t>Cake, Carrot</t>
  </si>
  <si>
    <t>Cake, Lemon Cream</t>
  </si>
  <si>
    <t>Ind Pastry, Apple Caramel Cheesecake</t>
  </si>
  <si>
    <t>Ind Cheesecake, White Chocolate</t>
  </si>
  <si>
    <t>Cookies, Shamrock with green icing &amp; sprinkles</t>
  </si>
  <si>
    <t>Bar, Rasberry Streusel, Full Sheet</t>
  </si>
  <si>
    <t>Ind Pastry, Tres Leches Strawberry</t>
  </si>
  <si>
    <t>French Brioche, Hoagie Roll</t>
  </si>
  <si>
    <t>Bar, Blondies, Full Sheet</t>
  </si>
  <si>
    <t>Cheesecake, Rasberry Swirl</t>
  </si>
  <si>
    <t>Cookies, White Choc Macademia Baked</t>
  </si>
  <si>
    <t>Ind Pastry, Caramel Flan</t>
  </si>
  <si>
    <t>Ind Pastry, Chocolate Flan</t>
  </si>
  <si>
    <t>Cookies, Fudge Nut Brownie</t>
  </si>
  <si>
    <t>Ind Pastry, Tiramisu</t>
  </si>
  <si>
    <t>Pound Cake, Fresh Apple Butter</t>
  </si>
  <si>
    <t>Brioche, Pullman Loaf</t>
  </si>
  <si>
    <t>Cheesecake, New York Banquet</t>
  </si>
  <si>
    <t>Muffin, Banana Nut Tulip Cup</t>
  </si>
  <si>
    <t>Muffin, Orange Zest Cranberry</t>
  </si>
  <si>
    <t>Muffin, Honey Raisin Bran</t>
  </si>
  <si>
    <t>Muffin, Zucchini, Chia, Pumpkin, and Sunflower Seed, Tulip Cup</t>
  </si>
  <si>
    <t>Ind Cheesecake, New York</t>
  </si>
  <si>
    <t>Cookies, Mexican Wedding</t>
  </si>
  <si>
    <t>Cheesecake. Chocolate Pecan Crunch</t>
  </si>
  <si>
    <t>Cake, Lemon Raspberry</t>
  </si>
  <si>
    <t>Scones, Assortment Triangle</t>
  </si>
  <si>
    <t>Tart, Fresh Fruit</t>
  </si>
  <si>
    <t>122,75</t>
  </si>
  <si>
    <t>Cookies Assortment Baked</t>
  </si>
  <si>
    <t>Mini Cheesecake, New York</t>
  </si>
  <si>
    <t>Cake, Tres Leches</t>
  </si>
  <si>
    <t>Croissant, All natural/butter, large</t>
  </si>
  <si>
    <t>Muffin, Tulip Cup Assort</t>
  </si>
  <si>
    <t>Cake, Chocolate Fantasy</t>
  </si>
  <si>
    <t>Raspberry Swirl Cheesecake</t>
  </si>
  <si>
    <t xml:space="preserve">L </t>
  </si>
  <si>
    <t>Rasbperry Stresusel</t>
  </si>
  <si>
    <t>Bar, Lemon, Mini</t>
  </si>
  <si>
    <t>Apple Streusel</t>
  </si>
  <si>
    <t>Raspberry Streusel</t>
  </si>
  <si>
    <t>Bar, S'mores, Mini</t>
  </si>
  <si>
    <t>Madagascar Vanilla Campsite</t>
  </si>
  <si>
    <t>Vanilla, Strawberry, encouragement, cookies/cream/coconut</t>
  </si>
  <si>
    <t>Vanilla, strawberry, butterbeer, ube, vanilla coconut bourbon</t>
  </si>
  <si>
    <t xml:space="preserve">Vanilla, strawberry, butterbeer, ube </t>
  </si>
  <si>
    <t>Butterbeer, Ube, Birthday Cake, Salted Caramel, Cookies + Cream</t>
  </si>
  <si>
    <t>Ice Cream Cookie Sandwiches</t>
  </si>
  <si>
    <t>Vanilla, strawberries and cream, butterbeer, ube, cookie sandwiches</t>
  </si>
  <si>
    <t>Vanilla, strawberries and cream, butterbeer, ube</t>
  </si>
  <si>
    <t xml:space="preserve">Cookie Sandwiches </t>
  </si>
  <si>
    <t>Butterbeer, Ube, Birthday Cake, Lemon Blueberry</t>
  </si>
  <si>
    <t>Butterbeer, Ube, Birthday Cake, Cookies and Cream</t>
  </si>
  <si>
    <t>Butterbeer</t>
  </si>
  <si>
    <t>Cookies and Cream, Vanilla, ube, Butterbeer</t>
  </si>
  <si>
    <t>Strabwerry, Butterbeer, Ube, Lemon Blueberry</t>
  </si>
  <si>
    <t>Vanilla</t>
  </si>
  <si>
    <t>Butterbeer, Dutch Chocolate, Salted Caramel, Vanilla Coconut Bourbon</t>
  </si>
  <si>
    <t>Madagascar Vanilla, Butterbeer, Ube</t>
  </si>
  <si>
    <t>Assorted Flavors</t>
  </si>
  <si>
    <t>Butterbeer, Dutch, Ube, Salted Caramel, Cookies &amp; Cream</t>
  </si>
  <si>
    <t>Vanilla, Butterbeer, Ube, Salted Caramel, Lemon Blueberry</t>
  </si>
  <si>
    <t>Ube, butterbeer</t>
  </si>
  <si>
    <t>Vanilla, Butterbeer, Chocolate, Ube, Cookies &amp; Cream</t>
  </si>
  <si>
    <t xml:space="preserve">Chocolate, Madagascar Vanilla </t>
  </si>
  <si>
    <t>Madagascar Vanilla Bean</t>
  </si>
  <si>
    <t xml:space="preserve">Vanilla Chocolate </t>
  </si>
  <si>
    <t>Strawberry, Butterbeer, Ube, Cookies &amp; Cream</t>
  </si>
  <si>
    <t>Vanilla Chocolate</t>
  </si>
  <si>
    <t>Vanilla, Butterbeer, Chocolate, Coffe Crunch</t>
  </si>
  <si>
    <t>Strawberry, Vanilla, Ube, Salted Caramel, Lemon Blueberry</t>
  </si>
  <si>
    <t>Ube, Butterbeer, Birthday, Cookies and Cream, Wakeup Call</t>
  </si>
  <si>
    <t>5 oz cups</t>
  </si>
  <si>
    <t>Vanilla, Ube, Birthday Cake, Salted Caramel, Cookies &amp; Cream</t>
  </si>
  <si>
    <t>UDIS</t>
  </si>
  <si>
    <t>Bread del Multigrain GF</t>
  </si>
  <si>
    <t>BULK</t>
  </si>
  <si>
    <t>Rolled Oats</t>
  </si>
  <si>
    <t>San J</t>
  </si>
  <si>
    <t>Soy sauce</t>
  </si>
  <si>
    <t>Lactaid</t>
  </si>
  <si>
    <t>2% LF lact milk</t>
  </si>
  <si>
    <t>Whole homo milk</t>
  </si>
  <si>
    <t>Oatly</t>
  </si>
  <si>
    <t>Oat milk full fat</t>
  </si>
  <si>
    <t>*H</t>
  </si>
  <si>
    <t>Sukhis</t>
  </si>
  <si>
    <t>Chutney samosas</t>
  </si>
  <si>
    <t>Lundberg</t>
  </si>
  <si>
    <t>Lund brown rice cake</t>
  </si>
  <si>
    <t>Nat path</t>
  </si>
  <si>
    <t>Eco pac mesa sun</t>
  </si>
  <si>
    <t>Sunbutter</t>
  </si>
  <si>
    <t>Sunbutter nat no sugar added</t>
  </si>
  <si>
    <t>Whole sweet</t>
  </si>
  <si>
    <t>Wholesome agave lgt</t>
  </si>
  <si>
    <t>Worldfoodsworld</t>
  </si>
  <si>
    <t>red curry paste</t>
  </si>
  <si>
    <t>Barnana</t>
  </si>
  <si>
    <t>Plaintain chip</t>
  </si>
  <si>
    <t>Plantain chip mango</t>
  </si>
  <si>
    <t>Betty buzzbuzz</t>
  </si>
  <si>
    <t>Lemon lime</t>
  </si>
  <si>
    <t>grapefruit</t>
  </si>
  <si>
    <t>Biena</t>
  </si>
  <si>
    <t>Chickpea honey roast</t>
  </si>
  <si>
    <t>Sust. types if duplicated</t>
  </si>
  <si>
    <t>chikpea snack habernero</t>
  </si>
  <si>
    <t>Sustainable in 3 or more categories</t>
  </si>
  <si>
    <t xml:space="preserve">Field day </t>
  </si>
  <si>
    <t>FD crl bar straw fruit</t>
  </si>
  <si>
    <t>Kin euophrkin</t>
  </si>
  <si>
    <t>Adaptogens kin bloom</t>
  </si>
  <si>
    <t>spritz</t>
  </si>
  <si>
    <t>lifeaid</t>
  </si>
  <si>
    <t>lfad fitaid recover</t>
  </si>
  <si>
    <t>mi rancho</t>
  </si>
  <si>
    <t>mr tortilla corn chip thin</t>
  </si>
  <si>
    <t>Sanders</t>
  </si>
  <si>
    <t>Sand dark chocolate sslt cream thin</t>
  </si>
  <si>
    <t>Sound</t>
  </si>
  <si>
    <t xml:space="preserve">Sound spark water </t>
  </si>
  <si>
    <t>Swoon</t>
  </si>
  <si>
    <t>lemonade</t>
  </si>
  <si>
    <t>TOST</t>
  </si>
  <si>
    <t>tea white rose sparkling</t>
  </si>
  <si>
    <t xml:space="preserve">undercover </t>
  </si>
  <si>
    <t>undercover milk chocolate quinoa</t>
  </si>
  <si>
    <t xml:space="preserve">Delacalle </t>
  </si>
  <si>
    <t>Dela watermelon jalapeno</t>
  </si>
  <si>
    <t>healthdea</t>
  </si>
  <si>
    <t>Kombucha cherry berry</t>
  </si>
  <si>
    <t>flax4life</t>
  </si>
  <si>
    <t>cran orange muffin</t>
  </si>
  <si>
    <t>udis</t>
  </si>
  <si>
    <t>bulk</t>
  </si>
  <si>
    <t>rolled oats</t>
  </si>
  <si>
    <t>lundberg</t>
  </si>
  <si>
    <t>wild blend rice</t>
  </si>
  <si>
    <t xml:space="preserve">san j </t>
  </si>
  <si>
    <t>tmri soy sauce</t>
  </si>
  <si>
    <t>daiya</t>
  </si>
  <si>
    <t>Mozz shred chs</t>
  </si>
  <si>
    <t xml:space="preserve">ched shred </t>
  </si>
  <si>
    <t>lactaid</t>
  </si>
  <si>
    <t>whole homo milk</t>
  </si>
  <si>
    <t>milkmch</t>
  </si>
  <si>
    <t>kimchi napa cabbage</t>
  </si>
  <si>
    <t>nancys</t>
  </si>
  <si>
    <t>Nancy's van oatmilk yogurt</t>
  </si>
  <si>
    <t>oatly</t>
  </si>
  <si>
    <t>oat milk full fat</t>
  </si>
  <si>
    <t>nat path</t>
  </si>
  <si>
    <t>Amzng</t>
  </si>
  <si>
    <t>Grass amr grn superfood orig</t>
  </si>
  <si>
    <t>NOT SUS!!</t>
  </si>
  <si>
    <t>Annie</t>
  </si>
  <si>
    <t>shunannie spicy miso ramen</t>
  </si>
  <si>
    <t>korean spicy ramen</t>
  </si>
  <si>
    <t>korean tonkotsu</t>
  </si>
  <si>
    <t>Nuun</t>
  </si>
  <si>
    <t>activ drink tab</t>
  </si>
  <si>
    <t xml:space="preserve">energy tropical punch </t>
  </si>
  <si>
    <t>energy watermelon burst</t>
  </si>
  <si>
    <t>Beev</t>
  </si>
  <si>
    <t xml:space="preserve">Shaman </t>
  </si>
  <si>
    <t>savory mystic miso</t>
  </si>
  <si>
    <t>spicy cosmo cnut</t>
  </si>
  <si>
    <t>Beyond</t>
  </si>
  <si>
    <t>Beyond french market bag st</t>
  </si>
  <si>
    <t>Daiya</t>
  </si>
  <si>
    <t>Swiss slices</t>
  </si>
  <si>
    <t>cheddar style</t>
  </si>
  <si>
    <t>Lightifell</t>
  </si>
  <si>
    <t>turkey smart deli slc</t>
  </si>
  <si>
    <t>Tofurkey</t>
  </si>
  <si>
    <t>Tofurkey smoked ham deli slices</t>
  </si>
  <si>
    <t>chutney samosas</t>
  </si>
  <si>
    <t>Kensignton tower</t>
  </si>
  <si>
    <t>Ken mayo classic gf</t>
  </si>
  <si>
    <t>Bulk</t>
  </si>
  <si>
    <t>soy sauce</t>
  </si>
  <si>
    <t>Cali farm</t>
  </si>
  <si>
    <t>Heavy whip df cream</t>
  </si>
  <si>
    <t>plain oatmilk yogurt</t>
  </si>
  <si>
    <t>Shutney samosas</t>
  </si>
  <si>
    <t>Braggs</t>
  </si>
  <si>
    <t>Natural yeas season</t>
  </si>
  <si>
    <t>kensington sir</t>
  </si>
  <si>
    <t>Ken mayo classic GF</t>
  </si>
  <si>
    <t>sodelicus</t>
  </si>
  <si>
    <t>So del coconut milk unsweetened</t>
  </si>
  <si>
    <t>sunbutter</t>
  </si>
  <si>
    <t>nat no sugar added</t>
  </si>
  <si>
    <t>Wholesweet</t>
  </si>
  <si>
    <t>wholesome blue agave lgt</t>
  </si>
  <si>
    <t xml:space="preserve">wholefood </t>
  </si>
  <si>
    <t xml:space="preserve">Lundberg </t>
  </si>
  <si>
    <t>lund wild blend rice</t>
  </si>
  <si>
    <t>Bread del mutigrain</t>
  </si>
  <si>
    <t>bread cinn raisin GF</t>
  </si>
  <si>
    <t>rolled oats, gf</t>
  </si>
  <si>
    <t>Clover son</t>
  </si>
  <si>
    <t xml:space="preserve">2% milk lactose free </t>
  </si>
  <si>
    <t>Earth bal</t>
  </si>
  <si>
    <t>Ebal whipped buttery spread</t>
  </si>
  <si>
    <t>Earth bale</t>
  </si>
  <si>
    <t>Buttery sticks</t>
  </si>
  <si>
    <t>Earth Bale</t>
  </si>
  <si>
    <t>butter stick unsalted</t>
  </si>
  <si>
    <t>Silk</t>
  </si>
  <si>
    <t>silk soy yog vanilla</t>
  </si>
  <si>
    <t>Ginger</t>
  </si>
  <si>
    <t>chews original</t>
  </si>
  <si>
    <t>Gingins dbl strong hrd</t>
  </si>
  <si>
    <t>gingin sprstrong carmel</t>
  </si>
  <si>
    <t>Glutino</t>
  </si>
  <si>
    <t>glut choc chip cookies</t>
  </si>
  <si>
    <t>brown rice cake</t>
  </si>
  <si>
    <t>mi del</t>
  </si>
  <si>
    <t>GF ginger snaps</t>
  </si>
  <si>
    <t>Nat sun butter</t>
  </si>
  <si>
    <t>nat crunch sun butter</t>
  </si>
  <si>
    <t>Rudi</t>
  </si>
  <si>
    <t xml:space="preserve">Tortilla spin </t>
  </si>
  <si>
    <t>Udis</t>
  </si>
  <si>
    <t>Bagel plain</t>
  </si>
  <si>
    <t>Everything bagel</t>
  </si>
  <si>
    <t>classic hamberger buns</t>
  </si>
  <si>
    <t>muffin double chocolate</t>
  </si>
  <si>
    <t>daiya cheddar style</t>
  </si>
  <si>
    <t>Chloes</t>
  </si>
  <si>
    <t>mango fruit pops</t>
  </si>
  <si>
    <t>straw fruit pops</t>
  </si>
  <si>
    <t>rasp fruit pops</t>
  </si>
  <si>
    <t>bluberrry fruit pops</t>
  </si>
  <si>
    <t>lime fruit pop</t>
  </si>
  <si>
    <t>Gardein</t>
  </si>
  <si>
    <t>fishless filet</t>
  </si>
  <si>
    <t>Katz</t>
  </si>
  <si>
    <t>GF apple mini pies</t>
  </si>
  <si>
    <t>bluberry mini pies</t>
  </si>
  <si>
    <t>glazed donuts</t>
  </si>
  <si>
    <t>powder donuts</t>
  </si>
  <si>
    <t>cream cake chocolate</t>
  </si>
  <si>
    <t>cream cake vanilla</t>
  </si>
  <si>
    <t>filled cupcakes chocolate</t>
  </si>
  <si>
    <t>cinn donuts</t>
  </si>
  <si>
    <t>absGF</t>
  </si>
  <si>
    <t>flatbread orriginal</t>
  </si>
  <si>
    <t>flatbread everything</t>
  </si>
  <si>
    <t>animal crackers original</t>
  </si>
  <si>
    <t>multigrain crackers</t>
  </si>
  <si>
    <t>Kikkoman</t>
  </si>
  <si>
    <t>hoisin sauce</t>
  </si>
  <si>
    <t>UDi</t>
  </si>
  <si>
    <t>mix cake brownie</t>
  </si>
  <si>
    <t>Wizards</t>
  </si>
  <si>
    <t>wizard gf worchester sauce</t>
  </si>
  <si>
    <t>Flax4life</t>
  </si>
  <si>
    <t>Cran orange muffin</t>
  </si>
  <si>
    <t>Whole grain hamburger bun</t>
  </si>
  <si>
    <t xml:space="preserve"> Cali farm</t>
  </si>
  <si>
    <t>Heavy whip dairy free cream</t>
  </si>
  <si>
    <t>Cream cheese style plain</t>
  </si>
  <si>
    <t>2% lf lact milk</t>
  </si>
  <si>
    <t>Milkimch</t>
  </si>
  <si>
    <t>Nancy's</t>
  </si>
  <si>
    <t>Van oatmilk yogurt</t>
  </si>
  <si>
    <t>eco apc mesa sun</t>
  </si>
  <si>
    <t>So delicious</t>
  </si>
  <si>
    <t>Del coconut milk unsweetened</t>
  </si>
  <si>
    <t>Rolled oats</t>
  </si>
  <si>
    <t>Lundbergy</t>
  </si>
  <si>
    <t>Mozz shred cheese</t>
  </si>
  <si>
    <t>LF lact milk</t>
  </si>
  <si>
    <t>Hooray</t>
  </si>
  <si>
    <t>Plant based BSD Bacon</t>
  </si>
  <si>
    <t>Cinnamon rolls</t>
  </si>
  <si>
    <t>Sukhi's chutney samosas</t>
  </si>
  <si>
    <t>Chimes</t>
  </si>
  <si>
    <t xml:space="preserve">Ginger chews lemon </t>
  </si>
  <si>
    <t>Ginger original</t>
  </si>
  <si>
    <t>Ginger chews mango</t>
  </si>
  <si>
    <t>Ginger chews orange</t>
  </si>
  <si>
    <t>Kensingtonsir</t>
  </si>
  <si>
    <t xml:space="preserve">Ken mayo clasc </t>
  </si>
  <si>
    <t xml:space="preserve">Nat path </t>
  </si>
  <si>
    <t>NP sunrise crunch honey</t>
  </si>
  <si>
    <t>So del cocnut milk unsweetened</t>
  </si>
  <si>
    <t>sun butter</t>
  </si>
  <si>
    <t>Nat no sugar added sunbutter</t>
  </si>
  <si>
    <t>wholesweet</t>
  </si>
  <si>
    <t xml:space="preserve">San J </t>
  </si>
  <si>
    <t>GF cinnamon rolls</t>
  </si>
  <si>
    <t xml:space="preserve">Chimes </t>
  </si>
  <si>
    <t>ginger chew</t>
  </si>
  <si>
    <t>ginger chews mango</t>
  </si>
  <si>
    <t>ginger chews orange</t>
  </si>
  <si>
    <t>Sunrise crunch honey</t>
  </si>
  <si>
    <t>So delciious</t>
  </si>
  <si>
    <t>Nat no suggar added</t>
  </si>
  <si>
    <t>Udi</t>
  </si>
  <si>
    <t>Classic hamburger buns</t>
  </si>
  <si>
    <t>Flax seeds</t>
  </si>
  <si>
    <t>ALPHA FSDA</t>
  </si>
  <si>
    <t>Chicken nuget</t>
  </si>
  <si>
    <t>Amys</t>
  </si>
  <si>
    <t>Amys mush risoto</t>
  </si>
  <si>
    <t>NOT SUS</t>
  </si>
  <si>
    <t>chs enchilada</t>
  </si>
  <si>
    <t>veg loaf dinner</t>
  </si>
  <si>
    <t>Chloe's</t>
  </si>
  <si>
    <t>bluberry fruit pops</t>
  </si>
  <si>
    <t>lime fruit pops</t>
  </si>
  <si>
    <t>fruit pop lime</t>
  </si>
  <si>
    <t xml:space="preserve">ban dip fruit pop </t>
  </si>
  <si>
    <t>Fishless filet</t>
  </si>
  <si>
    <t>GF powder donuts</t>
  </si>
  <si>
    <t>fillled chocolate cupcakes</t>
  </si>
  <si>
    <t>Raised GFRSDGF</t>
  </si>
  <si>
    <t>vgn pot pie</t>
  </si>
  <si>
    <t>vegan quishe</t>
  </si>
  <si>
    <t>Sausage lasagna</t>
  </si>
  <si>
    <t>Pza marg thin crust</t>
  </si>
  <si>
    <t>Garrington</t>
  </si>
  <si>
    <t>chia seeds</t>
  </si>
  <si>
    <t>Brown rice cake</t>
  </si>
  <si>
    <t>Cinn toast rice cake</t>
  </si>
  <si>
    <t>Oat haus</t>
  </si>
  <si>
    <t>Oathaus van gran butter</t>
  </si>
  <si>
    <t>Spicely</t>
  </si>
  <si>
    <t>spicely saffron</t>
  </si>
  <si>
    <t>Tate's</t>
  </si>
  <si>
    <t>Tate chocolate chip cookie</t>
  </si>
  <si>
    <t>Mix cake blueberry</t>
  </si>
  <si>
    <t>cranberry orange muffin</t>
  </si>
  <si>
    <t>Almbreeze</t>
  </si>
  <si>
    <t>coconut milk unsweet</t>
  </si>
  <si>
    <t>buttery sticks</t>
  </si>
  <si>
    <t>Plant based bacon</t>
  </si>
  <si>
    <t>van oatmilk yogurt</t>
  </si>
  <si>
    <t xml:space="preserve">Kinnik </t>
  </si>
  <si>
    <t>Donut choc dip wf</t>
  </si>
  <si>
    <t>wholesome blue agave</t>
  </si>
  <si>
    <t>Worldfoodworld</t>
  </si>
  <si>
    <t>donut maple glazed</t>
  </si>
  <si>
    <t>Cheeroios</t>
  </si>
  <si>
    <t>cheerios multigrain cereal</t>
  </si>
  <si>
    <t>Emerald</t>
  </si>
  <si>
    <t>Covec Kombu sea veggie</t>
  </si>
  <si>
    <t>ener G</t>
  </si>
  <si>
    <t>egg replacer</t>
  </si>
  <si>
    <t>Sun butter</t>
  </si>
  <si>
    <t>Cali Farm</t>
  </si>
  <si>
    <t>Heavy whip DF Cream</t>
  </si>
  <si>
    <t xml:space="preserve">Ched shred </t>
  </si>
  <si>
    <t>2% lact milk</t>
  </si>
  <si>
    <t xml:space="preserve">kimchi napa </t>
  </si>
  <si>
    <t xml:space="preserve">donut choc dip </t>
  </si>
  <si>
    <t>maple glazed</t>
  </si>
  <si>
    <t>multigrain</t>
  </si>
  <si>
    <t>New barn</t>
  </si>
  <si>
    <t>unsweetened coconut milk</t>
  </si>
  <si>
    <t>Bakeology</t>
  </si>
  <si>
    <t>chocolate chip</t>
  </si>
  <si>
    <t>snicker</t>
  </si>
  <si>
    <t>pac mesa sun</t>
  </si>
  <si>
    <t>Sunbutter nat no sugar</t>
  </si>
  <si>
    <t>Cinn raisin</t>
  </si>
  <si>
    <t xml:space="preserve">Udi </t>
  </si>
  <si>
    <t>muffin blueberry</t>
  </si>
  <si>
    <t>Goji berries</t>
  </si>
  <si>
    <t>RA, OR</t>
  </si>
  <si>
    <t>Frontco</t>
  </si>
  <si>
    <t>Bee pollen domestic</t>
  </si>
  <si>
    <t>(FR?)</t>
  </si>
  <si>
    <t>straw fruit pop</t>
  </si>
  <si>
    <t>rasp friut pop</t>
  </si>
  <si>
    <t>blub fruit pop</t>
  </si>
  <si>
    <t xml:space="preserve">salt cream </t>
  </si>
  <si>
    <t xml:space="preserve">fish filet </t>
  </si>
  <si>
    <t>sambazon</t>
  </si>
  <si>
    <t>Acai bites</t>
  </si>
  <si>
    <t>harvestsnap</t>
  </si>
  <si>
    <t>crisp cesar</t>
  </si>
  <si>
    <t>creamy</t>
  </si>
  <si>
    <t xml:space="preserve">udi </t>
  </si>
  <si>
    <t>mix cake blueberry</t>
  </si>
  <si>
    <t>bakery</t>
  </si>
  <si>
    <t>wizards</t>
  </si>
  <si>
    <t>wizard worchester</t>
  </si>
  <si>
    <t>Mix cake chocolate</t>
  </si>
  <si>
    <t>Bread multigrain</t>
  </si>
  <si>
    <t xml:space="preserve">Daiya </t>
  </si>
  <si>
    <t>oatmilk yogurt</t>
  </si>
  <si>
    <t>Oatmilk full fat</t>
  </si>
  <si>
    <t>Heavenly hunk</t>
  </si>
  <si>
    <t>hunk birthday cake</t>
  </si>
  <si>
    <t>Wholesome</t>
  </si>
  <si>
    <t>blue agave lgt</t>
  </si>
  <si>
    <t>bakeology</t>
  </si>
  <si>
    <t>Tofutti</t>
  </si>
  <si>
    <t>Tofu sour cream supreme</t>
  </si>
  <si>
    <t>Kinnick</t>
  </si>
  <si>
    <t>Donut maple glazed</t>
  </si>
  <si>
    <t xml:space="preserve"> Lactaid</t>
  </si>
  <si>
    <t>New Barn</t>
  </si>
  <si>
    <t>Nat Path</t>
  </si>
  <si>
    <t>np eco pac mesa sun</t>
  </si>
  <si>
    <t>creamy sunbutter</t>
  </si>
  <si>
    <t>Tort spin pack</t>
  </si>
  <si>
    <t>bagel whole grain</t>
  </si>
  <si>
    <t>bread delic white</t>
  </si>
  <si>
    <t>bread cinn raisin</t>
  </si>
  <si>
    <t>classic hamburger buns</t>
  </si>
  <si>
    <t>mango fruit pop</t>
  </si>
  <si>
    <t>rasp fruit pop</t>
  </si>
  <si>
    <t>apple mini pies</t>
  </si>
  <si>
    <t>blueberry mini pies</t>
  </si>
  <si>
    <t>powder donutes</t>
  </si>
  <si>
    <t>gf cinn donuts</t>
  </si>
  <si>
    <t xml:space="preserve">sausage lasagna </t>
  </si>
  <si>
    <t xml:space="preserve">Pretzels </t>
  </si>
  <si>
    <t>crackers</t>
  </si>
  <si>
    <t>veg crackers</t>
  </si>
  <si>
    <t>Mi del</t>
  </si>
  <si>
    <t>mini choc chip</t>
  </si>
  <si>
    <t>Red mill</t>
  </si>
  <si>
    <t>bob oldfish rldoat gf</t>
  </si>
  <si>
    <t>Bread delivious white</t>
  </si>
  <si>
    <t xml:space="preserve">Cinn raisin </t>
  </si>
  <si>
    <t>Hamburger buns</t>
  </si>
  <si>
    <t>swiss slices</t>
  </si>
  <si>
    <t>provolone slice</t>
  </si>
  <si>
    <t>jalapeno garlic</t>
  </si>
  <si>
    <t>Follow</t>
  </si>
  <si>
    <t>Parm</t>
  </si>
  <si>
    <t>Oat yogurt</t>
  </si>
  <si>
    <t>Glazed donuts</t>
  </si>
  <si>
    <t>Powder donuts</t>
  </si>
  <si>
    <t>cream pies oatmeal</t>
  </si>
  <si>
    <t>lifeffl</t>
  </si>
  <si>
    <t>Brown rice tortilla</t>
  </si>
  <si>
    <t>cream cheese plain</t>
  </si>
  <si>
    <t>milkimch</t>
  </si>
  <si>
    <t>nancy's</t>
  </si>
  <si>
    <t>new barn</t>
  </si>
  <si>
    <t>oatmilk full fat</t>
  </si>
  <si>
    <t>primalkit</t>
  </si>
  <si>
    <t>Mayo avacado oil</t>
  </si>
  <si>
    <t>tofutti</t>
  </si>
  <si>
    <t>sukhis</t>
  </si>
  <si>
    <t>truwhip</t>
  </si>
  <si>
    <t>Truwhip nat whupped topping</t>
  </si>
  <si>
    <t>chocolate chip bite</t>
  </si>
  <si>
    <t>emerland</t>
  </si>
  <si>
    <t>kombu sea veggie</t>
  </si>
  <si>
    <t>heavenly hunk</t>
  </si>
  <si>
    <t>birthday cake</t>
  </si>
  <si>
    <t>worldfoodsworld</t>
  </si>
  <si>
    <t>red paste</t>
  </si>
  <si>
    <t>wild rice</t>
  </si>
  <si>
    <t>Napa valley</t>
  </si>
  <si>
    <t>Napa balsamic vinegar</t>
  </si>
  <si>
    <t>oatley</t>
  </si>
  <si>
    <t>emerald</t>
  </si>
  <si>
    <t>Coffee</t>
  </si>
  <si>
    <t>Grand gorlilla decaf</t>
  </si>
  <si>
    <t>Nat no sugar</t>
  </si>
  <si>
    <t>three wish</t>
  </si>
  <si>
    <t xml:space="preserve">Cereal fruity </t>
  </si>
  <si>
    <t>Cereal frosty</t>
  </si>
  <si>
    <t>wholesome</t>
  </si>
  <si>
    <t>Amy's</t>
  </si>
  <si>
    <t>Amy pizza vegan super</t>
  </si>
  <si>
    <t xml:space="preserve">Kensington </t>
  </si>
  <si>
    <t>Mustard</t>
  </si>
  <si>
    <t>Mayo</t>
  </si>
  <si>
    <t>Three wish</t>
  </si>
  <si>
    <t>cereal frosted</t>
  </si>
  <si>
    <t>Nutiva</t>
  </si>
  <si>
    <t>Refined coconut oil</t>
  </si>
  <si>
    <t>Cream chocolate cake</t>
  </si>
  <si>
    <t>Raised</t>
  </si>
  <si>
    <t>quiche</t>
  </si>
  <si>
    <t>Applie pie</t>
  </si>
  <si>
    <t>Chocolate chip muffin</t>
  </si>
  <si>
    <t>Lifefl</t>
  </si>
  <si>
    <t>Brown rice toritlla</t>
  </si>
  <si>
    <t>wild rice blend</t>
  </si>
  <si>
    <t>Nancys's</t>
  </si>
  <si>
    <t>Unsweeted coconut milk</t>
  </si>
  <si>
    <t xml:space="preserve">Nutritional yeast seasoning </t>
  </si>
  <si>
    <t>Three wish wish</t>
  </si>
  <si>
    <t>Daiya cream cheese</t>
  </si>
  <si>
    <t xml:space="preserve">Nancy's </t>
  </si>
  <si>
    <t>No sugar added</t>
  </si>
  <si>
    <t xml:space="preserve">cereal fruity </t>
  </si>
  <si>
    <t>Cereal fruity gf</t>
  </si>
  <si>
    <t>Lactiad</t>
  </si>
  <si>
    <t>Vegan pot pie</t>
  </si>
  <si>
    <t>Vegan quishe</t>
  </si>
  <si>
    <t>Truwhip</t>
  </si>
  <si>
    <t>trwwhip nat whipped topping</t>
  </si>
  <si>
    <t>Bro BruBru</t>
  </si>
  <si>
    <t>bru african hot suce</t>
  </si>
  <si>
    <t>Huy fong</t>
  </si>
  <si>
    <t>sriracha hot chili sauce</t>
  </si>
  <si>
    <t>Kensington</t>
  </si>
  <si>
    <t>Lousianna</t>
  </si>
  <si>
    <t>Hot suace</t>
  </si>
  <si>
    <t>Nat no sugar added</t>
  </si>
  <si>
    <t>Wholesome blue agave lgt</t>
  </si>
  <si>
    <t>Ithacachum</t>
  </si>
  <si>
    <t>Hummus lemon dill</t>
  </si>
  <si>
    <t>Hummus lemon garlic</t>
  </si>
  <si>
    <t>Naked</t>
  </si>
  <si>
    <t>Nkd protein zone smoothie</t>
  </si>
  <si>
    <t>Siggis</t>
  </si>
  <si>
    <t>ND yogurt peach</t>
  </si>
  <si>
    <t>ND yogurt strawberry</t>
  </si>
  <si>
    <t>Bobabam</t>
  </si>
  <si>
    <t>BBA inst drink pk milk tea</t>
  </si>
  <si>
    <t>Highgrind</t>
  </si>
  <si>
    <t>High grind instant coffee</t>
  </si>
  <si>
    <t>Orgain</t>
  </si>
  <si>
    <t>orgain chocolate penut prot shake</t>
  </si>
  <si>
    <t>Ripplefds</t>
  </si>
  <si>
    <t>rpl shake rtd van nd</t>
  </si>
  <si>
    <t>(FDS)</t>
  </si>
  <si>
    <t>Olive</t>
  </si>
  <si>
    <t>Olive ca premium evoo</t>
  </si>
  <si>
    <t>Bubbies</t>
  </si>
  <si>
    <t>Mochi mango</t>
  </si>
  <si>
    <t>Mochi straw</t>
  </si>
  <si>
    <t>CHloes</t>
  </si>
  <si>
    <t>blueberry fruit pop</t>
  </si>
  <si>
    <t>katz</t>
  </si>
  <si>
    <t>apple mini pie</t>
  </si>
  <si>
    <t>powder donut</t>
  </si>
  <si>
    <t>Davids</t>
  </si>
  <si>
    <t>kosher red sea salt</t>
  </si>
  <si>
    <t>Manischew</t>
  </si>
  <si>
    <t>manis whole wheat matzo</t>
  </si>
  <si>
    <t>thin unsalted matzo</t>
  </si>
  <si>
    <t>manis pass miz coff cake</t>
  </si>
  <si>
    <t>matzo ball soup</t>
  </si>
  <si>
    <t>apple butter spread</t>
  </si>
  <si>
    <t>Streits</t>
  </si>
  <si>
    <t>streets pass matzo</t>
  </si>
  <si>
    <t>streets soup base chicken</t>
  </si>
  <si>
    <t>chocolate sunbutter</t>
  </si>
  <si>
    <t>Yehuda</t>
  </si>
  <si>
    <t>pass gf cake choc</t>
  </si>
  <si>
    <t>Osem</t>
  </si>
  <si>
    <t>osem pass choc chip cake</t>
  </si>
  <si>
    <t xml:space="preserve">Sukhi's </t>
  </si>
  <si>
    <t>chut samosa</t>
  </si>
  <si>
    <t xml:space="preserve">Bread white </t>
  </si>
  <si>
    <t>Bread del multigrain</t>
  </si>
  <si>
    <t>tofu sour cream</t>
  </si>
  <si>
    <t>Amy's loaf dinner</t>
  </si>
  <si>
    <t>amy's indian mattar</t>
  </si>
  <si>
    <t>cinn</t>
  </si>
  <si>
    <t>snickered cake</t>
  </si>
  <si>
    <t xml:space="preserve">kombu </t>
  </si>
  <si>
    <t>birthday</t>
  </si>
  <si>
    <t>kensingtn</t>
  </si>
  <si>
    <t>Creamy sunbutter</t>
  </si>
  <si>
    <t>Cereal cocoa</t>
  </si>
  <si>
    <t>Cereal honey</t>
  </si>
  <si>
    <t>Manis pass macrn rocky road</t>
  </si>
  <si>
    <t>manis thin unsalted matzo</t>
  </si>
  <si>
    <t>streits pass matzo</t>
  </si>
  <si>
    <t>streits matzo ball soup</t>
  </si>
  <si>
    <t>gefilte fish sweet</t>
  </si>
  <si>
    <t>yehuda matzo pass</t>
  </si>
  <si>
    <t xml:space="preserve">Manischew </t>
  </si>
  <si>
    <t>Veganaise</t>
  </si>
  <si>
    <t>LActaid</t>
  </si>
  <si>
    <t>van oatmilk yofurt</t>
  </si>
  <si>
    <t xml:space="preserve">kinnik </t>
  </si>
  <si>
    <t xml:space="preserve">donut choc dip wf </t>
  </si>
  <si>
    <t>donut maple glaze</t>
  </si>
  <si>
    <t>mustard</t>
  </si>
  <si>
    <t>eco pac mesa sun</t>
  </si>
  <si>
    <t>cereal fruity</t>
  </si>
  <si>
    <t>Bulks</t>
  </si>
  <si>
    <t>Bakelology</t>
  </si>
  <si>
    <t>Beyondgd</t>
  </si>
  <si>
    <t>bgood madagascar van exit</t>
  </si>
  <si>
    <t>wholesome agave</t>
  </si>
  <si>
    <t>earth ablebal</t>
  </si>
  <si>
    <t>buttery stick</t>
  </si>
  <si>
    <t>lightlife</t>
  </si>
  <si>
    <t>soy tempeh</t>
  </si>
  <si>
    <t>gardien</t>
  </si>
  <si>
    <t>chicken ultm filet</t>
  </si>
  <si>
    <t>gardein</t>
  </si>
  <si>
    <t>chicken ultm tender</t>
  </si>
  <si>
    <t>sundysupps</t>
  </si>
  <si>
    <t>three cheese lasagna</t>
  </si>
  <si>
    <t>field day</t>
  </si>
  <si>
    <t>granola cinn flax</t>
  </si>
  <si>
    <t>kensington</t>
  </si>
  <si>
    <t>red mill</t>
  </si>
  <si>
    <t>bobs gf rolled oats</t>
  </si>
  <si>
    <t>Invoice</t>
  </si>
  <si>
    <t>10492796</t>
  </si>
  <si>
    <t>10494569</t>
  </si>
  <si>
    <t>10494503</t>
  </si>
  <si>
    <t>Bread, Eclair, Muffin</t>
  </si>
  <si>
    <t xml:space="preserve">Cake </t>
  </si>
  <si>
    <t>Cheesecake, Petit fours</t>
  </si>
  <si>
    <t>Raspberry Sheet Cake</t>
  </si>
  <si>
    <t>Muffin, Ciabatta</t>
  </si>
  <si>
    <t>Muffin, Brioche</t>
  </si>
  <si>
    <t>Muffin, Ciabatta, Brioche</t>
  </si>
  <si>
    <t>Baguette, Croissant</t>
  </si>
  <si>
    <t>Muffin, Croissant, Brioche</t>
  </si>
  <si>
    <t>Baguette, Croissant, Muffin</t>
  </si>
  <si>
    <t>Croissant, Muffin</t>
  </si>
  <si>
    <t>Muffin, Eclair, Croissant</t>
  </si>
  <si>
    <t>Shortcake</t>
  </si>
  <si>
    <t>Soy Sauce</t>
  </si>
  <si>
    <t>Yuzu Extract</t>
  </si>
  <si>
    <t>Miso Ramen Soup Base</t>
  </si>
  <si>
    <t>Umami Egg Seasoning</t>
  </si>
  <si>
    <t>Umami Egg Seasoning Plant Based</t>
  </si>
  <si>
    <t>Fish Cake Narutomaki</t>
  </si>
  <si>
    <t>Brown Rice</t>
  </si>
  <si>
    <t>Gyoza Beef Spicy</t>
  </si>
  <si>
    <t>Gyoza Veg Green</t>
  </si>
  <si>
    <t>Spring Roll Veg</t>
  </si>
  <si>
    <t>F Buns Pork + Veg</t>
  </si>
  <si>
    <t>F Buns Pork</t>
  </si>
  <si>
    <t>Sriracha</t>
  </si>
  <si>
    <t>Aqua Frescas</t>
  </si>
  <si>
    <t>Palestas de Agua</t>
  </si>
  <si>
    <t>Pelon pelo rico</t>
  </si>
  <si>
    <t>Lucas salsaghetti</t>
  </si>
  <si>
    <t>Paleta payaso</t>
  </si>
  <si>
    <t>Durango pork rings</t>
  </si>
  <si>
    <t>Vidal gummy spicy mango</t>
  </si>
  <si>
    <t>Paleta cart service</t>
  </si>
  <si>
    <t>Palesta payaso</t>
  </si>
  <si>
    <t>Zen Water</t>
  </si>
  <si>
    <t>Waffle</t>
  </si>
  <si>
    <t>Sal King Fil</t>
  </si>
  <si>
    <t>Tuna Poke Cubes</t>
  </si>
  <si>
    <t>Mussel 1/2 Shell</t>
  </si>
  <si>
    <t>Yakisoba Stir Noodles</t>
  </si>
  <si>
    <t>Eu Seabass</t>
  </si>
  <si>
    <t xml:space="preserve">Lobster </t>
  </si>
  <si>
    <t>Barramundi</t>
  </si>
  <si>
    <t>White Shrimp</t>
  </si>
  <si>
    <t>Mahi Mahi</t>
  </si>
  <si>
    <t>Salad Seaweed</t>
  </si>
  <si>
    <t>Teriyaki Sauce</t>
  </si>
  <si>
    <t>Chicken Breast</t>
  </si>
  <si>
    <t>Gyoza</t>
  </si>
  <si>
    <t>Chicken Kabob Meal</t>
  </si>
  <si>
    <t>Beef Kofta Meal</t>
  </si>
  <si>
    <t>Beef Stew Meal</t>
  </si>
  <si>
    <t>Turkey Zuchini Noodles</t>
  </si>
  <si>
    <t>Spicy Chicken Meal</t>
  </si>
  <si>
    <t>Beef Taco Bowl</t>
  </si>
  <si>
    <t>Taco Plate</t>
  </si>
  <si>
    <t>Salvadorean Tamales</t>
  </si>
  <si>
    <t>No purchases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</si>
</sst>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164" formatCode="&quot;$&quot;#,##0.00"/>
    <numFmt numFmtId="165" formatCode="&quot;$&quot;#,##0.00;[Red]&quot;$&quot;#,##0.00"/>
    <numFmt numFmtId="166" formatCode="#,##0.00;\-#,##0.00;"/>
    <numFmt numFmtId="167" formatCode="[$$-809]#,##0"/>
  </numFmts>
  <fonts count="37">
    <font>
      <sz val="11"/>
      <color rgb="FF000000"/>
      <name val="Calibri"/>
    </font>
    <font>
      <sz val="11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Arial"/>
      <family val="2"/>
    </font>
    <font>
      <b/>
      <sz val="11"/>
      <color rgb="FFFF0000"/>
      <name val="Calibri"/>
      <family val="2"/>
    </font>
    <font>
      <b/>
      <sz val="11"/>
      <color rgb="FFD9D2E9"/>
      <name val="Calibri"/>
      <family val="2"/>
    </font>
    <font>
      <b/>
      <sz val="11"/>
      <color rgb="FFB4A7D6"/>
      <name val="Calibri"/>
      <family val="2"/>
    </font>
    <font>
      <sz val="11"/>
      <color rgb="FFFF9900"/>
      <name val="Calibri"/>
      <family val="2"/>
    </font>
    <font>
      <sz val="11"/>
      <color rgb="FF000000"/>
      <name val="Inconsolata"/>
    </font>
    <font>
      <sz val="11"/>
      <color rgb="FF000000"/>
      <name val="Calibri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1"/>
      <color rgb="FF444444"/>
      <name val="Aptos Narrow"/>
      <charset val="1"/>
    </font>
    <font>
      <sz val="11"/>
      <color rgb="FF242424"/>
      <name val="Aptos Narrow"/>
      <charset val="1"/>
    </font>
    <font>
      <sz val="11"/>
      <color rgb="FF000000"/>
      <name val="Calibri"/>
      <scheme val="minor"/>
    </font>
    <font>
      <sz val="11"/>
      <name val="Calibri"/>
      <scheme val="minor"/>
    </font>
    <font>
      <sz val="8"/>
      <name val="Segoe UI"/>
      <family val="2"/>
    </font>
    <font>
      <b/>
      <sz val="8"/>
      <name val="Segoe UI"/>
      <family val="2"/>
    </font>
    <font>
      <b/>
      <sz val="11"/>
      <color rgb="FF000000"/>
      <name val="Calibri"/>
    </font>
    <font>
      <b/>
      <sz val="11"/>
      <color rgb="FF000000"/>
      <name val="Calibri"/>
      <scheme val="minor"/>
    </font>
    <font>
      <sz val="11"/>
      <color rgb="FF464646"/>
      <name val="Calibri"/>
      <scheme val="minor"/>
    </font>
    <font>
      <sz val="11"/>
      <color rgb="FF4A4A4A"/>
      <name val="Calibri"/>
      <scheme val="minor"/>
    </font>
    <font>
      <sz val="11"/>
      <color theme="1"/>
      <name val="Arial"/>
      <family val="2"/>
    </font>
    <font>
      <sz val="9"/>
      <color rgb="FF464646"/>
      <name val="Roboto"/>
      <charset val="1"/>
    </font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sz val="11"/>
      <color rgb="FFB7B7B7"/>
      <name val="Calibri"/>
      <charset val="1"/>
    </font>
    <font>
      <sz val="11"/>
      <color rgb="FFB7B7B7"/>
      <name val="Calibri"/>
      <family val="2"/>
    </font>
    <font>
      <sz val="11"/>
      <color rgb="FF000000"/>
      <name val="Aptos Narrow"/>
      <family val="2"/>
    </font>
    <font>
      <sz val="9"/>
      <color rgb="FF000000"/>
      <name val="Arial"/>
      <charset val="1"/>
    </font>
    <font>
      <sz val="10"/>
      <color rgb="FF000000"/>
      <name val="Arial"/>
      <charset val="1"/>
    </font>
    <font>
      <sz val="10"/>
      <color rgb="FF222222"/>
      <name val="Arial"/>
      <charset val="1"/>
    </font>
    <font>
      <b/>
      <sz val="9"/>
      <color rgb="FF000000"/>
      <name val="Arial"/>
      <charset val="1"/>
    </font>
    <font>
      <b/>
      <sz val="10"/>
      <color rgb="FF222222"/>
      <name val="Arial"/>
      <charset val="1"/>
    </font>
    <font>
      <b/>
      <sz val="10"/>
      <color rgb="FF000000"/>
      <name val="Arial"/>
      <charset val="1"/>
    </font>
    <font>
      <sz val="9"/>
      <name val="Courier New"/>
      <family val="2"/>
    </font>
  </fonts>
  <fills count="1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00FFFF"/>
        <bgColor rgb="FF00FFFF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indexed="64"/>
      </patternFill>
    </fill>
    <fill>
      <patternFill patternType="solid">
        <fgColor rgb="FFF4ECCA"/>
        <bgColor indexed="64"/>
      </patternFill>
    </fill>
    <fill>
      <patternFill patternType="solid">
        <fgColor rgb="FFF5ECC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E8E8E8"/>
      </right>
      <top/>
      <bottom style="thin">
        <color rgb="FFD8D8D8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28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/>
    <xf numFmtId="0" fontId="2" fillId="0" borderId="0" xfId="0" applyFont="1"/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wrapText="1"/>
    </xf>
    <xf numFmtId="0" fontId="2" fillId="2" borderId="3" xfId="0" applyFont="1" applyFill="1" applyBorder="1" applyAlignment="1">
      <alignment wrapText="1"/>
    </xf>
    <xf numFmtId="164" fontId="1" fillId="0" borderId="0" xfId="0" applyNumberFormat="1" applyFont="1"/>
    <xf numFmtId="0" fontId="2" fillId="3" borderId="1" xfId="0" applyFont="1" applyFill="1" applyBorder="1" applyAlignment="1">
      <alignment wrapText="1"/>
    </xf>
    <xf numFmtId="0" fontId="3" fillId="4" borderId="0" xfId="0" applyFont="1" applyFill="1"/>
    <xf numFmtId="0" fontId="3" fillId="0" borderId="0" xfId="0" applyFont="1"/>
    <xf numFmtId="49" fontId="2" fillId="5" borderId="0" xfId="0" applyNumberFormat="1" applyFont="1" applyFill="1" applyAlignment="1">
      <alignment horizontal="right"/>
    </xf>
    <xf numFmtId="164" fontId="2" fillId="5" borderId="0" xfId="0" applyNumberFormat="1" applyFont="1" applyFill="1"/>
    <xf numFmtId="0" fontId="2" fillId="5" borderId="0" xfId="0" applyFont="1" applyFill="1"/>
    <xf numFmtId="4" fontId="1" fillId="0" borderId="0" xfId="0" applyNumberFormat="1" applyFont="1" applyAlignment="1">
      <alignment horizontal="left"/>
    </xf>
    <xf numFmtId="164" fontId="3" fillId="5" borderId="0" xfId="0" applyNumberFormat="1" applyFont="1" applyFill="1"/>
    <xf numFmtId="0" fontId="3" fillId="5" borderId="0" xfId="0" applyFont="1" applyFill="1"/>
    <xf numFmtId="0" fontId="1" fillId="0" borderId="0" xfId="0" applyFont="1" applyAlignment="1">
      <alignment horizontal="left"/>
    </xf>
    <xf numFmtId="4" fontId="1" fillId="0" borderId="0" xfId="0" applyNumberFormat="1" applyFont="1"/>
    <xf numFmtId="49" fontId="0" fillId="0" borderId="0" xfId="0" applyNumberFormat="1" applyAlignment="1">
      <alignment horizontal="right"/>
    </xf>
    <xf numFmtId="0" fontId="3" fillId="6" borderId="0" xfId="0" applyFont="1" applyFill="1"/>
    <xf numFmtId="0" fontId="5" fillId="4" borderId="4" xfId="0" applyFont="1" applyFill="1" applyBorder="1"/>
    <xf numFmtId="49" fontId="2" fillId="8" borderId="4" xfId="0" applyNumberFormat="1" applyFont="1" applyFill="1" applyBorder="1"/>
    <xf numFmtId="49" fontId="2" fillId="8" borderId="5" xfId="0" applyNumberFormat="1" applyFont="1" applyFill="1" applyBorder="1"/>
    <xf numFmtId="49" fontId="2" fillId="8" borderId="0" xfId="0" applyNumberFormat="1" applyFont="1" applyFill="1"/>
    <xf numFmtId="0" fontId="6" fillId="5" borderId="0" xfId="0" applyFont="1" applyFill="1"/>
    <xf numFmtId="164" fontId="2" fillId="8" borderId="6" xfId="0" applyNumberFormat="1" applyFont="1" applyFill="1" applyBorder="1"/>
    <xf numFmtId="0" fontId="7" fillId="8" borderId="0" xfId="0" applyFont="1" applyFill="1"/>
    <xf numFmtId="0" fontId="2" fillId="8" borderId="6" xfId="0" applyFont="1" applyFill="1" applyBorder="1"/>
    <xf numFmtId="164" fontId="2" fillId="5" borderId="6" xfId="0" applyNumberFormat="1" applyFont="1" applyFill="1" applyBorder="1"/>
    <xf numFmtId="0" fontId="2" fillId="5" borderId="6" xfId="0" applyFont="1" applyFill="1" applyBorder="1"/>
    <xf numFmtId="49" fontId="2" fillId="8" borderId="11" xfId="0" applyNumberFormat="1" applyFont="1" applyFill="1" applyBorder="1"/>
    <xf numFmtId="164" fontId="2" fillId="8" borderId="0" xfId="0" applyNumberFormat="1" applyFont="1" applyFill="1"/>
    <xf numFmtId="4" fontId="0" fillId="8" borderId="0" xfId="0" applyNumberFormat="1" applyFill="1"/>
    <xf numFmtId="4" fontId="0" fillId="8" borderId="0" xfId="0" applyNumberFormat="1" applyFill="1" applyAlignment="1">
      <alignment horizontal="right"/>
    </xf>
    <xf numFmtId="164" fontId="2" fillId="8" borderId="2" xfId="0" applyNumberFormat="1" applyFont="1" applyFill="1" applyBorder="1"/>
    <xf numFmtId="0" fontId="2" fillId="8" borderId="0" xfId="0" applyFont="1" applyFill="1"/>
    <xf numFmtId="0" fontId="2" fillId="8" borderId="2" xfId="0" applyFont="1" applyFill="1" applyBorder="1"/>
    <xf numFmtId="4" fontId="0" fillId="5" borderId="0" xfId="0" applyNumberFormat="1" applyFill="1"/>
    <xf numFmtId="4" fontId="0" fillId="5" borderId="0" xfId="0" applyNumberFormat="1" applyFill="1" applyAlignment="1">
      <alignment horizontal="right"/>
    </xf>
    <xf numFmtId="164" fontId="2" fillId="5" borderId="2" xfId="0" applyNumberFormat="1" applyFont="1" applyFill="1" applyBorder="1"/>
    <xf numFmtId="0" fontId="2" fillId="5" borderId="2" xfId="0" applyFont="1" applyFill="1" applyBorder="1"/>
    <xf numFmtId="2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1" fillId="0" borderId="0" xfId="0" applyNumberFormat="1" applyFont="1" applyAlignment="1">
      <alignment horizontal="right"/>
    </xf>
    <xf numFmtId="164" fontId="2" fillId="2" borderId="1" xfId="0" applyNumberFormat="1" applyFont="1" applyFill="1" applyBorder="1"/>
    <xf numFmtId="0" fontId="2" fillId="3" borderId="1" xfId="0" applyFont="1" applyFill="1" applyBorder="1"/>
    <xf numFmtId="0" fontId="2" fillId="2" borderId="1" xfId="0" applyFont="1" applyFill="1" applyBorder="1" applyAlignment="1">
      <alignment horizontal="left"/>
    </xf>
    <xf numFmtId="4" fontId="0" fillId="0" borderId="0" xfId="0" applyNumberFormat="1" applyAlignment="1">
      <alignment horizontal="right"/>
    </xf>
    <xf numFmtId="0" fontId="2" fillId="2" borderId="0" xfId="0" applyFont="1" applyFill="1" applyAlignment="1">
      <alignment wrapText="1"/>
    </xf>
    <xf numFmtId="0" fontId="4" fillId="0" borderId="1" xfId="0" applyFont="1" applyBorder="1" applyAlignment="1">
      <alignment wrapText="1"/>
    </xf>
    <xf numFmtId="164" fontId="2" fillId="0" borderId="0" xfId="0" applyNumberFormat="1" applyFont="1" applyAlignment="1">
      <alignment horizontal="right"/>
    </xf>
    <xf numFmtId="0" fontId="8" fillId="0" borderId="0" xfId="0" applyFont="1"/>
    <xf numFmtId="0" fontId="3" fillId="2" borderId="0" xfId="0" applyFont="1" applyFill="1"/>
    <xf numFmtId="164" fontId="3" fillId="2" borderId="0" xfId="0" applyNumberFormat="1" applyFont="1" applyFill="1"/>
    <xf numFmtId="49" fontId="2" fillId="5" borderId="0" xfId="0" applyNumberFormat="1" applyFont="1" applyFill="1"/>
    <xf numFmtId="164" fontId="4" fillId="0" borderId="0" xfId="0" applyNumberFormat="1" applyFont="1"/>
    <xf numFmtId="164" fontId="3" fillId="0" borderId="0" xfId="0" applyNumberFormat="1" applyFont="1"/>
    <xf numFmtId="4" fontId="0" fillId="9" borderId="0" xfId="0" applyNumberFormat="1" applyFill="1" applyAlignment="1">
      <alignment horizontal="right"/>
    </xf>
    <xf numFmtId="164" fontId="1" fillId="9" borderId="0" xfId="0" applyNumberFormat="1" applyFont="1" applyFill="1"/>
    <xf numFmtId="4" fontId="1" fillId="9" borderId="0" xfId="0" applyNumberFormat="1" applyFont="1" applyFill="1"/>
    <xf numFmtId="0" fontId="2" fillId="2" borderId="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9" fillId="9" borderId="0" xfId="0" applyFont="1" applyFill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9" fillId="9" borderId="0" xfId="0" applyNumberFormat="1" applyFont="1" applyFill="1"/>
    <xf numFmtId="164" fontId="10" fillId="0" borderId="0" xfId="0" applyNumberFormat="1" applyFont="1"/>
    <xf numFmtId="164" fontId="2" fillId="0" borderId="0" xfId="0" applyNumberFormat="1" applyFont="1"/>
    <xf numFmtId="4" fontId="0" fillId="0" borderId="0" xfId="0" applyNumberFormat="1"/>
    <xf numFmtId="0" fontId="2" fillId="2" borderId="13" xfId="0" applyFont="1" applyFill="1" applyBorder="1"/>
    <xf numFmtId="0" fontId="0" fillId="2" borderId="1" xfId="0" applyFill="1" applyBorder="1"/>
    <xf numFmtId="0" fontId="4" fillId="0" borderId="0" xfId="0" applyFont="1" applyAlignment="1">
      <alignment horizontal="left"/>
    </xf>
    <xf numFmtId="0" fontId="0" fillId="2" borderId="3" xfId="0" applyFill="1" applyBorder="1" applyAlignment="1">
      <alignment wrapText="1"/>
    </xf>
    <xf numFmtId="164" fontId="9" fillId="0" borderId="0" xfId="0" applyNumberFormat="1" applyFont="1"/>
    <xf numFmtId="164" fontId="0" fillId="0" borderId="15" xfId="0" applyNumberFormat="1" applyBorder="1"/>
    <xf numFmtId="0" fontId="2" fillId="2" borderId="1" xfId="0" applyFont="1" applyFill="1" applyBorder="1" applyAlignment="1">
      <alignment horizontal="right"/>
    </xf>
    <xf numFmtId="0" fontId="2" fillId="2" borderId="12" xfId="0" applyFont="1" applyFill="1" applyBorder="1" applyAlignment="1">
      <alignment horizontal="left"/>
    </xf>
    <xf numFmtId="0" fontId="2" fillId="2" borderId="12" xfId="0" applyFont="1" applyFill="1" applyBorder="1"/>
    <xf numFmtId="164" fontId="11" fillId="0" borderId="0" xfId="0" applyNumberFormat="1" applyFont="1" applyAlignment="1">
      <alignment horizontal="right" vertical="top"/>
    </xf>
    <xf numFmtId="0" fontId="0" fillId="0" borderId="0" xfId="0" applyAlignment="1">
      <alignment horizontal="left"/>
    </xf>
    <xf numFmtId="164" fontId="11" fillId="0" borderId="0" xfId="0" applyNumberFormat="1" applyFont="1" applyAlignment="1">
      <alignment horizontal="right"/>
    </xf>
    <xf numFmtId="164" fontId="1" fillId="2" borderId="0" xfId="0" applyNumberFormat="1" applyFont="1" applyFill="1"/>
    <xf numFmtId="0" fontId="0" fillId="2" borderId="16" xfId="0" applyFill="1" applyBorder="1"/>
    <xf numFmtId="164" fontId="12" fillId="0" borderId="0" xfId="0" applyNumberFormat="1" applyFont="1" applyAlignment="1">
      <alignment horizontal="right"/>
    </xf>
    <xf numFmtId="0" fontId="0" fillId="9" borderId="0" xfId="0" applyFill="1" applyAlignment="1">
      <alignment horizontal="left"/>
    </xf>
    <xf numFmtId="164" fontId="1" fillId="4" borderId="0" xfId="0" applyNumberFormat="1" applyFont="1" applyFill="1"/>
    <xf numFmtId="0" fontId="2" fillId="2" borderId="15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10" fillId="0" borderId="15" xfId="0" applyFont="1" applyBorder="1"/>
    <xf numFmtId="0" fontId="1" fillId="0" borderId="15" xfId="0" applyFont="1" applyBorder="1"/>
    <xf numFmtId="164" fontId="1" fillId="0" borderId="15" xfId="0" applyNumberFormat="1" applyFont="1" applyBorder="1"/>
    <xf numFmtId="0" fontId="10" fillId="2" borderId="1" xfId="0" applyFont="1" applyFill="1" applyBorder="1"/>
    <xf numFmtId="0" fontId="10" fillId="2" borderId="14" xfId="0" applyFont="1" applyFill="1" applyBorder="1"/>
    <xf numFmtId="0" fontId="10" fillId="2" borderId="18" xfId="0" applyFont="1" applyFill="1" applyBorder="1" applyAlignment="1">
      <alignment wrapText="1"/>
    </xf>
    <xf numFmtId="0" fontId="2" fillId="0" borderId="15" xfId="0" applyFont="1" applyBorder="1" applyAlignment="1">
      <alignment wrapText="1"/>
    </xf>
    <xf numFmtId="0" fontId="2" fillId="3" borderId="14" xfId="0" applyFont="1" applyFill="1" applyBorder="1" applyAlignment="1">
      <alignment wrapText="1"/>
    </xf>
    <xf numFmtId="164" fontId="2" fillId="0" borderId="15" xfId="0" applyNumberFormat="1" applyFont="1" applyBorder="1"/>
    <xf numFmtId="0" fontId="3" fillId="4" borderId="15" xfId="0" applyFont="1" applyFill="1" applyBorder="1"/>
    <xf numFmtId="49" fontId="10" fillId="0" borderId="15" xfId="0" applyNumberFormat="1" applyFont="1" applyBorder="1" applyAlignment="1">
      <alignment horizontal="right"/>
    </xf>
    <xf numFmtId="164" fontId="2" fillId="5" borderId="15" xfId="0" applyNumberFormat="1" applyFont="1" applyFill="1" applyBorder="1"/>
    <xf numFmtId="0" fontId="2" fillId="5" borderId="15" xfId="0" applyFont="1" applyFill="1" applyBorder="1"/>
    <xf numFmtId="164" fontId="3" fillId="5" borderId="15" xfId="0" applyNumberFormat="1" applyFont="1" applyFill="1" applyBorder="1"/>
    <xf numFmtId="0" fontId="3" fillId="5" borderId="15" xfId="0" applyFont="1" applyFill="1" applyBorder="1"/>
    <xf numFmtId="49" fontId="2" fillId="5" borderId="15" xfId="0" applyNumberFormat="1" applyFont="1" applyFill="1" applyBorder="1" applyAlignment="1">
      <alignment horizontal="right"/>
    </xf>
    <xf numFmtId="4" fontId="1" fillId="0" borderId="15" xfId="0" applyNumberFormat="1" applyFont="1" applyBorder="1" applyAlignment="1">
      <alignment horizontal="left"/>
    </xf>
    <xf numFmtId="0" fontId="3" fillId="2" borderId="15" xfId="0" applyFont="1" applyFill="1" applyBorder="1"/>
    <xf numFmtId="164" fontId="3" fillId="2" borderId="15" xfId="0" applyNumberFormat="1" applyFont="1" applyFill="1" applyBorder="1"/>
    <xf numFmtId="4" fontId="3" fillId="2" borderId="15" xfId="0" applyNumberFormat="1" applyFont="1" applyFill="1" applyBorder="1"/>
    <xf numFmtId="0" fontId="8" fillId="0" borderId="15" xfId="0" applyFont="1" applyBorder="1"/>
    <xf numFmtId="0" fontId="3" fillId="0" borderId="15" xfId="0" applyFont="1" applyBorder="1"/>
    <xf numFmtId="164" fontId="3" fillId="0" borderId="15" xfId="0" applyNumberFormat="1" applyFont="1" applyBorder="1"/>
    <xf numFmtId="0" fontId="1" fillId="0" borderId="6" xfId="0" applyFont="1" applyBorder="1"/>
    <xf numFmtId="0" fontId="10" fillId="0" borderId="0" xfId="0" applyFont="1"/>
    <xf numFmtId="8" fontId="0" fillId="0" borderId="0" xfId="0" applyNumberFormat="1"/>
    <xf numFmtId="0" fontId="3" fillId="4" borderId="4" xfId="0" applyFont="1" applyFill="1" applyBorder="1"/>
    <xf numFmtId="0" fontId="3" fillId="4" borderId="5" xfId="0" applyFont="1" applyFill="1" applyBorder="1"/>
    <xf numFmtId="0" fontId="1" fillId="7" borderId="0" xfId="0" applyFont="1" applyFill="1" applyAlignment="1">
      <alignment wrapText="1"/>
    </xf>
    <xf numFmtId="0" fontId="3" fillId="5" borderId="6" xfId="0" applyFont="1" applyFill="1" applyBorder="1"/>
    <xf numFmtId="4" fontId="1" fillId="5" borderId="0" xfId="0" applyNumberFormat="1" applyFont="1" applyFill="1"/>
    <xf numFmtId="0" fontId="3" fillId="8" borderId="0" xfId="0" applyFont="1" applyFill="1"/>
    <xf numFmtId="0" fontId="3" fillId="8" borderId="6" xfId="0" applyFont="1" applyFill="1" applyBorder="1"/>
    <xf numFmtId="4" fontId="1" fillId="8" borderId="0" xfId="0" applyNumberFormat="1" applyFont="1" applyFill="1"/>
    <xf numFmtId="4" fontId="1" fillId="8" borderId="6" xfId="0" applyNumberFormat="1" applyFont="1" applyFill="1" applyBorder="1"/>
    <xf numFmtId="164" fontId="3" fillId="5" borderId="6" xfId="0" applyNumberFormat="1" applyFont="1" applyFill="1" applyBorder="1"/>
    <xf numFmtId="0" fontId="3" fillId="2" borderId="7" xfId="0" applyFont="1" applyFill="1" applyBorder="1"/>
    <xf numFmtId="0" fontId="1" fillId="2" borderId="8" xfId="0" applyFont="1" applyFill="1" applyBorder="1"/>
    <xf numFmtId="4" fontId="1" fillId="2" borderId="7" xfId="0" applyNumberFormat="1" applyFont="1" applyFill="1" applyBorder="1"/>
    <xf numFmtId="4" fontId="1" fillId="2" borderId="8" xfId="0" applyNumberFormat="1" applyFont="1" applyFill="1" applyBorder="1"/>
    <xf numFmtId="4" fontId="1" fillId="2" borderId="0" xfId="0" applyNumberFormat="1" applyFont="1" applyFill="1"/>
    <xf numFmtId="0" fontId="1" fillId="0" borderId="9" xfId="0" applyFont="1" applyBorder="1"/>
    <xf numFmtId="4" fontId="1" fillId="0" borderId="10" xfId="0" applyNumberFormat="1" applyFont="1" applyBorder="1"/>
    <xf numFmtId="4" fontId="1" fillId="0" borderId="9" xfId="0" applyNumberFormat="1" applyFont="1" applyBorder="1"/>
    <xf numFmtId="0" fontId="1" fillId="0" borderId="10" xfId="0" applyFont="1" applyBorder="1"/>
    <xf numFmtId="0" fontId="1" fillId="9" borderId="0" xfId="0" applyFont="1" applyFill="1"/>
    <xf numFmtId="4" fontId="1" fillId="5" borderId="0" xfId="0" applyNumberFormat="1" applyFont="1" applyFill="1" applyAlignment="1">
      <alignment horizontal="right"/>
    </xf>
    <xf numFmtId="0" fontId="3" fillId="5" borderId="2" xfId="0" applyFont="1" applyFill="1" applyBorder="1"/>
    <xf numFmtId="4" fontId="1" fillId="8" borderId="0" xfId="0" applyNumberFormat="1" applyFont="1" applyFill="1" applyAlignment="1">
      <alignment horizontal="right"/>
    </xf>
    <xf numFmtId="4" fontId="1" fillId="8" borderId="6" xfId="0" applyNumberFormat="1" applyFont="1" applyFill="1" applyBorder="1" applyAlignment="1">
      <alignment horizontal="right"/>
    </xf>
    <xf numFmtId="0" fontId="3" fillId="8" borderId="2" xfId="0" applyFont="1" applyFill="1" applyBorder="1"/>
    <xf numFmtId="164" fontId="3" fillId="5" borderId="2" xfId="0" applyNumberFormat="1" applyFont="1" applyFill="1" applyBorder="1"/>
    <xf numFmtId="4" fontId="1" fillId="5" borderId="9" xfId="0" applyNumberFormat="1" applyFont="1" applyFill="1" applyBorder="1" applyAlignment="1">
      <alignment horizontal="right"/>
    </xf>
    <xf numFmtId="0" fontId="1" fillId="2" borderId="7" xfId="0" applyFont="1" applyFill="1" applyBorder="1"/>
    <xf numFmtId="4" fontId="1" fillId="2" borderId="0" xfId="0" applyNumberFormat="1" applyFont="1" applyFill="1" applyAlignment="1">
      <alignment horizontal="right"/>
    </xf>
    <xf numFmtId="164" fontId="11" fillId="0" borderId="0" xfId="0" applyNumberFormat="1" applyFont="1" applyAlignment="1">
      <alignment horizontal="left" vertical="top"/>
    </xf>
    <xf numFmtId="49" fontId="1" fillId="0" borderId="0" xfId="0" applyNumberFormat="1" applyFont="1"/>
    <xf numFmtId="164" fontId="3" fillId="4" borderId="0" xfId="0" applyNumberFormat="1" applyFont="1" applyFill="1"/>
    <xf numFmtId="0" fontId="3" fillId="4" borderId="1" xfId="0" applyFont="1" applyFill="1" applyBorder="1"/>
    <xf numFmtId="49" fontId="3" fillId="4" borderId="0" xfId="0" applyNumberFormat="1" applyFont="1" applyFill="1"/>
    <xf numFmtId="0" fontId="3" fillId="5" borderId="1" xfId="0" applyFont="1" applyFill="1" applyBorder="1"/>
    <xf numFmtId="0" fontId="0" fillId="0" borderId="15" xfId="0" applyBorder="1"/>
    <xf numFmtId="0" fontId="2" fillId="10" borderId="15" xfId="0" applyFont="1" applyFill="1" applyBorder="1"/>
    <xf numFmtId="0" fontId="13" fillId="0" borderId="0" xfId="0" applyFont="1"/>
    <xf numFmtId="0" fontId="14" fillId="0" borderId="0" xfId="0" applyFont="1"/>
    <xf numFmtId="164" fontId="11" fillId="0" borderId="0" xfId="0" applyNumberFormat="1" applyFont="1" applyAlignment="1">
      <alignment horizontal="left"/>
    </xf>
    <xf numFmtId="164" fontId="11" fillId="2" borderId="0" xfId="0" applyNumberFormat="1" applyFont="1" applyFill="1" applyAlignment="1">
      <alignment horizontal="left"/>
    </xf>
    <xf numFmtId="164" fontId="12" fillId="0" borderId="0" xfId="0" applyNumberFormat="1" applyFont="1" applyAlignment="1">
      <alignment horizontal="left"/>
    </xf>
    <xf numFmtId="164" fontId="11" fillId="4" borderId="0" xfId="0" applyNumberFormat="1" applyFont="1" applyFill="1" applyAlignment="1">
      <alignment horizontal="left" vertical="top"/>
    </xf>
    <xf numFmtId="164" fontId="11" fillId="4" borderId="0" xfId="0" applyNumberFormat="1" applyFont="1" applyFill="1" applyAlignment="1">
      <alignment horizontal="left"/>
    </xf>
    <xf numFmtId="164" fontId="12" fillId="4" borderId="0" xfId="0" applyNumberFormat="1" applyFont="1" applyFill="1" applyAlignment="1">
      <alignment horizontal="left"/>
    </xf>
    <xf numFmtId="164" fontId="10" fillId="0" borderId="15" xfId="0" applyNumberFormat="1" applyFont="1" applyBorder="1"/>
    <xf numFmtId="49" fontId="15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164" fontId="16" fillId="0" borderId="0" xfId="0" applyNumberFormat="1" applyFont="1"/>
    <xf numFmtId="6" fontId="0" fillId="0" borderId="0" xfId="0" applyNumberFormat="1"/>
    <xf numFmtId="6" fontId="15" fillId="0" borderId="0" xfId="0" applyNumberFormat="1" applyFont="1"/>
    <xf numFmtId="49" fontId="2" fillId="0" borderId="0" xfId="0" applyNumberFormat="1" applyFont="1" applyAlignment="1">
      <alignment horizontal="left"/>
    </xf>
    <xf numFmtId="4" fontId="3" fillId="0" borderId="0" xfId="0" applyNumberFormat="1" applyFont="1"/>
    <xf numFmtId="164" fontId="16" fillId="0" borderId="0" xfId="0" applyNumberFormat="1" applyFont="1" applyAlignment="1">
      <alignment wrapText="1"/>
    </xf>
    <xf numFmtId="0" fontId="17" fillId="11" borderId="0" xfId="0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164" fontId="17" fillId="0" borderId="0" xfId="0" applyNumberFormat="1" applyFont="1" applyAlignment="1">
      <alignment horizontal="right" vertical="center" wrapText="1"/>
    </xf>
    <xf numFmtId="165" fontId="17" fillId="11" borderId="0" xfId="0" applyNumberFormat="1" applyFont="1" applyFill="1" applyAlignment="1">
      <alignment horizontal="right" vertical="center" wrapText="1"/>
    </xf>
    <xf numFmtId="165" fontId="17" fillId="0" borderId="0" xfId="0" applyNumberFormat="1" applyFont="1" applyAlignment="1">
      <alignment horizontal="right" vertical="center" wrapText="1"/>
    </xf>
    <xf numFmtId="166" fontId="17" fillId="11" borderId="0" xfId="0" applyNumberFormat="1" applyFont="1" applyFill="1" applyAlignment="1">
      <alignment horizontal="right" vertical="center" wrapText="1"/>
    </xf>
    <xf numFmtId="166" fontId="17" fillId="0" borderId="0" xfId="0" applyNumberFormat="1" applyFont="1" applyAlignment="1">
      <alignment horizontal="right" vertical="center" wrapText="1"/>
    </xf>
    <xf numFmtId="165" fontId="0" fillId="0" borderId="0" xfId="0" applyNumberFormat="1"/>
    <xf numFmtId="165" fontId="17" fillId="0" borderId="15" xfId="0" applyNumberFormat="1" applyFont="1" applyBorder="1" applyAlignment="1">
      <alignment horizontal="right" vertical="center" wrapText="1"/>
    </xf>
    <xf numFmtId="0" fontId="18" fillId="0" borderId="15" xfId="0" applyFont="1" applyBorder="1" applyAlignment="1">
      <alignment horizontal="left" vertical="center"/>
    </xf>
    <xf numFmtId="0" fontId="17" fillId="0" borderId="15" xfId="0" applyFont="1" applyBorder="1" applyAlignment="1">
      <alignment horizontal="left" vertical="center"/>
    </xf>
    <xf numFmtId="165" fontId="0" fillId="12" borderId="0" xfId="0" applyNumberFormat="1" applyFill="1"/>
    <xf numFmtId="0" fontId="19" fillId="12" borderId="0" xfId="0" applyFont="1" applyFill="1"/>
    <xf numFmtId="0" fontId="2" fillId="0" borderId="15" xfId="0" applyFont="1" applyBorder="1"/>
    <xf numFmtId="49" fontId="2" fillId="0" borderId="15" xfId="0" applyNumberFormat="1" applyFont="1" applyBorder="1" applyAlignment="1">
      <alignment horizontal="right"/>
    </xf>
    <xf numFmtId="165" fontId="2" fillId="2" borderId="13" xfId="0" applyNumberFormat="1" applyFont="1" applyFill="1" applyBorder="1"/>
    <xf numFmtId="165" fontId="1" fillId="0" borderId="15" xfId="0" applyNumberFormat="1" applyFont="1" applyBorder="1"/>
    <xf numFmtId="165" fontId="10" fillId="0" borderId="15" xfId="0" applyNumberFormat="1" applyFont="1" applyBorder="1"/>
    <xf numFmtId="165" fontId="3" fillId="0" borderId="15" xfId="0" applyNumberFormat="1" applyFont="1" applyBorder="1"/>
    <xf numFmtId="0" fontId="15" fillId="0" borderId="15" xfId="0" applyFont="1" applyBorder="1"/>
    <xf numFmtId="165" fontId="16" fillId="0" borderId="15" xfId="0" applyNumberFormat="1" applyFont="1" applyBorder="1"/>
    <xf numFmtId="0" fontId="15" fillId="0" borderId="0" xfId="0" applyFont="1"/>
    <xf numFmtId="0" fontId="16" fillId="0" borderId="15" xfId="0" applyFont="1" applyBorder="1"/>
    <xf numFmtId="0" fontId="20" fillId="2" borderId="1" xfId="0" applyFont="1" applyFill="1" applyBorder="1"/>
    <xf numFmtId="0" fontId="21" fillId="0" borderId="0" xfId="0" applyFont="1"/>
    <xf numFmtId="0" fontId="21" fillId="13" borderId="19" xfId="0" applyFont="1" applyFill="1" applyBorder="1" applyAlignment="1">
      <alignment wrapText="1" readingOrder="1"/>
    </xf>
    <xf numFmtId="0" fontId="22" fillId="13" borderId="19" xfId="0" applyFont="1" applyFill="1" applyBorder="1" applyAlignment="1">
      <alignment wrapText="1"/>
    </xf>
    <xf numFmtId="49" fontId="2" fillId="0" borderId="0" xfId="0" applyNumberFormat="1" applyFont="1" applyAlignment="1">
      <alignment horizontal="right"/>
    </xf>
    <xf numFmtId="0" fontId="23" fillId="0" borderId="20" xfId="0" applyFont="1" applyBorder="1" applyAlignment="1">
      <alignment wrapText="1"/>
    </xf>
    <xf numFmtId="0" fontId="23" fillId="0" borderId="21" xfId="0" applyFont="1" applyBorder="1" applyAlignment="1">
      <alignment wrapText="1"/>
    </xf>
    <xf numFmtId="0" fontId="23" fillId="0" borderId="22" xfId="0" applyFont="1" applyBorder="1" applyAlignment="1">
      <alignment wrapText="1"/>
    </xf>
    <xf numFmtId="0" fontId="23" fillId="0" borderId="21" xfId="0" applyFont="1" applyBorder="1" applyAlignment="1">
      <alignment vertical="center"/>
    </xf>
    <xf numFmtId="8" fontId="23" fillId="0" borderId="20" xfId="0" applyNumberFormat="1" applyFont="1" applyBorder="1" applyAlignment="1">
      <alignment horizontal="right" wrapText="1"/>
    </xf>
    <xf numFmtId="8" fontId="23" fillId="0" borderId="21" xfId="0" applyNumberFormat="1" applyFont="1" applyBorder="1" applyAlignment="1">
      <alignment horizontal="right" wrapText="1"/>
    </xf>
    <xf numFmtId="8" fontId="23" fillId="0" borderId="23" xfId="0" applyNumberFormat="1" applyFont="1" applyBorder="1" applyAlignment="1">
      <alignment horizontal="right" wrapText="1"/>
    </xf>
    <xf numFmtId="8" fontId="23" fillId="0" borderId="24" xfId="0" applyNumberFormat="1" applyFont="1" applyBorder="1" applyAlignment="1">
      <alignment horizontal="right" wrapText="1"/>
    </xf>
    <xf numFmtId="0" fontId="23" fillId="0" borderId="21" xfId="0" applyFont="1" applyBorder="1" applyAlignment="1">
      <alignment horizontal="right" wrapText="1"/>
    </xf>
    <xf numFmtId="0" fontId="23" fillId="0" borderId="25" xfId="0" applyFont="1" applyBorder="1" applyAlignment="1">
      <alignment horizontal="right" wrapText="1"/>
    </xf>
    <xf numFmtId="0" fontId="23" fillId="0" borderId="26" xfId="0" applyFont="1" applyBorder="1" applyAlignment="1">
      <alignment horizontal="right" wrapText="1"/>
    </xf>
    <xf numFmtId="0" fontId="23" fillId="0" borderId="23" xfId="0" applyFont="1" applyBorder="1" applyAlignment="1">
      <alignment wrapText="1"/>
    </xf>
    <xf numFmtId="0" fontId="23" fillId="0" borderId="24" xfId="0" applyFont="1" applyBorder="1" applyAlignment="1">
      <alignment wrapText="1"/>
    </xf>
    <xf numFmtId="0" fontId="0" fillId="14" borderId="0" xfId="0" applyFill="1"/>
    <xf numFmtId="164" fontId="3" fillId="12" borderId="0" xfId="0" applyNumberFormat="1" applyFont="1" applyFill="1"/>
    <xf numFmtId="164" fontId="19" fillId="12" borderId="0" xfId="0" applyNumberFormat="1" applyFont="1" applyFill="1"/>
    <xf numFmtId="0" fontId="24" fillId="0" borderId="0" xfId="0" applyFont="1"/>
    <xf numFmtId="0" fontId="25" fillId="0" borderId="15" xfId="0" applyFont="1" applyBorder="1" applyAlignment="1">
      <alignment readingOrder="1"/>
    </xf>
    <xf numFmtId="0" fontId="26" fillId="0" borderId="15" xfId="0" applyFont="1" applyBorder="1" applyAlignment="1">
      <alignment readingOrder="1"/>
    </xf>
    <xf numFmtId="8" fontId="27" fillId="0" borderId="15" xfId="0" applyNumberFormat="1" applyFont="1" applyBorder="1" applyAlignment="1">
      <alignment readingOrder="1"/>
    </xf>
    <xf numFmtId="8" fontId="25" fillId="0" borderId="15" xfId="0" applyNumberFormat="1" applyFont="1" applyBorder="1" applyAlignment="1">
      <alignment readingOrder="1"/>
    </xf>
    <xf numFmtId="0" fontId="3" fillId="3" borderId="13" xfId="0" applyFont="1" applyFill="1" applyBorder="1"/>
    <xf numFmtId="8" fontId="28" fillId="0" borderId="15" xfId="0" applyNumberFormat="1" applyFont="1" applyBorder="1"/>
    <xf numFmtId="8" fontId="1" fillId="0" borderId="15" xfId="0" applyNumberFormat="1" applyFont="1" applyBorder="1"/>
    <xf numFmtId="8" fontId="3" fillId="3" borderId="14" xfId="0" applyNumberFormat="1" applyFont="1" applyFill="1" applyBorder="1"/>
    <xf numFmtId="0" fontId="2" fillId="2" borderId="14" xfId="0" applyFont="1" applyFill="1" applyBorder="1"/>
    <xf numFmtId="0" fontId="2" fillId="2" borderId="18" xfId="0" applyFont="1" applyFill="1" applyBorder="1" applyAlignment="1">
      <alignment wrapText="1"/>
    </xf>
    <xf numFmtId="0" fontId="3" fillId="3" borderId="13" xfId="0" applyFont="1" applyFill="1" applyBorder="1" applyAlignment="1">
      <alignment wrapText="1"/>
    </xf>
    <xf numFmtId="8" fontId="3" fillId="3" borderId="13" xfId="0" applyNumberFormat="1" applyFont="1" applyFill="1" applyBorder="1" applyAlignment="1">
      <alignment wrapText="1"/>
    </xf>
    <xf numFmtId="0" fontId="3" fillId="3" borderId="14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10" fontId="3" fillId="0" borderId="15" xfId="0" applyNumberFormat="1" applyFont="1" applyBorder="1"/>
    <xf numFmtId="8" fontId="3" fillId="3" borderId="1" xfId="0" applyNumberFormat="1" applyFont="1" applyFill="1" applyBorder="1"/>
    <xf numFmtId="0" fontId="3" fillId="0" borderId="15" xfId="0" applyFont="1" applyBorder="1" applyAlignment="1">
      <alignment wrapText="1"/>
    </xf>
    <xf numFmtId="0" fontId="3" fillId="4" borderId="15" xfId="0" applyFont="1" applyFill="1" applyBorder="1" applyAlignment="1">
      <alignment wrapText="1"/>
    </xf>
    <xf numFmtId="10" fontId="1" fillId="0" borderId="15" xfId="0" applyNumberFormat="1" applyFont="1" applyBorder="1"/>
    <xf numFmtId="10" fontId="2" fillId="0" borderId="15" xfId="0" applyNumberFormat="1" applyFont="1" applyBorder="1"/>
    <xf numFmtId="0" fontId="1" fillId="0" borderId="15" xfId="0" applyFont="1" applyBorder="1" applyAlignment="1">
      <alignment wrapText="1"/>
    </xf>
    <xf numFmtId="9" fontId="1" fillId="0" borderId="15" xfId="0" applyNumberFormat="1" applyFont="1" applyBorder="1"/>
    <xf numFmtId="8" fontId="3" fillId="0" borderId="0" xfId="0" applyNumberFormat="1" applyFont="1"/>
    <xf numFmtId="164" fontId="2" fillId="0" borderId="0" xfId="0" applyNumberFormat="1" applyFont="1" applyAlignment="1">
      <alignment horizontal="left"/>
    </xf>
    <xf numFmtId="0" fontId="29" fillId="0" borderId="15" xfId="0" applyFont="1" applyBorder="1"/>
    <xf numFmtId="0" fontId="29" fillId="15" borderId="15" xfId="0" applyFont="1" applyFill="1" applyBorder="1"/>
    <xf numFmtId="164" fontId="29" fillId="0" borderId="15" xfId="0" applyNumberFormat="1" applyFont="1" applyBorder="1"/>
    <xf numFmtId="164" fontId="29" fillId="16" borderId="15" xfId="0" applyNumberFormat="1" applyFont="1" applyFill="1" applyBorder="1"/>
    <xf numFmtId="164" fontId="29" fillId="0" borderId="15" xfId="0" quotePrefix="1" applyNumberFormat="1" applyFont="1" applyBorder="1"/>
    <xf numFmtId="8" fontId="3" fillId="0" borderId="15" xfId="0" applyNumberFormat="1" applyFont="1" applyBorder="1" applyAlignment="1">
      <alignment wrapText="1"/>
    </xf>
    <xf numFmtId="0" fontId="26" fillId="0" borderId="27" xfId="0" applyFont="1" applyBorder="1" applyAlignment="1">
      <alignment readingOrder="1"/>
    </xf>
    <xf numFmtId="0" fontId="26" fillId="0" borderId="28" xfId="0" applyFont="1" applyBorder="1" applyAlignment="1">
      <alignment readingOrder="1"/>
    </xf>
    <xf numFmtId="0" fontId="26" fillId="0" borderId="30" xfId="0" applyFont="1" applyBorder="1" applyAlignment="1">
      <alignment readingOrder="1"/>
    </xf>
    <xf numFmtId="8" fontId="30" fillId="13" borderId="31" xfId="0" applyNumberFormat="1" applyFont="1" applyFill="1" applyBorder="1" applyAlignment="1">
      <alignment readingOrder="1"/>
    </xf>
    <xf numFmtId="0" fontId="25" fillId="0" borderId="31" xfId="0" applyFont="1" applyBorder="1" applyAlignment="1">
      <alignment readingOrder="1"/>
    </xf>
    <xf numFmtId="8" fontId="25" fillId="0" borderId="31" xfId="0" applyNumberFormat="1" applyFont="1" applyBorder="1" applyAlignment="1">
      <alignment readingOrder="1"/>
    </xf>
    <xf numFmtId="8" fontId="31" fillId="0" borderId="31" xfId="0" applyNumberFormat="1" applyFont="1" applyBorder="1" applyAlignment="1">
      <alignment readingOrder="1"/>
    </xf>
    <xf numFmtId="0" fontId="25" fillId="0" borderId="32" xfId="0" applyFont="1" applyBorder="1" applyAlignment="1">
      <alignment readingOrder="1"/>
    </xf>
    <xf numFmtId="8" fontId="32" fillId="0" borderId="31" xfId="0" applyNumberFormat="1" applyFont="1" applyBorder="1" applyAlignment="1">
      <alignment readingOrder="1"/>
    </xf>
    <xf numFmtId="8" fontId="33" fillId="13" borderId="31" xfId="0" applyNumberFormat="1" applyFont="1" applyFill="1" applyBorder="1" applyAlignment="1">
      <alignment readingOrder="1"/>
    </xf>
    <xf numFmtId="8" fontId="26" fillId="0" borderId="31" xfId="0" applyNumberFormat="1" applyFont="1" applyBorder="1" applyAlignment="1">
      <alignment readingOrder="1"/>
    </xf>
    <xf numFmtId="8" fontId="34" fillId="0" borderId="31" xfId="0" applyNumberFormat="1" applyFont="1" applyBorder="1" applyAlignment="1">
      <alignment readingOrder="1"/>
    </xf>
    <xf numFmtId="8" fontId="35" fillId="0" borderId="31" xfId="0" applyNumberFormat="1" applyFont="1" applyBorder="1" applyAlignment="1">
      <alignment readingOrder="1"/>
    </xf>
    <xf numFmtId="10" fontId="26" fillId="0" borderId="30" xfId="0" applyNumberFormat="1" applyFont="1" applyBorder="1" applyAlignment="1">
      <alignment readingOrder="1"/>
    </xf>
    <xf numFmtId="0" fontId="25" fillId="0" borderId="30" xfId="0" applyFont="1" applyBorder="1" applyAlignment="1">
      <alignment readingOrder="1"/>
    </xf>
    <xf numFmtId="0" fontId="25" fillId="0" borderId="33" xfId="0" applyFont="1" applyBorder="1" applyAlignment="1">
      <alignment readingOrder="1"/>
    </xf>
    <xf numFmtId="0" fontId="25" fillId="0" borderId="34" xfId="0" applyFont="1" applyBorder="1" applyAlignment="1">
      <alignment readingOrder="1"/>
    </xf>
    <xf numFmtId="0" fontId="26" fillId="0" borderId="29" xfId="0" applyFont="1" applyBorder="1" applyAlignment="1">
      <alignment readingOrder="1"/>
    </xf>
    <xf numFmtId="0" fontId="19" fillId="0" borderId="0" xfId="0" applyFont="1"/>
    <xf numFmtId="0" fontId="36" fillId="0" borderId="0" xfId="0" applyFont="1"/>
    <xf numFmtId="1" fontId="36" fillId="0" borderId="0" xfId="0" applyNumberFormat="1" applyFont="1"/>
    <xf numFmtId="167" fontId="36" fillId="0" borderId="0" xfId="0" applyNumberFormat="1" applyFont="1"/>
    <xf numFmtId="0" fontId="3" fillId="12" borderId="0" xfId="0" applyFont="1" applyFill="1"/>
    <xf numFmtId="9" fontId="0" fillId="0" borderId="0" xfId="0" applyNumberFormat="1"/>
    <xf numFmtId="4" fontId="1" fillId="5" borderId="6" xfId="0" applyNumberFormat="1" applyFont="1" applyFill="1" applyBorder="1" applyAlignment="1">
      <alignment horizontal="right"/>
    </xf>
    <xf numFmtId="4" fontId="1" fillId="8" borderId="6" xfId="0" applyNumberFormat="1" applyFont="1" applyFill="1" applyBorder="1" applyAlignment="1">
      <alignment horizontal="right"/>
    </xf>
    <xf numFmtId="0" fontId="3" fillId="4" borderId="4" xfId="0" applyFont="1" applyFill="1" applyBorder="1" applyAlignment="1"/>
    <xf numFmtId="0" fontId="1" fillId="0" borderId="5" xfId="0" applyFont="1" applyBorder="1" applyAlignment="1"/>
    <xf numFmtId="4" fontId="1" fillId="5" borderId="6" xfId="0" applyNumberFormat="1" applyFont="1" applyFill="1" applyBorder="1" applyAlignment="1"/>
    <xf numFmtId="0" fontId="1" fillId="0" borderId="6" xfId="0" applyFont="1" applyBorder="1" applyAlignment="1"/>
    <xf numFmtId="4" fontId="1" fillId="8" borderId="6" xfId="0" applyNumberFormat="1" applyFont="1" applyFill="1" applyBorder="1" applyAlignment="1"/>
    <xf numFmtId="0" fontId="1" fillId="0" borderId="4" xfId="0" applyFont="1" applyBorder="1" applyAlignment="1"/>
  </cellXfs>
  <cellStyles count="1">
    <cellStyle name="Normal" xfId="0" builtinId="0"/>
  </cellStyles>
  <dxfs count="7">
    <dxf>
      <font>
        <color rgb="FFB7B7B7"/>
      </font>
      <fill>
        <patternFill patternType="none"/>
      </fill>
    </dxf>
    <dxf>
      <font>
        <color rgb="FFB7B7B7"/>
      </font>
      <fill>
        <patternFill patternType="none"/>
      </fill>
    </dxf>
    <dxf>
      <font>
        <color rgb="FFB7B7B7"/>
      </font>
      <fill>
        <patternFill patternType="none"/>
      </fill>
    </dxf>
    <dxf>
      <font>
        <color rgb="FFB7B7B7"/>
      </font>
      <fill>
        <patternFill patternType="none"/>
      </fill>
    </dxf>
    <dxf>
      <font>
        <color rgb="FFB7B7B7"/>
      </font>
      <fill>
        <patternFill patternType="none"/>
      </fill>
    </dxf>
    <dxf>
      <font>
        <color rgb="FFB7B7B7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colors>
    <mruColors>
      <color rgb="FFF5ECC9"/>
      <color rgb="FFA7D090"/>
      <color rgb="FF00D2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UMI%20Tea**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UMI Tea**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G69"/>
  <sheetViews>
    <sheetView workbookViewId="0"/>
  </sheetViews>
  <sheetFormatPr defaultColWidth="17.28515625" defaultRowHeight="15" customHeight="1"/>
  <sheetData>
    <row r="1" spans="1:33">
      <c r="A1" s="118"/>
      <c r="B1" s="119"/>
      <c r="C1" s="275" t="s">
        <v>0</v>
      </c>
      <c r="D1" s="276"/>
      <c r="E1" s="275" t="s">
        <v>1</v>
      </c>
      <c r="F1" s="276"/>
      <c r="G1" s="118" t="s">
        <v>2</v>
      </c>
      <c r="H1" s="119"/>
      <c r="I1" s="118" t="s">
        <v>3</v>
      </c>
      <c r="J1" s="120" t="s">
        <v>4</v>
      </c>
      <c r="K1" s="118" t="s">
        <v>5</v>
      </c>
      <c r="L1" s="119"/>
      <c r="M1" s="118" t="s">
        <v>6</v>
      </c>
      <c r="N1" s="119"/>
      <c r="O1" s="118" t="s">
        <v>7</v>
      </c>
      <c r="P1" s="119"/>
      <c r="Q1" s="118" t="s">
        <v>8</v>
      </c>
      <c r="R1" s="119"/>
      <c r="S1" s="118" t="s">
        <v>9</v>
      </c>
      <c r="T1" s="119"/>
      <c r="U1" s="118" t="s">
        <v>10</v>
      </c>
      <c r="V1" s="119"/>
      <c r="W1" s="118" t="s">
        <v>11</v>
      </c>
      <c r="X1" s="119"/>
      <c r="Y1" s="22" t="s">
        <v>12</v>
      </c>
      <c r="Z1" s="120" t="s">
        <v>13</v>
      </c>
      <c r="AA1" s="118" t="s">
        <v>14</v>
      </c>
      <c r="AB1" s="119"/>
      <c r="AC1" s="118" t="s">
        <v>15</v>
      </c>
      <c r="AD1" s="119"/>
      <c r="AE1" s="10"/>
      <c r="AF1" s="10"/>
      <c r="AG1" s="10"/>
    </row>
    <row r="2" spans="1:33">
      <c r="A2" s="23" t="s">
        <v>16</v>
      </c>
      <c r="B2" s="24" t="s">
        <v>17</v>
      </c>
      <c r="C2" s="23" t="s">
        <v>18</v>
      </c>
      <c r="D2" s="24" t="s">
        <v>19</v>
      </c>
      <c r="E2" s="23" t="s">
        <v>18</v>
      </c>
      <c r="F2" s="24" t="s">
        <v>19</v>
      </c>
      <c r="G2" s="23" t="s">
        <v>18</v>
      </c>
      <c r="H2" s="24" t="s">
        <v>19</v>
      </c>
      <c r="I2" s="23" t="s">
        <v>18</v>
      </c>
      <c r="J2" s="24" t="s">
        <v>19</v>
      </c>
      <c r="K2" s="23" t="s">
        <v>18</v>
      </c>
      <c r="L2" s="24" t="s">
        <v>19</v>
      </c>
      <c r="M2" s="23" t="s">
        <v>18</v>
      </c>
      <c r="N2" s="24" t="s">
        <v>19</v>
      </c>
      <c r="O2" s="23" t="s">
        <v>18</v>
      </c>
      <c r="P2" s="24" t="s">
        <v>19</v>
      </c>
      <c r="Q2" s="23" t="s">
        <v>18</v>
      </c>
      <c r="R2" s="24" t="s">
        <v>19</v>
      </c>
      <c r="S2" s="23" t="s">
        <v>18</v>
      </c>
      <c r="T2" s="24" t="s">
        <v>19</v>
      </c>
      <c r="U2" s="23" t="s">
        <v>18</v>
      </c>
      <c r="V2" s="24" t="s">
        <v>19</v>
      </c>
      <c r="W2" s="23" t="s">
        <v>18</v>
      </c>
      <c r="X2" s="24" t="s">
        <v>19</v>
      </c>
      <c r="Y2" s="23" t="s">
        <v>18</v>
      </c>
      <c r="Z2" s="24" t="s">
        <v>19</v>
      </c>
      <c r="AA2" s="23" t="s">
        <v>18</v>
      </c>
      <c r="AB2" s="24" t="s">
        <v>19</v>
      </c>
      <c r="AC2" s="23" t="s">
        <v>18</v>
      </c>
      <c r="AD2" s="24" t="s">
        <v>19</v>
      </c>
      <c r="AE2" s="25"/>
      <c r="AF2" s="25"/>
      <c r="AG2" s="25"/>
    </row>
    <row r="3" spans="1:33">
      <c r="A3" s="17" t="s">
        <v>20</v>
      </c>
      <c r="B3" s="121" t="s">
        <v>21</v>
      </c>
      <c r="C3" s="122" t="e">
        <f>SUMIFS(KIKKA!$E:$E,KIKKA!$C:$C,A3,KIKKA!#REF!,B3)</f>
        <v>#REF!</v>
      </c>
      <c r="D3" s="277" t="e">
        <f>SUMIF(A3:A31,A3,C3:C31)</f>
        <v>#REF!</v>
      </c>
      <c r="E3" s="122" t="e">
        <f>SUMIFS(#REF!,#REF!,$A3,#REF!,$B3)</f>
        <v>#REF!</v>
      </c>
      <c r="F3" s="277" t="e">
        <f>SUMIF($A3:$A31,$A3,E3:E31)</f>
        <v>#REF!</v>
      </c>
      <c r="G3" s="122" t="e">
        <f>SUMIFS(UNFI!#REF!,UNFI!$D:$D,$A3,UNFI!#REF!,$B3)</f>
        <v>#REF!</v>
      </c>
      <c r="H3" s="277" t="e">
        <f>SUMIF($A3:$A31,$A3,G3:G31)</f>
        <v>#REF!</v>
      </c>
      <c r="I3" s="122" t="e">
        <f>SUMIFS('US FOODS'!#REF!,'US FOODS'!$D:$D,$A3,'US FOODS'!#REF!,$B3)</f>
        <v>#REF!</v>
      </c>
      <c r="J3" s="277" t="e">
        <f>SUMIF($A3:$A31,$A3,I3:I31)</f>
        <v>#REF!</v>
      </c>
      <c r="K3" s="122" t="e">
        <f>SUMIFS(#REF!,#REF!,$A3,#REF!,$B3)</f>
        <v>#REF!</v>
      </c>
      <c r="L3" s="277" t="e">
        <f>SUMIF($A3:$A31,$A3,K3:K31)</f>
        <v>#REF!</v>
      </c>
      <c r="M3" s="122" t="e">
        <f>SUMIFS('42nd Street Bagel'!$F:$F,'42nd Street Bagel'!$D:$D,$A3,'42nd Street Bagel'!#REF!,$B3)</f>
        <v>#REF!</v>
      </c>
      <c r="N3" s="277" t="e">
        <f>SUMIF($A3:$A31,$A3,M3:M31)</f>
        <v>#REF!</v>
      </c>
      <c r="O3" s="122" t="e">
        <f>SUMIFS(#REF!,#REF!,$A3,#REF!,$B3)</f>
        <v>#REF!</v>
      </c>
      <c r="P3" s="277" t="e">
        <f>SUMIF($A3:$A31,$A3,O3:O31)</f>
        <v>#REF!</v>
      </c>
      <c r="Q3" s="122" t="e">
        <f>SUMIFS(SYSCO!#REF!,SYSCO!$E:$E,$A3,SYSCO!$C:$C,$B3)</f>
        <v>#REF!</v>
      </c>
      <c r="R3" s="277" t="e">
        <f>SUMIF($A3:$A31,$A3,Q3:Q31)</f>
        <v>#REF!</v>
      </c>
      <c r="S3" s="122" t="s">
        <v>22</v>
      </c>
      <c r="T3" s="277">
        <f>SUMIF($A3:$A31,$A3,S3:S31)</f>
        <v>0</v>
      </c>
      <c r="U3" s="122" t="e">
        <f>SUMIFS(#REF!,#REF!,$A3,#REF!,$B3)</f>
        <v>#REF!</v>
      </c>
      <c r="V3" s="277" t="e">
        <f>SUMIF($A3:$A31,$A3,U3:U31)</f>
        <v>#REF!</v>
      </c>
      <c r="W3" s="122" t="e">
        <f>SUMIFS(#REF!,#REF!,$A3,#REF!,$B3)</f>
        <v>#REF!</v>
      </c>
      <c r="X3" s="277" t="e">
        <f>SUMIF($A3:$A31,$A3,W3:W31)</f>
        <v>#REF!</v>
      </c>
      <c r="Y3" s="122" t="e">
        <f>SUMIFS('Natures Produce'!#REF!,'Natures Produce'!#REF!,$A3,'Natures Produce'!$C:$C,$B3)</f>
        <v>#REF!</v>
      </c>
      <c r="Z3" s="277" t="e">
        <f>SUMIF($A3:$A31,$A3,Y3:Y31)</f>
        <v>#REF!</v>
      </c>
      <c r="AA3" s="122" t="e">
        <f>SUMIFS('Le Chef Bakery'!#REF!,'Le Chef Bakery'!$D:$D,$A3,'Le Chef Bakery'!#REF!,$B3)</f>
        <v>#REF!</v>
      </c>
      <c r="AB3" s="277" t="e">
        <f>SUMIF($A3:$A31,$A3,AA3:AA31)</f>
        <v>#REF!</v>
      </c>
      <c r="AC3" s="122" t="e">
        <f>SUMIFS(#REF!,#REF!,$A3,#REF!,$B3)</f>
        <v>#REF!</v>
      </c>
      <c r="AD3" s="277" t="e">
        <f>SUMIF($A3:$A31,$A3,AC3:AC31)</f>
        <v>#REF!</v>
      </c>
      <c r="AE3" s="122"/>
      <c r="AF3" s="122"/>
      <c r="AG3" s="122"/>
    </row>
    <row r="4" spans="1:33">
      <c r="A4" s="26" t="s">
        <v>20</v>
      </c>
      <c r="B4" s="121" t="s">
        <v>23</v>
      </c>
      <c r="C4" s="122" t="e">
        <f>SUMIFS(KIKKA!$E:$E,KIKKA!$C:$C,A4,KIKKA!#REF!,B4)</f>
        <v>#REF!</v>
      </c>
      <c r="D4" s="278"/>
      <c r="E4" s="122" t="e">
        <f>SUMIFS(#REF!,#REF!,$A4,#REF!,$B4)</f>
        <v>#REF!</v>
      </c>
      <c r="F4" s="278"/>
      <c r="G4" s="122" t="e">
        <f>SUMIFS(UNFI!#REF!,UNFI!$D:$D,$A4,UNFI!#REF!,$B4)</f>
        <v>#REF!</v>
      </c>
      <c r="H4" s="278"/>
      <c r="I4" s="122" t="e">
        <f>SUMIFS('US FOODS'!#REF!,'US FOODS'!$D:$D,$A4,'US FOODS'!#REF!,$B4)</f>
        <v>#REF!</v>
      </c>
      <c r="J4" s="278"/>
      <c r="K4" s="122" t="e">
        <f>SUMIFS(#REF!,#REF!,$A4,#REF!,$B4)</f>
        <v>#REF!</v>
      </c>
      <c r="L4" s="278"/>
      <c r="M4" s="122" t="e">
        <f>SUMIFS('42nd Street Bagel'!$F:$F,'42nd Street Bagel'!$D:$D,$A4,'42nd Street Bagel'!#REF!,$B4)</f>
        <v>#REF!</v>
      </c>
      <c r="N4" s="278"/>
      <c r="O4" s="122" t="e">
        <f>SUMIFS(#REF!,#REF!,$A4,#REF!,$B4)</f>
        <v>#REF!</v>
      </c>
      <c r="P4" s="278"/>
      <c r="Q4" s="122" t="e">
        <f>SUMIFS(SYSCO!#REF!,SYSCO!$E:$E,$A4,SYSCO!$C:$C,$B4)</f>
        <v>#REF!</v>
      </c>
      <c r="R4" s="278"/>
      <c r="S4" s="122" t="s">
        <v>22</v>
      </c>
      <c r="T4" s="278"/>
      <c r="U4" s="122" t="e">
        <f>SUMIFS(#REF!,#REF!,$A4,#REF!,$B4)</f>
        <v>#REF!</v>
      </c>
      <c r="V4" s="278"/>
      <c r="W4" s="122" t="e">
        <f>SUMIFS(#REF!,#REF!,$A4,#REF!,$B4)</f>
        <v>#REF!</v>
      </c>
      <c r="X4" s="278"/>
      <c r="Y4" s="122" t="e">
        <f>SUMIFS('Natures Produce'!#REF!,'Natures Produce'!#REF!,$A4,'Natures Produce'!$C:$C,$B4)</f>
        <v>#REF!</v>
      </c>
      <c r="Z4" s="278"/>
      <c r="AA4" s="122" t="e">
        <f>SUMIFS('Le Chef Bakery'!#REF!,'Le Chef Bakery'!$D:$D,$A4,'Le Chef Bakery'!#REF!,$B4)</f>
        <v>#REF!</v>
      </c>
      <c r="AB4" s="278"/>
      <c r="AC4" s="122" t="e">
        <f>SUMIFS(#REF!,#REF!,$A4,#REF!,$B4)</f>
        <v>#REF!</v>
      </c>
      <c r="AD4" s="278"/>
      <c r="AE4" s="122"/>
      <c r="AF4" s="122"/>
      <c r="AG4" s="122"/>
    </row>
    <row r="5" spans="1:33">
      <c r="A5" s="26" t="s">
        <v>20</v>
      </c>
      <c r="B5" s="121" t="s">
        <v>24</v>
      </c>
      <c r="C5" s="122" t="e">
        <f>SUMIFS(KIKKA!$E:$E,KIKKA!$C:$C,A5,KIKKA!#REF!,"")</f>
        <v>#REF!</v>
      </c>
      <c r="D5" s="278"/>
      <c r="E5" s="122" t="e">
        <f>SUMIFS(#REF!,#REF!,$A5,#REF!,"")</f>
        <v>#REF!</v>
      </c>
      <c r="F5" s="278"/>
      <c r="G5" s="122" t="e">
        <f>SUMIFS(UNFI!#REF!,UNFI!$D:$D,$A5,UNFI!#REF!,"")</f>
        <v>#REF!</v>
      </c>
      <c r="H5" s="278"/>
      <c r="I5" s="122" t="e">
        <f>SUMIFS('US FOODS'!#REF!,'US FOODS'!$D:$D,$A5,'US FOODS'!#REF!,"")</f>
        <v>#REF!</v>
      </c>
      <c r="J5" s="278"/>
      <c r="K5" s="122" t="e">
        <f>SUMIFS(#REF!,#REF!,$A5,#REF!,"")</f>
        <v>#REF!</v>
      </c>
      <c r="L5" s="278"/>
      <c r="M5" s="122" t="e">
        <f>SUMIFS('42nd Street Bagel'!$F:$F,'42nd Street Bagel'!$D:$D,$A5,'42nd Street Bagel'!#REF!,"")</f>
        <v>#REF!</v>
      </c>
      <c r="N5" s="278"/>
      <c r="O5" s="122" t="e">
        <f>SUMIFS(#REF!,#REF!,$A5,#REF!,"")</f>
        <v>#REF!</v>
      </c>
      <c r="P5" s="278"/>
      <c r="Q5" s="122" t="e">
        <f>SUMIFS(SYSCO!#REF!,SYSCO!$E:$E,$A5,SYSCO!$C:$C,"")</f>
        <v>#REF!</v>
      </c>
      <c r="R5" s="278"/>
      <c r="S5" s="122" t="s">
        <v>22</v>
      </c>
      <c r="T5" s="278"/>
      <c r="U5" s="122" t="e">
        <f>SUMIFS(#REF!,#REF!,$A5,#REF!,"")</f>
        <v>#REF!</v>
      </c>
      <c r="V5" s="278"/>
      <c r="W5" s="122" t="e">
        <f>SUMIFS(#REF!,#REF!,$A5,#REF!,"")</f>
        <v>#REF!</v>
      </c>
      <c r="X5" s="278"/>
      <c r="Y5" s="122" t="e">
        <f>SUMIFS('Natures Produce'!#REF!,'Natures Produce'!#REF!,$A5,'Natures Produce'!$C:$C,"")</f>
        <v>#REF!</v>
      </c>
      <c r="Z5" s="278"/>
      <c r="AA5" s="122" t="e">
        <f>SUMIFS('Le Chef Bakery'!#REF!,'Le Chef Bakery'!$D:$D,$A5,'Le Chef Bakery'!#REF!,"")</f>
        <v>#REF!</v>
      </c>
      <c r="AB5" s="278"/>
      <c r="AC5" s="122" t="e">
        <f>SUMIFS(#REF!,#REF!,$A5,#REF!,"")</f>
        <v>#REF!</v>
      </c>
      <c r="AD5" s="278"/>
      <c r="AE5" s="122"/>
      <c r="AF5" s="122"/>
      <c r="AG5" s="122"/>
    </row>
    <row r="6" spans="1:33">
      <c r="A6" s="123" t="s">
        <v>25</v>
      </c>
      <c r="B6" s="124" t="s">
        <v>24</v>
      </c>
      <c r="C6" s="125" t="e">
        <f>SUMIFS(KIKKA!$E:$E,KIKKA!$C:$C,A6,KIKKA!#REF!,"")</f>
        <v>#REF!</v>
      </c>
      <c r="D6" s="126" t="e">
        <f>SUMIF(A3:A31,A6,C3:C31)</f>
        <v>#REF!</v>
      </c>
      <c r="E6" s="125" t="e">
        <f>SUMIFS(#REF!,#REF!,$A6,#REF!,"")</f>
        <v>#REF!</v>
      </c>
      <c r="F6" s="126" t="e">
        <f>SUMIF($A3:$A31,$A6,E3:E31)</f>
        <v>#REF!</v>
      </c>
      <c r="G6" s="125" t="e">
        <f>SUMIFS(UNFI!#REF!,UNFI!$D:$D,$A6,UNFI!#REF!,"")</f>
        <v>#REF!</v>
      </c>
      <c r="H6" s="126" t="e">
        <f>SUMIF($A3:$A31,$A6,G3:G31)</f>
        <v>#REF!</v>
      </c>
      <c r="I6" s="125" t="e">
        <f>SUMIFS('US FOODS'!#REF!,'US FOODS'!$D:$D,$A6,'US FOODS'!#REF!,"")</f>
        <v>#REF!</v>
      </c>
      <c r="J6" s="126" t="e">
        <f>SUMIF($A3:$A31,$A6,I3:I31)</f>
        <v>#REF!</v>
      </c>
      <c r="K6" s="125" t="e">
        <f>SUMIFS(#REF!,#REF!,$A6,#REF!,"")</f>
        <v>#REF!</v>
      </c>
      <c r="L6" s="126" t="e">
        <f>SUMIF($A3:$A31,$A6,K3:K31)</f>
        <v>#REF!</v>
      </c>
      <c r="M6" s="125" t="e">
        <f>SUMIFS('42nd Street Bagel'!$F:$F,'42nd Street Bagel'!$D:$D,$A6,'42nd Street Bagel'!#REF!,"")</f>
        <v>#REF!</v>
      </c>
      <c r="N6" s="126" t="e">
        <f>SUMIF($A3:$A31,$A6,M3:M31)</f>
        <v>#REF!</v>
      </c>
      <c r="O6" s="125" t="e">
        <f>SUMIFS(#REF!,#REF!,$A6,#REF!,"")</f>
        <v>#REF!</v>
      </c>
      <c r="P6" s="126" t="e">
        <f>SUMIF($A3:$A31,$A6,O3:O31)</f>
        <v>#REF!</v>
      </c>
      <c r="Q6" s="125" t="e">
        <f>SUMIFS(SYSCO!#REF!,SYSCO!$E:$E,$A6,SYSCO!$C:$C,"")</f>
        <v>#REF!</v>
      </c>
      <c r="R6" s="126" t="e">
        <f>SUMIF($A3:$A31,$A6,Q3:Q31)</f>
        <v>#REF!</v>
      </c>
      <c r="S6" s="125" t="s">
        <v>22</v>
      </c>
      <c r="T6" s="126">
        <f>SUMIF($A3:$A31,$A6,S3:S31)</f>
        <v>0</v>
      </c>
      <c r="U6" s="125" t="e">
        <f>SUMIFS(#REF!,#REF!,$A6,#REF!,"")</f>
        <v>#REF!</v>
      </c>
      <c r="V6" s="126" t="e">
        <f>SUMIF($A3:$A31,$A6,U3:U31)</f>
        <v>#REF!</v>
      </c>
      <c r="W6" s="125" t="e">
        <f>SUMIFS(#REF!,#REF!,$A6,#REF!,"")</f>
        <v>#REF!</v>
      </c>
      <c r="X6" s="126" t="e">
        <f>SUMIF($A3:$A31,$A6,W3:W31)</f>
        <v>#REF!</v>
      </c>
      <c r="Y6" s="125" t="e">
        <f>SUMIFS('Natures Produce'!#REF!,'Natures Produce'!#REF!,$A6,'Natures Produce'!$C:$C,"")</f>
        <v>#REF!</v>
      </c>
      <c r="Z6" s="126" t="e">
        <f>SUMIF($A3:$A31,$A6,Y3:Y31)</f>
        <v>#REF!</v>
      </c>
      <c r="AA6" s="125" t="e">
        <f>SUMIFS('Le Chef Bakery'!#REF!,'Le Chef Bakery'!$D:$D,$A6,'Le Chef Bakery'!#REF!,"")</f>
        <v>#REF!</v>
      </c>
      <c r="AB6" s="126" t="e">
        <f>SUMIF($A3:$A31,$A6,AA3:AA31)</f>
        <v>#REF!</v>
      </c>
      <c r="AC6" s="125" t="e">
        <f>SUMIFS(#REF!,#REF!,$A6,#REF!,"")</f>
        <v>#REF!</v>
      </c>
      <c r="AD6" s="126" t="e">
        <f>SUMIF($A3:$A31,$A6,AC3:AC31)</f>
        <v>#REF!</v>
      </c>
      <c r="AE6" s="125"/>
      <c r="AF6" s="125"/>
      <c r="AG6" s="125"/>
    </row>
    <row r="7" spans="1:33">
      <c r="A7" s="17" t="s">
        <v>26</v>
      </c>
      <c r="B7" s="127" t="s">
        <v>27</v>
      </c>
      <c r="C7" s="122" t="e">
        <f>SUMIFS(KIKKA!$E:$E,KIKKA!$C:$C,A7,KIKKA!#REF!,B7)</f>
        <v>#REF!</v>
      </c>
      <c r="D7" s="277" t="e">
        <f>SUMIF(A3:A31,A7,C3:C31)</f>
        <v>#REF!</v>
      </c>
      <c r="E7" s="122" t="e">
        <f>SUMIFS(#REF!,#REF!,$A7,#REF!,$B7)</f>
        <v>#REF!</v>
      </c>
      <c r="F7" s="277" t="e">
        <f>SUMIF($A3:$A31,$A7,E3:E31)</f>
        <v>#REF!</v>
      </c>
      <c r="G7" s="122" t="e">
        <f>SUMIFS(UNFI!#REF!,UNFI!$D:$D,$A7,UNFI!#REF!,$B7)</f>
        <v>#REF!</v>
      </c>
      <c r="H7" s="277" t="e">
        <f>SUMIF($A3:$A31,$A7,G3:G31)</f>
        <v>#REF!</v>
      </c>
      <c r="I7" s="122" t="e">
        <f>SUMIFS('US FOODS'!#REF!,'US FOODS'!$D:$D,$A7,'US FOODS'!#REF!,$B7)</f>
        <v>#REF!</v>
      </c>
      <c r="J7" s="277" t="e">
        <f>SUMIF($A3:$A31,$A7,I3:I31)</f>
        <v>#REF!</v>
      </c>
      <c r="K7" s="122" t="e">
        <f>SUMIFS(#REF!,#REF!,$A7,#REF!,$B7)</f>
        <v>#REF!</v>
      </c>
      <c r="L7" s="277" t="e">
        <f>SUMIF($A3:$A31,$A7,K3:K31)</f>
        <v>#REF!</v>
      </c>
      <c r="M7" s="122" t="e">
        <f>SUMIFS('42nd Street Bagel'!$F:$F,'42nd Street Bagel'!$D:$D,$A7,'42nd Street Bagel'!#REF!,$B7)</f>
        <v>#REF!</v>
      </c>
      <c r="N7" s="277" t="e">
        <f>SUMIF($A3:$A31,$A7,M3:M31)</f>
        <v>#REF!</v>
      </c>
      <c r="O7" s="122" t="e">
        <f>SUMIFS(#REF!,#REF!,$A7,#REF!,$B7)</f>
        <v>#REF!</v>
      </c>
      <c r="P7" s="277" t="e">
        <f>SUMIF($A3:$A31,$A7,O3:O31)</f>
        <v>#REF!</v>
      </c>
      <c r="Q7" s="122" t="e">
        <f>SUMIFS(SYSCO!#REF!,SYSCO!$E:$E,$A7,SYSCO!$C:$C,$B7)</f>
        <v>#REF!</v>
      </c>
      <c r="R7" s="277" t="e">
        <f>SUMIF($A3:$A31,$A7,Q3:Q31)</f>
        <v>#REF!</v>
      </c>
      <c r="S7" s="122" t="s">
        <v>22</v>
      </c>
      <c r="T7" s="277" t="e">
        <f>SUMIF($A3:$A31,$A7,S3:S31)</f>
        <v>#VALUE!</v>
      </c>
      <c r="U7" s="122" t="e">
        <f>SUMIFS(#REF!,#REF!,$A7,#REF!,$B7)</f>
        <v>#REF!</v>
      </c>
      <c r="V7" s="277" t="e">
        <f>SUMIF($A3:$A31,$A7,U3:U31)</f>
        <v>#REF!</v>
      </c>
      <c r="W7" s="122" t="e">
        <f>SUMIFS(#REF!,#REF!,$A7,#REF!,$B7)</f>
        <v>#REF!</v>
      </c>
      <c r="X7" s="277" t="e">
        <f>SUMIF($A3:$A31,$A7,W3:W31)</f>
        <v>#REF!</v>
      </c>
      <c r="Y7" s="122" t="e">
        <f>SUMIFS('Natures Produce'!#REF!,'Natures Produce'!#REF!,$A7,'Natures Produce'!$C:$C,$B7)</f>
        <v>#REF!</v>
      </c>
      <c r="Z7" s="277" t="e">
        <f>SUMIF($A3:$A31,$A7,Y3:Y31)</f>
        <v>#REF!</v>
      </c>
      <c r="AA7" s="122" t="e">
        <f>SUMIFS('Le Chef Bakery'!#REF!,'Le Chef Bakery'!$D:$D,$A7,'Le Chef Bakery'!#REF!,$B7)</f>
        <v>#REF!</v>
      </c>
      <c r="AB7" s="277" t="e">
        <f>SUMIF($A3:$A31,$A7,AA3:AA31)</f>
        <v>#REF!</v>
      </c>
      <c r="AC7" s="122" t="e">
        <f>SUMIFS(#REF!,#REF!,$A7,#REF!,$B7)</f>
        <v>#REF!</v>
      </c>
      <c r="AD7" s="277" t="e">
        <f>SUMIF($A3:$A31,$A7,AC3:AC31)</f>
        <v>#REF!</v>
      </c>
      <c r="AE7" s="122"/>
      <c r="AF7" s="122"/>
      <c r="AG7" s="122"/>
    </row>
    <row r="8" spans="1:33">
      <c r="A8" s="26" t="s">
        <v>26</v>
      </c>
      <c r="B8" s="121" t="s">
        <v>28</v>
      </c>
      <c r="C8" s="122" t="e">
        <f>SUMIFS(KIKKA!$E:$E,KIKKA!$C:$C,A8,KIKKA!#REF!,B8)</f>
        <v>#REF!</v>
      </c>
      <c r="D8" s="278"/>
      <c r="E8" s="122" t="e">
        <f>SUMIFS(#REF!,#REF!,$A8,#REF!,$B8)</f>
        <v>#REF!</v>
      </c>
      <c r="F8" s="278"/>
      <c r="G8" s="122" t="e">
        <f>SUMIFS(UNFI!#REF!,UNFI!$D:$D,$A8,UNFI!#REF!,$B8)</f>
        <v>#REF!</v>
      </c>
      <c r="H8" s="278"/>
      <c r="I8" s="122" t="e">
        <f>SUMIFS('US FOODS'!#REF!,'US FOODS'!$D:$D,$A8,'US FOODS'!#REF!,$B8)</f>
        <v>#REF!</v>
      </c>
      <c r="J8" s="278"/>
      <c r="K8" s="122" t="e">
        <f>SUMIFS(#REF!,#REF!,$A8,#REF!,$B8)</f>
        <v>#REF!</v>
      </c>
      <c r="L8" s="278"/>
      <c r="M8" s="122" t="e">
        <f>SUMIFS('42nd Street Bagel'!$F:$F,'42nd Street Bagel'!$D:$D,$A8,'42nd Street Bagel'!#REF!,$B8)</f>
        <v>#REF!</v>
      </c>
      <c r="N8" s="278"/>
      <c r="O8" s="122" t="e">
        <f>SUMIFS(#REF!,#REF!,$A8,#REF!,$B8)</f>
        <v>#REF!</v>
      </c>
      <c r="P8" s="278"/>
      <c r="Q8" s="122" t="e">
        <f>SUMIFS(SYSCO!#REF!,SYSCO!$E:$E,$A8,SYSCO!$C:$C,$B8)</f>
        <v>#REF!</v>
      </c>
      <c r="R8" s="278"/>
      <c r="S8" s="122" t="s">
        <v>22</v>
      </c>
      <c r="T8" s="278"/>
      <c r="U8" s="122" t="e">
        <f>SUMIFS(#REF!,#REF!,$A8,#REF!,$B8)</f>
        <v>#REF!</v>
      </c>
      <c r="V8" s="278"/>
      <c r="W8" s="122" t="e">
        <f>SUMIFS(#REF!,#REF!,$A8,#REF!,$B8)</f>
        <v>#REF!</v>
      </c>
      <c r="X8" s="278"/>
      <c r="Y8" s="122" t="e">
        <f>SUMIFS('Natures Produce'!#REF!,'Natures Produce'!#REF!,$A8,'Natures Produce'!$C:$C,$B8)</f>
        <v>#REF!</v>
      </c>
      <c r="Z8" s="278"/>
      <c r="AA8" s="122" t="e">
        <f>SUMIFS('Le Chef Bakery'!#REF!,'Le Chef Bakery'!$D:$D,$A8,'Le Chef Bakery'!#REF!,$B8)</f>
        <v>#REF!</v>
      </c>
      <c r="AB8" s="278"/>
      <c r="AC8" s="122" t="e">
        <f>SUMIFS(#REF!,#REF!,$A8,#REF!,$B8)</f>
        <v>#REF!</v>
      </c>
      <c r="AD8" s="278"/>
      <c r="AE8" s="122"/>
      <c r="AF8" s="122"/>
      <c r="AG8" s="122"/>
    </row>
    <row r="9" spans="1:33">
      <c r="A9" s="26" t="s">
        <v>26</v>
      </c>
      <c r="B9" s="121" t="s">
        <v>29</v>
      </c>
      <c r="C9" s="122" t="e">
        <f>SUMIFS(KIKKA!$E:$E,KIKKA!$C:$C,A9,KIKKA!#REF!,B9)</f>
        <v>#REF!</v>
      </c>
      <c r="D9" s="278"/>
      <c r="E9" s="122" t="e">
        <f>SUMIFS(#REF!,#REF!,$A9,#REF!,$B9)</f>
        <v>#REF!</v>
      </c>
      <c r="F9" s="278"/>
      <c r="G9" s="122" t="e">
        <f>SUMIFS(UNFI!#REF!,UNFI!$D:$D,$A9,UNFI!#REF!,$B9)</f>
        <v>#REF!</v>
      </c>
      <c r="H9" s="278"/>
      <c r="I9" s="122" t="e">
        <f>SUMIFS('US FOODS'!#REF!,'US FOODS'!$D:$D,$A9,'US FOODS'!#REF!,$B9)</f>
        <v>#REF!</v>
      </c>
      <c r="J9" s="278"/>
      <c r="K9" s="122" t="e">
        <f>SUMIFS(#REF!,#REF!,$A9,#REF!,$B9)</f>
        <v>#REF!</v>
      </c>
      <c r="L9" s="278"/>
      <c r="M9" s="122" t="e">
        <f>SUMIFS('42nd Street Bagel'!$F:$F,'42nd Street Bagel'!$D:$D,$A9,'42nd Street Bagel'!#REF!,$B9)</f>
        <v>#REF!</v>
      </c>
      <c r="N9" s="278"/>
      <c r="O9" s="122" t="e">
        <f>SUMIFS(#REF!,#REF!,$A9,#REF!,$B9)</f>
        <v>#REF!</v>
      </c>
      <c r="P9" s="278"/>
      <c r="Q9" s="122" t="e">
        <f>SUMIFS(SYSCO!#REF!,SYSCO!$E:$E,$A9,SYSCO!$C:$C,$B9)</f>
        <v>#REF!</v>
      </c>
      <c r="R9" s="278"/>
      <c r="S9" s="122" t="s">
        <v>22</v>
      </c>
      <c r="T9" s="278"/>
      <c r="U9" s="122" t="e">
        <f>SUMIFS(#REF!,#REF!,$A9,#REF!,$B9)</f>
        <v>#REF!</v>
      </c>
      <c r="V9" s="278"/>
      <c r="W9" s="122" t="e">
        <f>SUMIFS(#REF!,#REF!,$A9,#REF!,$B9)</f>
        <v>#REF!</v>
      </c>
      <c r="X9" s="278"/>
      <c r="Y9" s="122" t="e">
        <f>SUMIFS('Natures Produce'!#REF!,'Natures Produce'!#REF!,$A9,'Natures Produce'!$C:$C,$B9)</f>
        <v>#REF!</v>
      </c>
      <c r="Z9" s="278"/>
      <c r="AA9" s="122" t="e">
        <f>SUMIFS('Le Chef Bakery'!#REF!,'Le Chef Bakery'!$D:$D,$A9,'Le Chef Bakery'!#REF!,$B9)</f>
        <v>#REF!</v>
      </c>
      <c r="AB9" s="278"/>
      <c r="AC9" s="122" t="e">
        <f>SUMIFS(#REF!,#REF!,$A9,#REF!,$B9)</f>
        <v>#REF!</v>
      </c>
      <c r="AD9" s="278"/>
      <c r="AE9" s="122"/>
      <c r="AF9" s="122"/>
      <c r="AG9" s="122"/>
    </row>
    <row r="10" spans="1:33">
      <c r="A10" s="26" t="s">
        <v>26</v>
      </c>
      <c r="B10" s="121" t="s">
        <v>24</v>
      </c>
      <c r="C10" s="122" t="e">
        <f>SUMIFS(KIKKA!$E$2:$E$1840,KIKKA!$C$2:$C$1840,A10,KIKKA!#REF!,"")</f>
        <v>#REF!</v>
      </c>
      <c r="D10" s="278"/>
      <c r="E10" s="122" t="e">
        <f>SUMIFS(#REF!,#REF!,$A10,#REF!,"")</f>
        <v>#REF!</v>
      </c>
      <c r="F10" s="278"/>
      <c r="G10" s="122" t="e">
        <f>SUMIFS(UNFI!#REF!,UNFI!$D:$D,$A10,UNFI!#REF!,"")</f>
        <v>#REF!</v>
      </c>
      <c r="H10" s="278"/>
      <c r="I10" s="122" t="e">
        <f>SUMIFS('US FOODS'!#REF!,'US FOODS'!$D:$D,$A10,'US FOODS'!#REF!,"")</f>
        <v>#REF!</v>
      </c>
      <c r="J10" s="278"/>
      <c r="K10" s="122" t="e">
        <f>SUMIFS(#REF!,#REF!,$A10,#REF!,"")</f>
        <v>#REF!</v>
      </c>
      <c r="L10" s="278"/>
      <c r="M10" s="122" t="e">
        <f>SUMIFS('42nd Street Bagel'!$F:$F,'42nd Street Bagel'!$D:$D,$A10,'42nd Street Bagel'!#REF!,"")</f>
        <v>#REF!</v>
      </c>
      <c r="N10" s="278"/>
      <c r="O10" s="122" t="e">
        <f>SUMIFS(#REF!,#REF!,$A10,#REF!,"")</f>
        <v>#REF!</v>
      </c>
      <c r="P10" s="278"/>
      <c r="Q10" s="122" t="e">
        <f>SUMIFS(SYSCO!#REF!,SYSCO!$E:$E,$A10,SYSCO!$C:$C,"")</f>
        <v>#REF!</v>
      </c>
      <c r="R10" s="278"/>
      <c r="S10" s="122" t="e">
        <f>SUMIFS('[1]NUMI Tea**'!$D:$D,'[1]NUMI Tea**'!$E:$E,$A10,'[1]NUMI Tea**'!$F:$F,"")</f>
        <v>#VALUE!</v>
      </c>
      <c r="T10" s="278"/>
      <c r="U10" s="122" t="e">
        <f>SUMIFS(#REF!,#REF!,$A10,#REF!,"")</f>
        <v>#REF!</v>
      </c>
      <c r="V10" s="278"/>
      <c r="W10" s="122" t="e">
        <f>SUMIFS(#REF!,#REF!,$A10,#REF!,"")</f>
        <v>#REF!</v>
      </c>
      <c r="X10" s="278"/>
      <c r="Y10" s="122" t="e">
        <f>SUMIFS('Natures Produce'!#REF!,'Natures Produce'!#REF!,$A10,'Natures Produce'!$C:$C,"")</f>
        <v>#REF!</v>
      </c>
      <c r="Z10" s="278"/>
      <c r="AA10" s="122" t="e">
        <f>SUMIFS('Le Chef Bakery'!#REF!,'Le Chef Bakery'!$D:$D,$A10,'Le Chef Bakery'!#REF!,"")</f>
        <v>#REF!</v>
      </c>
      <c r="AB10" s="278"/>
      <c r="AC10" s="122" t="e">
        <f>SUMIFS(#REF!,#REF!,$A10,#REF!,"")</f>
        <v>#REF!</v>
      </c>
      <c r="AD10" s="278"/>
      <c r="AE10" s="122"/>
      <c r="AF10" s="122"/>
      <c r="AG10" s="122"/>
    </row>
    <row r="11" spans="1:33">
      <c r="A11" s="123" t="s">
        <v>30</v>
      </c>
      <c r="B11" s="27" t="s">
        <v>31</v>
      </c>
      <c r="C11" s="125" t="e">
        <f>SUMIFS(KIKKA!$E:$E,KIKKA!$C:$C,A11,KIKKA!#REF!,B11)</f>
        <v>#REF!</v>
      </c>
      <c r="D11" s="279" t="e">
        <f>SUMIF(A3:A31,A11,C3:C31)</f>
        <v>#REF!</v>
      </c>
      <c r="E11" s="125" t="e">
        <f>SUMIFS(#REF!,#REF!,$A11,#REF!,$B11)</f>
        <v>#REF!</v>
      </c>
      <c r="F11" s="279" t="e">
        <f>SUMIF($A3:$A31,$A11,E3:E31)</f>
        <v>#REF!</v>
      </c>
      <c r="G11" s="125" t="e">
        <f>SUMIFS(UNFI!#REF!,UNFI!$D:$D,$A11,UNFI!#REF!,$B11)</f>
        <v>#REF!</v>
      </c>
      <c r="H11" s="279" t="e">
        <f>SUMIF($A3:$A31,$A11,G3:G31)</f>
        <v>#REF!</v>
      </c>
      <c r="I11" s="125" t="e">
        <f>SUMIFS('US FOODS'!#REF!,'US FOODS'!$D:$D,$A11,'US FOODS'!#REF!,$B11)</f>
        <v>#REF!</v>
      </c>
      <c r="J11" s="279" t="e">
        <f>SUMIF($A3:$A31,$A11,I3:I31)</f>
        <v>#REF!</v>
      </c>
      <c r="K11" s="125" t="e">
        <f>SUMIFS(#REF!,#REF!,$A11,#REF!,$B11)</f>
        <v>#REF!</v>
      </c>
      <c r="L11" s="279" t="e">
        <f>SUMIF($A3:$A31,$A11,K3:K31)</f>
        <v>#REF!</v>
      </c>
      <c r="M11" s="125" t="e">
        <f>SUMIFS('42nd Street Bagel'!$F:$F,'42nd Street Bagel'!$D:$D,$A11,'42nd Street Bagel'!#REF!,$B11)</f>
        <v>#REF!</v>
      </c>
      <c r="N11" s="279" t="e">
        <f>SUMIF($A3:$A31,$A11,M3:M31)</f>
        <v>#REF!</v>
      </c>
      <c r="O11" s="125" t="e">
        <f>SUMIFS(#REF!,#REF!,$A11,#REF!,$B11)</f>
        <v>#REF!</v>
      </c>
      <c r="P11" s="279" t="e">
        <f>SUMIF($A3:$A31,$A11,O3:O31)</f>
        <v>#REF!</v>
      </c>
      <c r="Q11" s="125" t="e">
        <f>SUMIFS(SYSCO!#REF!,SYSCO!$E:$E,$A11,SYSCO!$C:$C,$B11)</f>
        <v>#REF!</v>
      </c>
      <c r="R11" s="279" t="e">
        <f>SUMIF($A3:$A31,$A11,Q3:Q31)</f>
        <v>#REF!</v>
      </c>
      <c r="S11" s="125" t="s">
        <v>22</v>
      </c>
      <c r="T11" s="279">
        <f>SUMIF($A3:$A31,$A11,S3:S31)</f>
        <v>0</v>
      </c>
      <c r="U11" s="125" t="e">
        <f>SUMIFS(#REF!,#REF!,$A11,#REF!,$B11)</f>
        <v>#REF!</v>
      </c>
      <c r="V11" s="279" t="e">
        <f>SUMIF($A3:$A31,$A11,U3:U31)</f>
        <v>#REF!</v>
      </c>
      <c r="W11" s="125" t="e">
        <f>SUMIFS(#REF!,#REF!,$A11,#REF!,$B11)</f>
        <v>#REF!</v>
      </c>
      <c r="X11" s="279" t="e">
        <f>SUMIF($A3:$A31,$A11,W3:W31)</f>
        <v>#REF!</v>
      </c>
      <c r="Y11" s="125" t="e">
        <f>SUMIFS('Natures Produce'!#REF!,'Natures Produce'!#REF!,$A11,'Natures Produce'!$C:$C,$B11)</f>
        <v>#REF!</v>
      </c>
      <c r="Z11" s="279" t="e">
        <f>SUMIF($A3:$A31,$A11,Y3:Y31)</f>
        <v>#REF!</v>
      </c>
      <c r="AA11" s="125" t="e">
        <f>SUMIFS('Le Chef Bakery'!#REF!,'Le Chef Bakery'!$D:$D,$A11,'Le Chef Bakery'!#REF!,$B11)</f>
        <v>#REF!</v>
      </c>
      <c r="AB11" s="279" t="e">
        <f>SUMIF($A3:$A31,$A11,AA3:AA31)</f>
        <v>#REF!</v>
      </c>
      <c r="AC11" s="125" t="e">
        <f>SUMIFS(#REF!,#REF!,$A11,#REF!,$B11)</f>
        <v>#REF!</v>
      </c>
      <c r="AD11" s="279" t="e">
        <f>SUMIF($A3:$A31,$A11,AC3:AC31)</f>
        <v>#REF!</v>
      </c>
      <c r="AE11" s="125"/>
      <c r="AF11" s="125"/>
      <c r="AG11" s="125"/>
    </row>
    <row r="12" spans="1:33">
      <c r="A12" s="28" t="s">
        <v>30</v>
      </c>
      <c r="B12" s="27" t="s">
        <v>32</v>
      </c>
      <c r="C12" s="125" t="e">
        <f>SUMIFS(KIKKA!$E:$E,KIKKA!$C:$C,A12,KIKKA!#REF!,B12)</f>
        <v>#REF!</v>
      </c>
      <c r="D12" s="278"/>
      <c r="E12" s="125" t="e">
        <f>SUMIFS(#REF!,#REF!,$A12,#REF!,$B12)</f>
        <v>#REF!</v>
      </c>
      <c r="F12" s="278"/>
      <c r="G12" s="125" t="e">
        <f>SUMIFS(UNFI!#REF!,UNFI!$D:$D,$A12,UNFI!#REF!,$B12)</f>
        <v>#REF!</v>
      </c>
      <c r="H12" s="278"/>
      <c r="I12" s="125" t="e">
        <f>SUMIFS('US FOODS'!#REF!,'US FOODS'!$D:$D,$A12,'US FOODS'!#REF!,$B12)</f>
        <v>#REF!</v>
      </c>
      <c r="J12" s="278"/>
      <c r="K12" s="125" t="e">
        <f>SUMIFS(#REF!,#REF!,$A12,#REF!,$B12)</f>
        <v>#REF!</v>
      </c>
      <c r="L12" s="278"/>
      <c r="M12" s="125" t="e">
        <f>SUMIFS('42nd Street Bagel'!$F:$F,'42nd Street Bagel'!$D:$D,$A12,'42nd Street Bagel'!#REF!,$B12)</f>
        <v>#REF!</v>
      </c>
      <c r="N12" s="278"/>
      <c r="O12" s="125" t="e">
        <f>SUMIFS(#REF!,#REF!,$A12,#REF!,$B12)</f>
        <v>#REF!</v>
      </c>
      <c r="P12" s="278"/>
      <c r="Q12" s="125" t="e">
        <f>SUMIFS(SYSCO!#REF!,SYSCO!$E:$E,$A12,SYSCO!$C:$C,$B12)</f>
        <v>#REF!</v>
      </c>
      <c r="R12" s="278"/>
      <c r="S12" s="125" t="s">
        <v>22</v>
      </c>
      <c r="T12" s="278"/>
      <c r="U12" s="125" t="e">
        <f>SUMIFS(#REF!,#REF!,$A12,#REF!,$B12)</f>
        <v>#REF!</v>
      </c>
      <c r="V12" s="278"/>
      <c r="W12" s="125" t="e">
        <f>SUMIFS(#REF!,#REF!,$A12,#REF!,$B12)</f>
        <v>#REF!</v>
      </c>
      <c r="X12" s="278"/>
      <c r="Y12" s="125" t="e">
        <f>SUMIFS('Natures Produce'!#REF!,'Natures Produce'!#REF!,$A12,'Natures Produce'!$C:$C,$B12)</f>
        <v>#REF!</v>
      </c>
      <c r="Z12" s="278"/>
      <c r="AA12" s="125" t="e">
        <f>SUMIFS('Le Chef Bakery'!#REF!,'Le Chef Bakery'!$D:$D,$A12,'Le Chef Bakery'!#REF!,$B12)</f>
        <v>#REF!</v>
      </c>
      <c r="AB12" s="278"/>
      <c r="AC12" s="125" t="e">
        <f>SUMIFS(#REF!,#REF!,$A12,#REF!,$B12)</f>
        <v>#REF!</v>
      </c>
      <c r="AD12" s="278"/>
      <c r="AE12" s="125"/>
      <c r="AF12" s="125"/>
      <c r="AG12" s="125"/>
    </row>
    <row r="13" spans="1:33">
      <c r="A13" s="28" t="s">
        <v>30</v>
      </c>
      <c r="B13" s="29" t="s">
        <v>33</v>
      </c>
      <c r="C13" s="125" t="e">
        <f>SUMIFS(KIKKA!$E:$E,KIKKA!$C:$C,A13,KIKKA!#REF!,B13)</f>
        <v>#REF!</v>
      </c>
      <c r="D13" s="278"/>
      <c r="E13" s="125" t="e">
        <f>SUMIFS(#REF!,#REF!,$A13,#REF!,$B13)</f>
        <v>#REF!</v>
      </c>
      <c r="F13" s="278"/>
      <c r="G13" s="125" t="e">
        <f>SUMIFS(UNFI!#REF!,UNFI!$D:$D,$A13,UNFI!#REF!,$B13)</f>
        <v>#REF!</v>
      </c>
      <c r="H13" s="278"/>
      <c r="I13" s="125" t="e">
        <f>SUMIFS('US FOODS'!#REF!,'US FOODS'!$D:$D,$A13,'US FOODS'!#REF!,$B13)</f>
        <v>#REF!</v>
      </c>
      <c r="J13" s="278"/>
      <c r="K13" s="125" t="e">
        <f>SUMIFS(#REF!,#REF!,$A13,#REF!,$B13)</f>
        <v>#REF!</v>
      </c>
      <c r="L13" s="278"/>
      <c r="M13" s="125" t="e">
        <f>SUMIFS('42nd Street Bagel'!$F:$F,'42nd Street Bagel'!$D:$D,$A13,'42nd Street Bagel'!#REF!,$B13)</f>
        <v>#REF!</v>
      </c>
      <c r="N13" s="278"/>
      <c r="O13" s="125" t="e">
        <f>SUMIFS(#REF!,#REF!,$A13,#REF!,$B13)</f>
        <v>#REF!</v>
      </c>
      <c r="P13" s="278"/>
      <c r="Q13" s="125" t="e">
        <f>SUMIFS(SYSCO!#REF!,SYSCO!$E:$E,$A13,SYSCO!$C:$C,$B13)</f>
        <v>#REF!</v>
      </c>
      <c r="R13" s="278"/>
      <c r="S13" s="125" t="s">
        <v>22</v>
      </c>
      <c r="T13" s="278"/>
      <c r="U13" s="125" t="e">
        <f>SUMIFS(#REF!,#REF!,$A13,#REF!,$B13)</f>
        <v>#REF!</v>
      </c>
      <c r="V13" s="278"/>
      <c r="W13" s="125" t="e">
        <f>SUMIFS(#REF!,#REF!,$A13,#REF!,$B13)</f>
        <v>#REF!</v>
      </c>
      <c r="X13" s="278"/>
      <c r="Y13" s="125" t="e">
        <f>SUMIFS('Natures Produce'!#REF!,'Natures Produce'!#REF!,$A13,'Natures Produce'!$C:$C,$B13)</f>
        <v>#REF!</v>
      </c>
      <c r="Z13" s="278"/>
      <c r="AA13" s="125" t="e">
        <f>SUMIFS('Le Chef Bakery'!#REF!,'Le Chef Bakery'!$D:$D,$A13,'Le Chef Bakery'!#REF!,$B13)</f>
        <v>#REF!</v>
      </c>
      <c r="AB13" s="278"/>
      <c r="AC13" s="125" t="e">
        <f>SUMIFS(#REF!,#REF!,$A13,#REF!,$B13)</f>
        <v>#REF!</v>
      </c>
      <c r="AD13" s="278"/>
      <c r="AE13" s="125"/>
      <c r="AF13" s="125"/>
      <c r="AG13" s="125"/>
    </row>
    <row r="14" spans="1:33">
      <c r="A14" s="17" t="s">
        <v>34</v>
      </c>
      <c r="B14" s="121" t="s">
        <v>21</v>
      </c>
      <c r="C14" s="122" t="e">
        <f>SUMIFS(KIKKA!$E:$E,KIKKA!$C:$C,A14,KIKKA!#REF!,B14)</f>
        <v>#REF!</v>
      </c>
      <c r="D14" s="277" t="e">
        <f>SUMIF(A3:A31,A14,C3:C31)</f>
        <v>#REF!</v>
      </c>
      <c r="E14" s="122" t="e">
        <f>SUMIFS(#REF!,#REF!,$A14,#REF!,$B14)</f>
        <v>#REF!</v>
      </c>
      <c r="F14" s="277" t="e">
        <f>SUMIF($A3:$A31,$A14,E3:E31)</f>
        <v>#REF!</v>
      </c>
      <c r="G14" s="122" t="e">
        <f>SUMIFS(UNFI!#REF!,UNFI!$D:$D,$A14,UNFI!#REF!,$B14)</f>
        <v>#REF!</v>
      </c>
      <c r="H14" s="277" t="e">
        <f>SUMIF($A3:$A31,$A14,G3:G31)</f>
        <v>#REF!</v>
      </c>
      <c r="I14" s="122" t="e">
        <f>SUMIFS('US FOODS'!#REF!,'US FOODS'!$D:$D,$A14,'US FOODS'!#REF!,$B14)</f>
        <v>#REF!</v>
      </c>
      <c r="J14" s="277" t="e">
        <f>SUMIF($A3:$A31,$A14,I3:I31)</f>
        <v>#REF!</v>
      </c>
      <c r="K14" s="122" t="e">
        <f>SUMIFS(#REF!,#REF!,$A14,#REF!,$B14)</f>
        <v>#REF!</v>
      </c>
      <c r="L14" s="277" t="e">
        <f>SUMIF($A3:$A31,$A14,K3:K31)</f>
        <v>#REF!</v>
      </c>
      <c r="M14" s="122" t="e">
        <f>SUMIFS('42nd Street Bagel'!$F:$F,'42nd Street Bagel'!$D:$D,$A14,'42nd Street Bagel'!#REF!,$B14)</f>
        <v>#REF!</v>
      </c>
      <c r="N14" s="277" t="e">
        <f>SUMIF($A3:$A31,$A14,M3:M31)</f>
        <v>#REF!</v>
      </c>
      <c r="O14" s="122" t="e">
        <f>SUMIFS(#REF!,#REF!,$A14,#REF!,$B14)</f>
        <v>#REF!</v>
      </c>
      <c r="P14" s="277" t="e">
        <f>SUMIF($A3:$A31,$A14,O3:O31)</f>
        <v>#REF!</v>
      </c>
      <c r="Q14" s="122" t="e">
        <f>SUMIFS(SYSCO!#REF!,SYSCO!$E:$E,$A14,SYSCO!$C:$C,$B14)</f>
        <v>#REF!</v>
      </c>
      <c r="R14" s="277" t="e">
        <f>SUMIF($A3:$A31,$A14,Q3:Q31)</f>
        <v>#REF!</v>
      </c>
      <c r="S14" s="122" t="s">
        <v>22</v>
      </c>
      <c r="T14" s="277">
        <f>SUMIF($A3:$A31,$A14,S3:S31)</f>
        <v>0</v>
      </c>
      <c r="U14" s="122" t="e">
        <f>SUMIFS(#REF!,#REF!,$A14,#REF!,$B14)</f>
        <v>#REF!</v>
      </c>
      <c r="V14" s="277" t="e">
        <f>SUMIF($A3:$A31,$A14,U3:U31)</f>
        <v>#REF!</v>
      </c>
      <c r="W14" s="122" t="e">
        <f>SUMIFS(#REF!,#REF!,$A14,#REF!,$B14)</f>
        <v>#REF!</v>
      </c>
      <c r="X14" s="277" t="e">
        <f>SUMIF($A3:$A31,$A14,W3:W31)</f>
        <v>#REF!</v>
      </c>
      <c r="Y14" s="122" t="e">
        <f>SUMIFS('Natures Produce'!#REF!,'Natures Produce'!#REF!,$A14,'Natures Produce'!$C:$C,$B14)</f>
        <v>#REF!</v>
      </c>
      <c r="Z14" s="277" t="e">
        <f>SUMIF($A3:$A31,$A14,Y3:Y31)</f>
        <v>#REF!</v>
      </c>
      <c r="AA14" s="122" t="e">
        <f>SUMIFS('Le Chef Bakery'!#REF!,'Le Chef Bakery'!$D:$D,$A14,'Le Chef Bakery'!#REF!,$B14)</f>
        <v>#REF!</v>
      </c>
      <c r="AB14" s="277" t="e">
        <f>SUMIF($A3:$A31,$A14,AA3:AA31)</f>
        <v>#REF!</v>
      </c>
      <c r="AC14" s="122" t="e">
        <f>SUMIFS(#REF!,#REF!,$A14,#REF!,$B14)</f>
        <v>#REF!</v>
      </c>
      <c r="AD14" s="277" t="e">
        <f>SUMIF($A3:$A31,$A14,AC3:AC31)</f>
        <v>#REF!</v>
      </c>
      <c r="AE14" s="122"/>
      <c r="AF14" s="122"/>
      <c r="AG14" s="122"/>
    </row>
    <row r="15" spans="1:33">
      <c r="A15" s="26" t="s">
        <v>34</v>
      </c>
      <c r="B15" s="121" t="s">
        <v>23</v>
      </c>
      <c r="C15" s="122" t="e">
        <f>SUMIFS(KIKKA!$E:$E,KIKKA!$C:$C,A15,KIKKA!#REF!,B15)</f>
        <v>#REF!</v>
      </c>
      <c r="D15" s="278"/>
      <c r="E15" s="122" t="e">
        <f>SUMIFS(#REF!,#REF!,$A15,#REF!,$B15)</f>
        <v>#REF!</v>
      </c>
      <c r="F15" s="278"/>
      <c r="G15" s="122" t="e">
        <f>SUMIFS(UNFI!#REF!,UNFI!$D:$D,$A15,UNFI!#REF!,$B15)</f>
        <v>#REF!</v>
      </c>
      <c r="H15" s="278"/>
      <c r="I15" s="122" t="e">
        <f>SUMIFS('US FOODS'!#REF!,'US FOODS'!$D:$D,$A15,'US FOODS'!#REF!,$B15)</f>
        <v>#REF!</v>
      </c>
      <c r="J15" s="278"/>
      <c r="K15" s="122" t="e">
        <f>SUMIFS(#REF!,#REF!,$A15,#REF!,$B15)</f>
        <v>#REF!</v>
      </c>
      <c r="L15" s="278"/>
      <c r="M15" s="122" t="e">
        <f>SUMIFS('42nd Street Bagel'!$F:$F,'42nd Street Bagel'!$D:$D,$A15,'42nd Street Bagel'!#REF!,$B15)</f>
        <v>#REF!</v>
      </c>
      <c r="N15" s="278"/>
      <c r="O15" s="122" t="e">
        <f>SUMIFS(#REF!,#REF!,$A15,#REF!,$B15)</f>
        <v>#REF!</v>
      </c>
      <c r="P15" s="278"/>
      <c r="Q15" s="122" t="e">
        <f>SUMIFS(SYSCO!#REF!,SYSCO!$E:$E,$A15,SYSCO!$C:$C,$B15)</f>
        <v>#REF!</v>
      </c>
      <c r="R15" s="278"/>
      <c r="S15" s="122" t="s">
        <v>22</v>
      </c>
      <c r="T15" s="278"/>
      <c r="U15" s="122" t="e">
        <f>SUMIFS(#REF!,#REF!,$A15,#REF!,$B15)</f>
        <v>#REF!</v>
      </c>
      <c r="V15" s="278"/>
      <c r="W15" s="122" t="e">
        <f>SUMIFS(#REF!,#REF!,$A15,#REF!,$B15)</f>
        <v>#REF!</v>
      </c>
      <c r="X15" s="278"/>
      <c r="Y15" s="122" t="e">
        <f>SUMIFS('Natures Produce'!#REF!,'Natures Produce'!#REF!,$A15,'Natures Produce'!$C:$C,$B15)</f>
        <v>#REF!</v>
      </c>
      <c r="Z15" s="278"/>
      <c r="AA15" s="122" t="e">
        <f>SUMIFS('Le Chef Bakery'!#REF!,'Le Chef Bakery'!$D:$D,$A15,'Le Chef Bakery'!#REF!,$B15)</f>
        <v>#REF!</v>
      </c>
      <c r="AB15" s="278"/>
      <c r="AC15" s="122" t="e">
        <f>SUMIFS(#REF!,#REF!,$A15,#REF!,$B15)</f>
        <v>#REF!</v>
      </c>
      <c r="AD15" s="278"/>
      <c r="AE15" s="122"/>
      <c r="AF15" s="122"/>
      <c r="AG15" s="122"/>
    </row>
    <row r="16" spans="1:33">
      <c r="A16" s="26" t="s">
        <v>34</v>
      </c>
      <c r="B16" s="121" t="s">
        <v>35</v>
      </c>
      <c r="C16" s="122" t="e">
        <f>SUMIFS(KIKKA!$E:$E,KIKKA!$C:$C,A16,KIKKA!#REF!,B16)</f>
        <v>#REF!</v>
      </c>
      <c r="D16" s="278"/>
      <c r="E16" s="122" t="e">
        <f>SUMIFS(#REF!,#REF!,$A16,#REF!,$B16)</f>
        <v>#REF!</v>
      </c>
      <c r="F16" s="278"/>
      <c r="G16" s="122" t="e">
        <f>SUMIFS(UNFI!#REF!,UNFI!$D:$D,$A16,UNFI!#REF!,$B16)</f>
        <v>#REF!</v>
      </c>
      <c r="H16" s="278"/>
      <c r="I16" s="122" t="e">
        <f>SUMIFS('US FOODS'!#REF!,'US FOODS'!$D:$D,$A16,'US FOODS'!#REF!,$B16)</f>
        <v>#REF!</v>
      </c>
      <c r="J16" s="278"/>
      <c r="K16" s="122" t="e">
        <f>SUMIFS(#REF!,#REF!,$A16,#REF!,$B16)</f>
        <v>#REF!</v>
      </c>
      <c r="L16" s="278"/>
      <c r="M16" s="122" t="e">
        <f>SUMIFS('42nd Street Bagel'!$F:$F,'42nd Street Bagel'!$D:$D,$A16,'42nd Street Bagel'!#REF!,$B16)</f>
        <v>#REF!</v>
      </c>
      <c r="N16" s="278"/>
      <c r="O16" s="122" t="e">
        <f>SUMIFS(#REF!,#REF!,$A16,#REF!,$B16)</f>
        <v>#REF!</v>
      </c>
      <c r="P16" s="278"/>
      <c r="Q16" s="122" t="e">
        <f>SUMIFS(SYSCO!#REF!,SYSCO!$E:$E,$A16,SYSCO!$C:$C,$B16)</f>
        <v>#REF!</v>
      </c>
      <c r="R16" s="278"/>
      <c r="S16" s="122" t="s">
        <v>22</v>
      </c>
      <c r="T16" s="278"/>
      <c r="U16" s="122" t="e">
        <f>SUMIFS(#REF!,#REF!,$A16,#REF!,$B16)</f>
        <v>#REF!</v>
      </c>
      <c r="V16" s="278"/>
      <c r="W16" s="122" t="e">
        <f>SUMIFS(#REF!,#REF!,$A16,#REF!,$B16)</f>
        <v>#REF!</v>
      </c>
      <c r="X16" s="278"/>
      <c r="Y16" s="122" t="e">
        <f>SUMIFS('Natures Produce'!#REF!,'Natures Produce'!#REF!,$A16,'Natures Produce'!$C:$C,$B16)</f>
        <v>#REF!</v>
      </c>
      <c r="Z16" s="278"/>
      <c r="AA16" s="122" t="e">
        <f>SUMIFS('Le Chef Bakery'!#REF!,'Le Chef Bakery'!$D:$D,$A16,'Le Chef Bakery'!#REF!,$B16)</f>
        <v>#REF!</v>
      </c>
      <c r="AB16" s="278"/>
      <c r="AC16" s="122" t="e">
        <f>SUMIFS(#REF!,#REF!,$A16,#REF!,$B16)</f>
        <v>#REF!</v>
      </c>
      <c r="AD16" s="278"/>
      <c r="AE16" s="122"/>
      <c r="AF16" s="122"/>
      <c r="AG16" s="122"/>
    </row>
    <row r="17" spans="1:33">
      <c r="A17" s="26" t="s">
        <v>34</v>
      </c>
      <c r="B17" s="121" t="s">
        <v>36</v>
      </c>
      <c r="C17" s="122" t="e">
        <f>SUMIFS(KIKKA!$E:$E,KIKKA!$C:$C,A17,KIKKA!#REF!,B17)</f>
        <v>#REF!</v>
      </c>
      <c r="D17" s="278"/>
      <c r="E17" s="122" t="e">
        <f>SUMIFS(#REF!,#REF!,$A17,#REF!,$B17)</f>
        <v>#REF!</v>
      </c>
      <c r="F17" s="278"/>
      <c r="G17" s="122" t="e">
        <f>SUMIFS(UNFI!#REF!,UNFI!$D:$D,$A17,UNFI!#REF!,$B17)</f>
        <v>#REF!</v>
      </c>
      <c r="H17" s="278"/>
      <c r="I17" s="122" t="e">
        <f>SUMIFS('US FOODS'!#REF!,'US FOODS'!$D:$D,$A17,'US FOODS'!#REF!,$B17)</f>
        <v>#REF!</v>
      </c>
      <c r="J17" s="278"/>
      <c r="K17" s="122" t="e">
        <f>SUMIFS(#REF!,#REF!,$A17,#REF!,$B17)</f>
        <v>#REF!</v>
      </c>
      <c r="L17" s="278"/>
      <c r="M17" s="122" t="e">
        <f>SUMIFS('42nd Street Bagel'!$F:$F,'42nd Street Bagel'!$D:$D,$A17,'42nd Street Bagel'!#REF!,$B17)</f>
        <v>#REF!</v>
      </c>
      <c r="N17" s="278"/>
      <c r="O17" s="122" t="e">
        <f>SUMIFS(#REF!,#REF!,$A17,#REF!,$B17)</f>
        <v>#REF!</v>
      </c>
      <c r="P17" s="278"/>
      <c r="Q17" s="122" t="e">
        <f>SUMIFS(SYSCO!#REF!,SYSCO!$E:$E,$A17,SYSCO!$C:$C,$B17)</f>
        <v>#REF!</v>
      </c>
      <c r="R17" s="278"/>
      <c r="S17" s="122" t="s">
        <v>22</v>
      </c>
      <c r="T17" s="278"/>
      <c r="U17" s="122" t="e">
        <f>SUMIFS(#REF!,#REF!,$A17,#REF!,$B17)</f>
        <v>#REF!</v>
      </c>
      <c r="V17" s="278"/>
      <c r="W17" s="122" t="e">
        <f>SUMIFS(#REF!,#REF!,$A17,#REF!,$B17)</f>
        <v>#REF!</v>
      </c>
      <c r="X17" s="278"/>
      <c r="Y17" s="122" t="e">
        <f>SUMIFS('Natures Produce'!#REF!,'Natures Produce'!#REF!,$A17,'Natures Produce'!$C:$C,$B17)</f>
        <v>#REF!</v>
      </c>
      <c r="Z17" s="278"/>
      <c r="AA17" s="122" t="e">
        <f>SUMIFS('Le Chef Bakery'!#REF!,'Le Chef Bakery'!$D:$D,$A17,'Le Chef Bakery'!#REF!,$B17)</f>
        <v>#REF!</v>
      </c>
      <c r="AB17" s="278"/>
      <c r="AC17" s="122" t="e">
        <f>SUMIFS(#REF!,#REF!,$A17,#REF!,$B17)</f>
        <v>#REF!</v>
      </c>
      <c r="AD17" s="278"/>
      <c r="AE17" s="122"/>
      <c r="AF17" s="122"/>
      <c r="AG17" s="122"/>
    </row>
    <row r="18" spans="1:33">
      <c r="A18" s="26" t="s">
        <v>34</v>
      </c>
      <c r="B18" s="121" t="s">
        <v>24</v>
      </c>
      <c r="C18" s="122" t="e">
        <f>SUMIFS(KIKKA!$E$2:$E$1840,KIKKA!$C$2:$C$1840,A18,KIKKA!#REF!,"")</f>
        <v>#REF!</v>
      </c>
      <c r="D18" s="278"/>
      <c r="E18" s="122" t="e">
        <f>SUMIFS(#REF!,#REF!,$A18,#REF!,"")</f>
        <v>#REF!</v>
      </c>
      <c r="F18" s="278"/>
      <c r="G18" s="122" t="e">
        <f>SUMIFS(UNFI!#REF!,UNFI!$D:$D,$A18,UNFI!#REF!,"")</f>
        <v>#REF!</v>
      </c>
      <c r="H18" s="278"/>
      <c r="I18" s="122" t="e">
        <f>SUMIFS('US FOODS'!#REF!,'US FOODS'!$D:$D,$A18,'US FOODS'!#REF!,"")</f>
        <v>#REF!</v>
      </c>
      <c r="J18" s="278"/>
      <c r="K18" s="122" t="e">
        <f>SUMIFS(#REF!,#REF!,$A18,#REF!,"")</f>
        <v>#REF!</v>
      </c>
      <c r="L18" s="278"/>
      <c r="M18" s="122" t="e">
        <f>SUMIFS('42nd Street Bagel'!$F:$F,'42nd Street Bagel'!$D:$D,$A18,'42nd Street Bagel'!#REF!,"")</f>
        <v>#REF!</v>
      </c>
      <c r="N18" s="278"/>
      <c r="O18" s="122" t="e">
        <f>SUMIFS(#REF!,#REF!,$A18,#REF!,"")</f>
        <v>#REF!</v>
      </c>
      <c r="P18" s="278"/>
      <c r="Q18" s="122" t="e">
        <f>SUMIFS(SYSCO!#REF!,SYSCO!$E:$E,$A18,SYSCO!$C:$C,"")</f>
        <v>#REF!</v>
      </c>
      <c r="R18" s="278"/>
      <c r="S18" s="122" t="s">
        <v>22</v>
      </c>
      <c r="T18" s="278"/>
      <c r="U18" s="122" t="e">
        <f>SUMIFS(#REF!,#REF!,$A18,#REF!,"")</f>
        <v>#REF!</v>
      </c>
      <c r="V18" s="278"/>
      <c r="W18" s="122" t="e">
        <f>SUMIFS(#REF!,#REF!,$A18,#REF!,"")</f>
        <v>#REF!</v>
      </c>
      <c r="X18" s="278"/>
      <c r="Y18" s="122" t="e">
        <f>SUMIFS('Natures Produce'!#REF!,'Natures Produce'!#REF!,$A18,'Natures Produce'!$C:$C,"")</f>
        <v>#REF!</v>
      </c>
      <c r="Z18" s="278"/>
      <c r="AA18" s="122" t="e">
        <f>SUMIFS('Le Chef Bakery'!#REF!,'Le Chef Bakery'!$D:$D,$A18,'Le Chef Bakery'!#REF!,"")</f>
        <v>#REF!</v>
      </c>
      <c r="AB18" s="278"/>
      <c r="AC18" s="122" t="e">
        <f>SUMIFS(#REF!,#REF!,$A18,#REF!,"")</f>
        <v>#REF!</v>
      </c>
      <c r="AD18" s="278"/>
      <c r="AE18" s="122"/>
      <c r="AF18" s="122"/>
      <c r="AG18" s="122"/>
    </row>
    <row r="19" spans="1:33">
      <c r="A19" s="123" t="s">
        <v>37</v>
      </c>
      <c r="B19" s="124" t="s">
        <v>24</v>
      </c>
      <c r="C19" s="125" t="e">
        <f>SUMIFS(KIKKA!$E$2:$E$1840,KIKKA!$C$2:$C$1840,A19,KIKKA!#REF!,"")</f>
        <v>#REF!</v>
      </c>
      <c r="D19" s="126" t="e">
        <f>SUMIF(A3:A31,A19,C3:C31)</f>
        <v>#REF!</v>
      </c>
      <c r="E19" s="125" t="e">
        <f>SUMIFS(#REF!,#REF!,$A19,#REF!,"")</f>
        <v>#REF!</v>
      </c>
      <c r="F19" s="126" t="e">
        <f>SUMIF($A3:$A31,$A19,E3:E31)</f>
        <v>#REF!</v>
      </c>
      <c r="G19" s="125" t="e">
        <f>SUMIFS(UNFI!#REF!,UNFI!$D:$D,$A19,UNFI!#REF!,"")</f>
        <v>#REF!</v>
      </c>
      <c r="H19" s="126" t="e">
        <f>SUMIF($A3:$A31,$A19,G3:G31)</f>
        <v>#REF!</v>
      </c>
      <c r="I19" s="125" t="e">
        <f>SUMIFS('US FOODS'!#REF!,'US FOODS'!$D:$D,$A19,'US FOODS'!#REF!,"")</f>
        <v>#REF!</v>
      </c>
      <c r="J19" s="126" t="e">
        <f>SUMIF($A3:$A31,$A19,I3:I31)</f>
        <v>#REF!</v>
      </c>
      <c r="K19" s="125" t="e">
        <f>SUMIFS(#REF!,#REF!,$A19,#REF!,"")</f>
        <v>#REF!</v>
      </c>
      <c r="L19" s="126" t="e">
        <f>SUMIF($A3:$A31,$A19,K3:K31)</f>
        <v>#REF!</v>
      </c>
      <c r="M19" s="125" t="e">
        <f>SUMIFS('42nd Street Bagel'!$F:$F,'42nd Street Bagel'!$D:$D,$A19,'42nd Street Bagel'!#REF!,"")</f>
        <v>#REF!</v>
      </c>
      <c r="N19" s="126" t="e">
        <f>SUMIF($A3:$A31,$A19,M3:M31)</f>
        <v>#REF!</v>
      </c>
      <c r="O19" s="125" t="e">
        <f>SUMIFS(#REF!,#REF!,$A19,#REF!,"")</f>
        <v>#REF!</v>
      </c>
      <c r="P19" s="126" t="e">
        <f>SUMIF($A3:$A31,$A19,O3:O31)</f>
        <v>#REF!</v>
      </c>
      <c r="Q19" s="125" t="e">
        <f>SUMIFS(SYSCO!#REF!,SYSCO!$E:$E,$A19,SYSCO!$C:$C,"")</f>
        <v>#REF!</v>
      </c>
      <c r="R19" s="126" t="e">
        <f>SUMIF($A3:$A31,$A19,Q3:Q31)</f>
        <v>#REF!</v>
      </c>
      <c r="S19" s="125" t="s">
        <v>22</v>
      </c>
      <c r="T19" s="126">
        <f>SUMIF($A3:$A31,$A19,S3:S31)</f>
        <v>0</v>
      </c>
      <c r="U19" s="125" t="e">
        <f>SUMIFS(#REF!,#REF!,$A19,#REF!,"")</f>
        <v>#REF!</v>
      </c>
      <c r="V19" s="126" t="e">
        <f>SUMIF($A3:$A31,$A19,U3:U31)</f>
        <v>#REF!</v>
      </c>
      <c r="W19" s="125" t="e">
        <f>SUMIFS(#REF!,#REF!,$A19,#REF!,"")</f>
        <v>#REF!</v>
      </c>
      <c r="X19" s="126" t="e">
        <f>SUMIF($A3:$A31,$A19,W3:W31)</f>
        <v>#REF!</v>
      </c>
      <c r="Y19" s="125" t="e">
        <f>SUMIFS('Natures Produce'!#REF!,'Natures Produce'!#REF!,$A19,'Natures Produce'!$C:$C,"")</f>
        <v>#REF!</v>
      </c>
      <c r="Z19" s="126" t="e">
        <f>SUMIF($A3:$A31,$A19,Y3:Y31)</f>
        <v>#REF!</v>
      </c>
      <c r="AA19" s="125" t="e">
        <f>SUMIFS('Le Chef Bakery'!#REF!,'Le Chef Bakery'!$D:$D,$A19,'Le Chef Bakery'!#REF!,"")</f>
        <v>#REF!</v>
      </c>
      <c r="AB19" s="126" t="e">
        <f>SUMIF($A3:$A31,$A19,AA3:AA31)</f>
        <v>#REF!</v>
      </c>
      <c r="AC19" s="125" t="e">
        <f>SUMIFS(#REF!,#REF!,$A19,#REF!,"")</f>
        <v>#REF!</v>
      </c>
      <c r="AD19" s="126" t="e">
        <f>SUMIF($A3:$A31,$A19,AC3:AC31)</f>
        <v>#REF!</v>
      </c>
      <c r="AE19" s="125"/>
      <c r="AF19" s="125"/>
      <c r="AG19" s="125"/>
    </row>
    <row r="20" spans="1:33">
      <c r="A20" s="17" t="s">
        <v>38</v>
      </c>
      <c r="B20" s="121" t="s">
        <v>35</v>
      </c>
      <c r="C20" s="122" t="e">
        <f>SUMIFS(KIKKA!$E:$E,KIKKA!$C:$C,A20,KIKKA!#REF!,B20)</f>
        <v>#REF!</v>
      </c>
      <c r="D20" s="277" t="e">
        <f>SUMIF(A3:A31,A20,C3:C31)</f>
        <v>#REF!</v>
      </c>
      <c r="E20" s="122" t="e">
        <f>SUMIFS(#REF!,#REF!,$A20,#REF!,$B20)</f>
        <v>#REF!</v>
      </c>
      <c r="F20" s="277" t="e">
        <f>SUMIF($A3:$A31,$A20,E3:E31)</f>
        <v>#REF!</v>
      </c>
      <c r="G20" s="122" t="e">
        <f>SUMIFS(UNFI!#REF!,UNFI!$D:$D,$A20,UNFI!#REF!,$B20)</f>
        <v>#REF!</v>
      </c>
      <c r="H20" s="277" t="e">
        <f>SUMIF($A3:$A31,$A20,G3:G31)</f>
        <v>#REF!</v>
      </c>
      <c r="I20" s="122" t="e">
        <f>SUMIFS('US FOODS'!#REF!,'US FOODS'!$D:$D,$A20,'US FOODS'!#REF!,$B20)</f>
        <v>#REF!</v>
      </c>
      <c r="J20" s="277" t="e">
        <f>SUMIF($A3:$A31,$A20,I3:I31)</f>
        <v>#REF!</v>
      </c>
      <c r="K20" s="122" t="e">
        <f>SUMIFS(#REF!,#REF!,$A20,#REF!,$B20)</f>
        <v>#REF!</v>
      </c>
      <c r="L20" s="277" t="e">
        <f>SUMIF($A3:$A31,$A20,K3:K31)</f>
        <v>#REF!</v>
      </c>
      <c r="M20" s="122" t="e">
        <f>SUMIFS('42nd Street Bagel'!$F:$F,'42nd Street Bagel'!$D:$D,$A20,'42nd Street Bagel'!#REF!,$B20)</f>
        <v>#REF!</v>
      </c>
      <c r="N20" s="277" t="e">
        <f>SUMIF($A3:$A31,$A20,M3:M31)</f>
        <v>#REF!</v>
      </c>
      <c r="O20" s="122" t="e">
        <f>SUMIFS(#REF!,#REF!,$A20,#REF!,$B20)</f>
        <v>#REF!</v>
      </c>
      <c r="P20" s="277" t="e">
        <f>SUMIF($A3:$A31,$A20,O3:O31)</f>
        <v>#REF!</v>
      </c>
      <c r="Q20" s="122" t="e">
        <f>SUMIFS(SYSCO!#REF!,SYSCO!$E:$E,$A20,SYSCO!$C:$C,$B20)</f>
        <v>#REF!</v>
      </c>
      <c r="R20" s="277" t="e">
        <f>SUMIF($A3:$A31,$A20,Q3:Q31)</f>
        <v>#REF!</v>
      </c>
      <c r="S20" s="122" t="s">
        <v>22</v>
      </c>
      <c r="T20" s="277">
        <f>SUMIF($A3:$A31,$A20,S3:S31)</f>
        <v>0</v>
      </c>
      <c r="U20" s="122" t="e">
        <f>SUMIFS(#REF!,#REF!,$A20,#REF!,$B20)</f>
        <v>#REF!</v>
      </c>
      <c r="V20" s="277" t="e">
        <f>SUMIF($A3:$A31,$A20,U3:U31)</f>
        <v>#REF!</v>
      </c>
      <c r="W20" s="122" t="e">
        <f>SUMIFS(#REF!,#REF!,$A20,#REF!,$B20)</f>
        <v>#REF!</v>
      </c>
      <c r="X20" s="277" t="e">
        <f>SUMIF($A3:$A31,$A20,W3:W31)</f>
        <v>#REF!</v>
      </c>
      <c r="Y20" s="122" t="e">
        <f>SUMIFS('Natures Produce'!#REF!,'Natures Produce'!#REF!,$A20,'Natures Produce'!$C:$C,$B20)</f>
        <v>#REF!</v>
      </c>
      <c r="Z20" s="277" t="e">
        <f>SUMIF($A3:$A31,$A20,Y3:Y31)</f>
        <v>#REF!</v>
      </c>
      <c r="AA20" s="122" t="e">
        <f>SUMIFS('Le Chef Bakery'!#REF!,'Le Chef Bakery'!$D:$D,$A20,'Le Chef Bakery'!#REF!,$B20)</f>
        <v>#REF!</v>
      </c>
      <c r="AB20" s="277" t="e">
        <f>SUMIF($A3:$A31,$A20,AA3:AA31)</f>
        <v>#REF!</v>
      </c>
      <c r="AC20" s="122" t="e">
        <f>SUMIFS(#REF!,#REF!,$A20,#REF!,$B20)</f>
        <v>#REF!</v>
      </c>
      <c r="AD20" s="277" t="e">
        <f>SUMIF($A3:$A31,$A20,AC3:AC31)</f>
        <v>#REF!</v>
      </c>
      <c r="AE20" s="122"/>
      <c r="AF20" s="122"/>
      <c r="AG20" s="122"/>
    </row>
    <row r="21" spans="1:33">
      <c r="A21" s="26" t="s">
        <v>38</v>
      </c>
      <c r="B21" s="121" t="s">
        <v>36</v>
      </c>
      <c r="C21" s="122" t="e">
        <f>SUMIFS(KIKKA!$E:$E,KIKKA!$C:$C,A21,KIKKA!#REF!,B21)</f>
        <v>#REF!</v>
      </c>
      <c r="D21" s="278"/>
      <c r="E21" s="122" t="e">
        <f>SUMIFS(#REF!,#REF!,$A21,#REF!,$B21)</f>
        <v>#REF!</v>
      </c>
      <c r="F21" s="278"/>
      <c r="G21" s="122" t="e">
        <f>SUMIFS(UNFI!#REF!,UNFI!$D:$D,$A21,UNFI!#REF!,$B21)</f>
        <v>#REF!</v>
      </c>
      <c r="H21" s="278"/>
      <c r="I21" s="122" t="e">
        <f>SUMIFS('US FOODS'!#REF!,'US FOODS'!$D:$D,$A21,'US FOODS'!#REF!,$B21)</f>
        <v>#REF!</v>
      </c>
      <c r="J21" s="278"/>
      <c r="K21" s="122" t="e">
        <f>SUMIFS(#REF!,#REF!,$A21,#REF!,$B21)</f>
        <v>#REF!</v>
      </c>
      <c r="L21" s="278"/>
      <c r="M21" s="122" t="e">
        <f>SUMIFS('42nd Street Bagel'!$F:$F,'42nd Street Bagel'!$D:$D,$A21,'42nd Street Bagel'!#REF!,$B21)</f>
        <v>#REF!</v>
      </c>
      <c r="N21" s="278"/>
      <c r="O21" s="122" t="e">
        <f>SUMIFS(#REF!,#REF!,$A21,#REF!,$B21)</f>
        <v>#REF!</v>
      </c>
      <c r="P21" s="278"/>
      <c r="Q21" s="122" t="e">
        <f>SUMIFS(SYSCO!#REF!,SYSCO!$E:$E,$A21,SYSCO!$C:$C,$B21)</f>
        <v>#REF!</v>
      </c>
      <c r="R21" s="278"/>
      <c r="S21" s="122" t="s">
        <v>22</v>
      </c>
      <c r="T21" s="278"/>
      <c r="U21" s="122" t="e">
        <f>SUMIFS(#REF!,#REF!,$A21,#REF!,$B21)</f>
        <v>#REF!</v>
      </c>
      <c r="V21" s="278"/>
      <c r="W21" s="122" t="e">
        <f>SUMIFS(#REF!,#REF!,$A21,#REF!,$B21)</f>
        <v>#REF!</v>
      </c>
      <c r="X21" s="278"/>
      <c r="Y21" s="122" t="e">
        <f>SUMIFS('Natures Produce'!#REF!,'Natures Produce'!#REF!,$A21,'Natures Produce'!$C:$C,$B21)</f>
        <v>#REF!</v>
      </c>
      <c r="Z21" s="278"/>
      <c r="AA21" s="122" t="e">
        <f>SUMIFS('Le Chef Bakery'!#REF!,'Le Chef Bakery'!$D:$D,$A21,'Le Chef Bakery'!#REF!,$B21)</f>
        <v>#REF!</v>
      </c>
      <c r="AB21" s="278"/>
      <c r="AC21" s="122" t="e">
        <f>SUMIFS(#REF!,#REF!,$A21,#REF!,$B21)</f>
        <v>#REF!</v>
      </c>
      <c r="AD21" s="278"/>
      <c r="AE21" s="122"/>
      <c r="AF21" s="122"/>
      <c r="AG21" s="122"/>
    </row>
    <row r="22" spans="1:33">
      <c r="A22" s="26" t="s">
        <v>38</v>
      </c>
      <c r="B22" s="121" t="s">
        <v>21</v>
      </c>
      <c r="C22" s="122" t="e">
        <f>SUMIFS(KIKKA!$E:$E,KIKKA!$C:$C,A22,KIKKA!#REF!,B22)</f>
        <v>#REF!</v>
      </c>
      <c r="D22" s="278"/>
      <c r="E22" s="122" t="e">
        <f>SUMIFS(#REF!,#REF!,$A22,#REF!,$B22)</f>
        <v>#REF!</v>
      </c>
      <c r="F22" s="278"/>
      <c r="G22" s="122" t="e">
        <f>SUMIFS(UNFI!#REF!,UNFI!$D:$D,$A22,UNFI!#REF!,$B22)</f>
        <v>#REF!</v>
      </c>
      <c r="H22" s="278"/>
      <c r="I22" s="122" t="e">
        <f>SUMIFS('US FOODS'!#REF!,'US FOODS'!$D:$D,$A22,'US FOODS'!#REF!,$B22)</f>
        <v>#REF!</v>
      </c>
      <c r="J22" s="278"/>
      <c r="K22" s="122" t="e">
        <f>SUMIFS(#REF!,#REF!,$A22,#REF!,$B22)</f>
        <v>#REF!</v>
      </c>
      <c r="L22" s="278"/>
      <c r="M22" s="122" t="e">
        <f>SUMIFS('42nd Street Bagel'!$F:$F,'42nd Street Bagel'!$D:$D,$A22,'42nd Street Bagel'!#REF!,$B22)</f>
        <v>#REF!</v>
      </c>
      <c r="N22" s="278"/>
      <c r="O22" s="122" t="e">
        <f>SUMIFS(#REF!,#REF!,$A22,#REF!,$B22)</f>
        <v>#REF!</v>
      </c>
      <c r="P22" s="278"/>
      <c r="Q22" s="122" t="e">
        <f>SUMIFS(SYSCO!#REF!,SYSCO!$E:$E,$A22,SYSCO!$C:$C,$B22)</f>
        <v>#REF!</v>
      </c>
      <c r="R22" s="278"/>
      <c r="S22" s="122" t="s">
        <v>22</v>
      </c>
      <c r="T22" s="278"/>
      <c r="U22" s="122" t="e">
        <f>SUMIFS(#REF!,#REF!,$A22,#REF!,$B22)</f>
        <v>#REF!</v>
      </c>
      <c r="V22" s="278"/>
      <c r="W22" s="122" t="e">
        <f>SUMIFS(#REF!,#REF!,$A22,#REF!,$B22)</f>
        <v>#REF!</v>
      </c>
      <c r="X22" s="278"/>
      <c r="Y22" s="122" t="e">
        <f>SUMIFS('Natures Produce'!#REF!,'Natures Produce'!#REF!,$A22,'Natures Produce'!$C:$C,$B22)</f>
        <v>#REF!</v>
      </c>
      <c r="Z22" s="278"/>
      <c r="AA22" s="122" t="e">
        <f>SUMIFS('Le Chef Bakery'!#REF!,'Le Chef Bakery'!$D:$D,$A22,'Le Chef Bakery'!#REF!,$B22)</f>
        <v>#REF!</v>
      </c>
      <c r="AB22" s="278"/>
      <c r="AC22" s="122" t="e">
        <f>SUMIFS(#REF!,#REF!,$A22,#REF!,$B22)</f>
        <v>#REF!</v>
      </c>
      <c r="AD22" s="278"/>
      <c r="AE22" s="122"/>
      <c r="AF22" s="122"/>
      <c r="AG22" s="122"/>
    </row>
    <row r="23" spans="1:33">
      <c r="A23" s="26" t="s">
        <v>38</v>
      </c>
      <c r="B23" s="121" t="s">
        <v>24</v>
      </c>
      <c r="C23" s="122" t="e">
        <f>SUMIFS(KIKKA!$E$2:$E$1840,KIKKA!$C$2:$C$1840,A23,KIKKA!#REF!,"")</f>
        <v>#REF!</v>
      </c>
      <c r="D23" s="278"/>
      <c r="E23" s="122" t="e">
        <f>SUMIFS(#REF!,#REF!,$A23,#REF!,"")</f>
        <v>#REF!</v>
      </c>
      <c r="F23" s="278"/>
      <c r="G23" s="122" t="e">
        <f>SUMIFS(UNFI!#REF!,UNFI!$D:$D,$A23,UNFI!#REF!,"")</f>
        <v>#REF!</v>
      </c>
      <c r="H23" s="278"/>
      <c r="I23" s="122" t="e">
        <f>SUMIFS('US FOODS'!#REF!,'US FOODS'!$D:$D,$A23,'US FOODS'!#REF!,"")</f>
        <v>#REF!</v>
      </c>
      <c r="J23" s="278"/>
      <c r="K23" s="122" t="e">
        <f>SUMIFS(#REF!,#REF!,$A23,#REF!,"")</f>
        <v>#REF!</v>
      </c>
      <c r="L23" s="278"/>
      <c r="M23" s="122" t="e">
        <f>SUMIFS('42nd Street Bagel'!$F:$F,'42nd Street Bagel'!$D:$D,$A23,'42nd Street Bagel'!#REF!,"")</f>
        <v>#REF!</v>
      </c>
      <c r="N23" s="278"/>
      <c r="O23" s="122" t="e">
        <f>SUMIFS(#REF!,#REF!,$A23,#REF!,"")</f>
        <v>#REF!</v>
      </c>
      <c r="P23" s="278"/>
      <c r="Q23" s="122" t="e">
        <f>SUMIFS(SYSCO!#REF!,SYSCO!$E:$E,$A23,SYSCO!$C:$C,"")</f>
        <v>#REF!</v>
      </c>
      <c r="R23" s="278"/>
      <c r="S23" s="122" t="s">
        <v>22</v>
      </c>
      <c r="T23" s="278"/>
      <c r="U23" s="122" t="e">
        <f>SUMIFS(#REF!,#REF!,$A23,#REF!,"")</f>
        <v>#REF!</v>
      </c>
      <c r="V23" s="278"/>
      <c r="W23" s="122" t="e">
        <f>SUMIFS(#REF!,#REF!,$A23,#REF!,"")</f>
        <v>#REF!</v>
      </c>
      <c r="X23" s="278"/>
      <c r="Y23" s="122" t="e">
        <f>SUMIFS('Natures Produce'!#REF!,'Natures Produce'!#REF!,$A23,'Natures Produce'!$C:$C,"")</f>
        <v>#REF!</v>
      </c>
      <c r="Z23" s="278"/>
      <c r="AA23" s="122" t="e">
        <f>SUMIFS('Le Chef Bakery'!#REF!,'Le Chef Bakery'!$D:$D,$A23,'Le Chef Bakery'!#REF!,"")</f>
        <v>#REF!</v>
      </c>
      <c r="AB23" s="278"/>
      <c r="AC23" s="122" t="e">
        <f>SUMIFS(#REF!,#REF!,$A23,#REF!,"")</f>
        <v>#REF!</v>
      </c>
      <c r="AD23" s="278"/>
      <c r="AE23" s="122"/>
      <c r="AF23" s="122"/>
      <c r="AG23" s="122"/>
    </row>
    <row r="24" spans="1:33">
      <c r="A24" s="123" t="s">
        <v>39</v>
      </c>
      <c r="B24" s="124" t="s">
        <v>24</v>
      </c>
      <c r="C24" s="125" t="e">
        <f>SUMIFS(KIKKA!$E$2:$E$1840,KIKKA!$C$2:$C$1840,A24,KIKKA!#REF!,"")</f>
        <v>#REF!</v>
      </c>
      <c r="D24" s="126" t="e">
        <f>SUMIF(A3:A31,A24,C3:C31)</f>
        <v>#REF!</v>
      </c>
      <c r="E24" s="125" t="e">
        <f>SUMIFS(#REF!,#REF!,$A24,#REF!,"")</f>
        <v>#REF!</v>
      </c>
      <c r="F24" s="126" t="e">
        <f>SUMIF($A3:$A31,$A24,E3:E31)</f>
        <v>#REF!</v>
      </c>
      <c r="G24" s="125" t="e">
        <f>SUMIFS(UNFI!#REF!,UNFI!$D:$D,$A24,UNFI!#REF!,"")</f>
        <v>#REF!</v>
      </c>
      <c r="H24" s="126" t="e">
        <f>SUMIF($A3:$A31,$A24,G3:G31)</f>
        <v>#REF!</v>
      </c>
      <c r="I24" s="125" t="e">
        <f>SUMIFS('US FOODS'!#REF!,'US FOODS'!$D:$D,$A24,'US FOODS'!#REF!,"")</f>
        <v>#REF!</v>
      </c>
      <c r="J24" s="126" t="e">
        <f>SUMIF($A3:$A31,$A24,I3:I31)</f>
        <v>#REF!</v>
      </c>
      <c r="K24" s="125" t="e">
        <f>SUMIFS(#REF!,#REF!,$A24,#REF!,"")</f>
        <v>#REF!</v>
      </c>
      <c r="L24" s="126" t="e">
        <f>SUMIF($A3:$A31,$A24,K3:K31)</f>
        <v>#REF!</v>
      </c>
      <c r="M24" s="125" t="e">
        <f>SUMIFS('42nd Street Bagel'!$F:$F,'42nd Street Bagel'!$D:$D,$A24,'42nd Street Bagel'!#REF!,"")</f>
        <v>#REF!</v>
      </c>
      <c r="N24" s="126" t="e">
        <f>SUMIF($A3:$A31,$A24,M3:M31)</f>
        <v>#REF!</v>
      </c>
      <c r="O24" s="125" t="e">
        <f>SUMIFS(#REF!,#REF!,$A24,#REF!,"")</f>
        <v>#REF!</v>
      </c>
      <c r="P24" s="126" t="e">
        <f>SUMIF($A3:$A31,$A24,O3:O31)</f>
        <v>#REF!</v>
      </c>
      <c r="Q24" s="125" t="e">
        <f>SUMIFS(SYSCO!#REF!,SYSCO!$E:$E,$A24,SYSCO!$C:$C,"")</f>
        <v>#REF!</v>
      </c>
      <c r="R24" s="126" t="e">
        <f>SUMIF($A3:$A31,$A24,Q3:Q31)</f>
        <v>#REF!</v>
      </c>
      <c r="S24" s="125" t="s">
        <v>22</v>
      </c>
      <c r="T24" s="126">
        <f>SUMIF($A3:$A31,$A24,S3:S31)</f>
        <v>0</v>
      </c>
      <c r="U24" s="125" t="e">
        <f>SUMIFS(#REF!,#REF!,$A24,#REF!,"")</f>
        <v>#REF!</v>
      </c>
      <c r="V24" s="126" t="e">
        <f>SUMIF($A3:$A31,$A24,U3:U31)</f>
        <v>#REF!</v>
      </c>
      <c r="W24" s="125" t="e">
        <f>SUMIFS(#REF!,#REF!,$A24,#REF!,"")</f>
        <v>#REF!</v>
      </c>
      <c r="X24" s="126" t="e">
        <f>SUMIF($A3:$A31,$A24,W3:W31)</f>
        <v>#REF!</v>
      </c>
      <c r="Y24" s="125" t="e">
        <f>SUMIFS('Natures Produce'!#REF!,'Natures Produce'!#REF!,$A24,'Natures Produce'!$C:$C,"")</f>
        <v>#REF!</v>
      </c>
      <c r="Z24" s="126" t="e">
        <f>SUMIF($A3:$A31,$A24,Y3:Y31)</f>
        <v>#REF!</v>
      </c>
      <c r="AA24" s="125" t="e">
        <f>SUMIFS('Le Chef Bakery'!#REF!,'Le Chef Bakery'!$D:$D,$A24,'Le Chef Bakery'!#REF!,"")</f>
        <v>#REF!</v>
      </c>
      <c r="AB24" s="126" t="e">
        <f>SUMIF($A3:$A31,$A24,AA3:AA31)</f>
        <v>#REF!</v>
      </c>
      <c r="AC24" s="125" t="e">
        <f>SUMIFS(#REF!,#REF!,$A24,#REF!,"")</f>
        <v>#REF!</v>
      </c>
      <c r="AD24" s="126" t="e">
        <f>SUMIF($A3:$A31,$A24,AC3:AC31)</f>
        <v>#REF!</v>
      </c>
      <c r="AE24" s="125"/>
      <c r="AF24" s="125"/>
      <c r="AG24" s="125"/>
    </row>
    <row r="25" spans="1:33">
      <c r="A25" s="17" t="s">
        <v>40</v>
      </c>
      <c r="B25" s="30" t="s">
        <v>37</v>
      </c>
      <c r="C25" s="122" t="e">
        <f>SUMIFS(KIKKA!$E:$E,KIKKA!$C:$C,A25,KIKKA!#REF!,B25)</f>
        <v>#REF!</v>
      </c>
      <c r="D25" s="277" t="e">
        <f>SUMIF(A3:A31,A25,C3:C31)</f>
        <v>#REF!</v>
      </c>
      <c r="E25" s="122" t="e">
        <f>SUMIFS(#REF!,#REF!,$A25,#REF!,$B25)</f>
        <v>#REF!</v>
      </c>
      <c r="F25" s="277" t="e">
        <f>SUMIF($A3:$A31,$A25,E3:E31)</f>
        <v>#REF!</v>
      </c>
      <c r="G25" s="122" t="e">
        <f>SUMIFS(UNFI!#REF!,UNFI!$D:$D,$A25,UNFI!#REF!,$B25)</f>
        <v>#REF!</v>
      </c>
      <c r="H25" s="277" t="e">
        <f>SUMIF($A3:$A31,$A25,G3:G31)</f>
        <v>#REF!</v>
      </c>
      <c r="I25" s="122" t="e">
        <f>SUMIFS('US FOODS'!#REF!,'US FOODS'!$D:$D,$A25,'US FOODS'!#REF!,$B25)</f>
        <v>#REF!</v>
      </c>
      <c r="J25" s="277" t="e">
        <f>SUMIF($A3:$A31,$A25,I3:I31)</f>
        <v>#REF!</v>
      </c>
      <c r="K25" s="122" t="e">
        <f>SUMIFS(#REF!,#REF!,$A25,#REF!,$B25)</f>
        <v>#REF!</v>
      </c>
      <c r="L25" s="277" t="e">
        <f>SUMIF($A3:$A31,$A25,K3:K31)</f>
        <v>#REF!</v>
      </c>
      <c r="M25" s="122" t="e">
        <f>SUMIFS('42nd Street Bagel'!$F:$F,'42nd Street Bagel'!$D:$D,$A25,'42nd Street Bagel'!#REF!,$B25)</f>
        <v>#REF!</v>
      </c>
      <c r="N25" s="277" t="e">
        <f>SUMIF($A3:$A31,$A25,M3:M31)</f>
        <v>#REF!</v>
      </c>
      <c r="O25" s="122" t="e">
        <f>SUMIFS(#REF!,#REF!,$A25,#REF!,$B25)</f>
        <v>#REF!</v>
      </c>
      <c r="P25" s="277" t="e">
        <f>SUMIF($A3:$A31,$A25,O3:O31)</f>
        <v>#REF!</v>
      </c>
      <c r="Q25" s="122" t="e">
        <f>SUMIFS(SYSCO!#REF!,SYSCO!$E:$E,$A25,SYSCO!$C:$C,$B25)</f>
        <v>#REF!</v>
      </c>
      <c r="R25" s="277" t="e">
        <f>SUMIF($A3:$A31,$A25,Q3:Q31)</f>
        <v>#REF!</v>
      </c>
      <c r="S25" s="122" t="s">
        <v>22</v>
      </c>
      <c r="T25" s="277" t="e">
        <f>SUMIF($A3:$A31,$A25,S3:S31)</f>
        <v>#VALUE!</v>
      </c>
      <c r="U25" s="122" t="e">
        <f>SUMIFS(#REF!,#REF!,$A25,#REF!,$B25)</f>
        <v>#REF!</v>
      </c>
      <c r="V25" s="277" t="e">
        <f>SUMIF($A3:$A31,$A25,U3:U31)</f>
        <v>#REF!</v>
      </c>
      <c r="W25" s="122" t="e">
        <f>SUMIFS(#REF!,#REF!,$A25,#REF!,$B25)</f>
        <v>#REF!</v>
      </c>
      <c r="X25" s="277" t="e">
        <f>SUMIF($A3:$A31,$A25,W3:W31)</f>
        <v>#REF!</v>
      </c>
      <c r="Y25" s="122" t="e">
        <f>SUMIFS('Natures Produce'!#REF!,'Natures Produce'!#REF!,$A25,'Natures Produce'!$C:$C,$B25)</f>
        <v>#REF!</v>
      </c>
      <c r="Z25" s="277" t="e">
        <f>SUMIF($A3:$A31,$A25,Y3:Y31)</f>
        <v>#REF!</v>
      </c>
      <c r="AA25" s="122" t="e">
        <f>SUMIFS('Le Chef Bakery'!#REF!,'Le Chef Bakery'!$D:$D,$A25,'Le Chef Bakery'!#REF!,$B25)</f>
        <v>#REF!</v>
      </c>
      <c r="AB25" s="277" t="e">
        <f>SUMIF($A3:$A31,$A25,AA3:AA31)</f>
        <v>#REF!</v>
      </c>
      <c r="AC25" s="122" t="e">
        <f>SUMIFS(#REF!,#REF!,$A25,#REF!,$B25)</f>
        <v>#REF!</v>
      </c>
      <c r="AD25" s="277" t="e">
        <f>SUMIF($A3:$A31,$A25,AC3:AC31)</f>
        <v>#REF!</v>
      </c>
      <c r="AE25" s="122"/>
      <c r="AF25" s="122"/>
      <c r="AG25" s="122"/>
    </row>
    <row r="26" spans="1:33">
      <c r="A26" s="26" t="s">
        <v>40</v>
      </c>
      <c r="B26" s="30" t="s">
        <v>31</v>
      </c>
      <c r="C26" s="122" t="e">
        <f>SUMIFS(KIKKA!$E:$E,KIKKA!$C:$C,A26,KIKKA!#REF!,B26)</f>
        <v>#REF!</v>
      </c>
      <c r="D26" s="278"/>
      <c r="E26" s="122" t="e">
        <f>SUMIFS(#REF!,#REF!,$A26,#REF!,$B26)</f>
        <v>#REF!</v>
      </c>
      <c r="F26" s="278"/>
      <c r="G26" s="122" t="e">
        <f>SUMIFS(UNFI!#REF!,UNFI!$D:$D,$A26,UNFI!#REF!,$B26)</f>
        <v>#REF!</v>
      </c>
      <c r="H26" s="278"/>
      <c r="I26" s="122" t="e">
        <f>SUMIFS('US FOODS'!#REF!,'US FOODS'!$D:$D,$A26,'US FOODS'!#REF!,$B26)</f>
        <v>#REF!</v>
      </c>
      <c r="J26" s="278"/>
      <c r="K26" s="122" t="e">
        <f>SUMIFS(#REF!,#REF!,$A26,#REF!,$B26)</f>
        <v>#REF!</v>
      </c>
      <c r="L26" s="278"/>
      <c r="M26" s="122" t="e">
        <f>SUMIFS('42nd Street Bagel'!$F:$F,'42nd Street Bagel'!$D:$D,$A26,'42nd Street Bagel'!#REF!,$B26)</f>
        <v>#REF!</v>
      </c>
      <c r="N26" s="278"/>
      <c r="O26" s="122" t="e">
        <f>SUMIFS(#REF!,#REF!,$A26,#REF!,$B26)</f>
        <v>#REF!</v>
      </c>
      <c r="P26" s="278"/>
      <c r="Q26" s="122" t="e">
        <f>SUMIFS(SYSCO!#REF!,SYSCO!$E:$E,$A26,SYSCO!$C:$C,$B26)</f>
        <v>#REF!</v>
      </c>
      <c r="R26" s="278"/>
      <c r="S26" s="122" t="s">
        <v>22</v>
      </c>
      <c r="T26" s="278"/>
      <c r="U26" s="122" t="e">
        <f>SUMIFS(#REF!,#REF!,$A26,#REF!,$B26)</f>
        <v>#REF!</v>
      </c>
      <c r="V26" s="278"/>
      <c r="W26" s="122" t="e">
        <f>SUMIFS(#REF!,#REF!,$A26,#REF!,$B26)</f>
        <v>#REF!</v>
      </c>
      <c r="X26" s="278"/>
      <c r="Y26" s="122" t="e">
        <f>SUMIFS('Natures Produce'!#REF!,'Natures Produce'!#REF!,$A26,'Natures Produce'!$C:$C,$B26)</f>
        <v>#REF!</v>
      </c>
      <c r="Z26" s="278"/>
      <c r="AA26" s="122" t="e">
        <f>SUMIFS('Le Chef Bakery'!#REF!,'Le Chef Bakery'!$D:$D,$A26,'Le Chef Bakery'!#REF!,$B26)</f>
        <v>#REF!</v>
      </c>
      <c r="AB26" s="278"/>
      <c r="AC26" s="122" t="e">
        <f>SUMIFS(#REF!,#REF!,$A26,#REF!,$B26)</f>
        <v>#REF!</v>
      </c>
      <c r="AD26" s="278"/>
      <c r="AE26" s="122"/>
      <c r="AF26" s="122"/>
      <c r="AG26" s="122"/>
    </row>
    <row r="27" spans="1:33">
      <c r="A27" s="26" t="s">
        <v>40</v>
      </c>
      <c r="B27" s="31" t="s">
        <v>33</v>
      </c>
      <c r="C27" s="122" t="e">
        <f>SUMIFS(KIKKA!$E:$E,KIKKA!$C:$C,A27,KIKKA!#REF!,B27)</f>
        <v>#REF!</v>
      </c>
      <c r="D27" s="278"/>
      <c r="E27" s="122" t="e">
        <f>SUMIFS(#REF!,#REF!,$A27,#REF!,$B27)</f>
        <v>#REF!</v>
      </c>
      <c r="F27" s="278"/>
      <c r="G27" s="122" t="e">
        <f>SUMIFS(UNFI!#REF!,UNFI!$D:$D,$A27,UNFI!#REF!,$B27)</f>
        <v>#REF!</v>
      </c>
      <c r="H27" s="278"/>
      <c r="I27" s="122" t="e">
        <f>SUMIFS('US FOODS'!#REF!,'US FOODS'!$D:$D,$A27,'US FOODS'!#REF!,$B27)</f>
        <v>#REF!</v>
      </c>
      <c r="J27" s="278"/>
      <c r="K27" s="122" t="e">
        <f>SUMIFS(#REF!,#REF!,$A27,#REF!,$B27)</f>
        <v>#REF!</v>
      </c>
      <c r="L27" s="278"/>
      <c r="M27" s="122" t="e">
        <f>SUMIFS('42nd Street Bagel'!$F:$F,'42nd Street Bagel'!$D:$D,$A27,'42nd Street Bagel'!#REF!,$B27)</f>
        <v>#REF!</v>
      </c>
      <c r="N27" s="278"/>
      <c r="O27" s="122" t="e">
        <f>SUMIFS(#REF!,#REF!,$A27,#REF!,$B27)</f>
        <v>#REF!</v>
      </c>
      <c r="P27" s="278"/>
      <c r="Q27" s="122" t="e">
        <f>SUMIFS(SYSCO!#REF!,SYSCO!$E:$E,$A27,SYSCO!$C:$C,$B27)</f>
        <v>#REF!</v>
      </c>
      <c r="R27" s="278"/>
      <c r="S27" s="122" t="s">
        <v>22</v>
      </c>
      <c r="T27" s="278"/>
      <c r="U27" s="122" t="e">
        <f>SUMIFS(#REF!,#REF!,$A27,#REF!,$B27)</f>
        <v>#REF!</v>
      </c>
      <c r="V27" s="278"/>
      <c r="W27" s="122" t="e">
        <f>SUMIFS(#REF!,#REF!,$A27,#REF!,$B27)</f>
        <v>#REF!</v>
      </c>
      <c r="X27" s="278"/>
      <c r="Y27" s="122" t="e">
        <f>SUMIFS('Natures Produce'!#REF!,'Natures Produce'!#REF!,$A27,'Natures Produce'!$C:$C,$B27)</f>
        <v>#REF!</v>
      </c>
      <c r="Z27" s="278"/>
      <c r="AA27" s="122" t="e">
        <f>SUMIFS('Le Chef Bakery'!#REF!,'Le Chef Bakery'!$D:$D,$A27,'Le Chef Bakery'!#REF!,$B27)</f>
        <v>#REF!</v>
      </c>
      <c r="AB27" s="278"/>
      <c r="AC27" s="122" t="e">
        <f>SUMIFS(#REF!,#REF!,$A27,#REF!,$B27)</f>
        <v>#REF!</v>
      </c>
      <c r="AD27" s="278"/>
      <c r="AE27" s="122"/>
      <c r="AF27" s="122"/>
      <c r="AG27" s="122"/>
    </row>
    <row r="28" spans="1:33">
      <c r="A28" s="26" t="s">
        <v>40</v>
      </c>
      <c r="B28" s="121" t="s">
        <v>35</v>
      </c>
      <c r="C28" s="122" t="e">
        <f>SUMIFS(KIKKA!$E:$E,KIKKA!$C:$C,A28,KIKKA!#REF!,B28)</f>
        <v>#REF!</v>
      </c>
      <c r="D28" s="278"/>
      <c r="E28" s="122" t="e">
        <f>SUMIFS(#REF!,#REF!,$A28,#REF!,$B28)</f>
        <v>#REF!</v>
      </c>
      <c r="F28" s="278"/>
      <c r="G28" s="122" t="e">
        <f>SUMIFS(UNFI!#REF!,UNFI!$D:$D,$A28,UNFI!#REF!,$B28)</f>
        <v>#REF!</v>
      </c>
      <c r="H28" s="278"/>
      <c r="I28" s="122" t="e">
        <f>SUMIFS('US FOODS'!#REF!,'US FOODS'!$D:$D,$A28,'US FOODS'!#REF!,$B28)</f>
        <v>#REF!</v>
      </c>
      <c r="J28" s="278"/>
      <c r="K28" s="122" t="e">
        <f>SUMIFS(#REF!,#REF!,$A28,#REF!,$B28)</f>
        <v>#REF!</v>
      </c>
      <c r="L28" s="278"/>
      <c r="M28" s="122" t="e">
        <f>SUMIFS('42nd Street Bagel'!$F:$F,'42nd Street Bagel'!$D:$D,$A28,'42nd Street Bagel'!#REF!,$B28)</f>
        <v>#REF!</v>
      </c>
      <c r="N28" s="278"/>
      <c r="O28" s="122" t="e">
        <f>SUMIFS(#REF!,#REF!,$A28,#REF!,$B28)</f>
        <v>#REF!</v>
      </c>
      <c r="P28" s="278"/>
      <c r="Q28" s="122" t="e">
        <f>SUMIFS(SYSCO!#REF!,SYSCO!$E:$E,$A28,SYSCO!$C:$C,$B28)</f>
        <v>#REF!</v>
      </c>
      <c r="R28" s="278"/>
      <c r="S28" s="122" t="s">
        <v>22</v>
      </c>
      <c r="T28" s="278"/>
      <c r="U28" s="122" t="e">
        <f>SUMIFS(#REF!,#REF!,$A28,#REF!,$B28)</f>
        <v>#REF!</v>
      </c>
      <c r="V28" s="278"/>
      <c r="W28" s="122" t="e">
        <f>SUMIFS(#REF!,#REF!,$A28,#REF!,$B28)</f>
        <v>#REF!</v>
      </c>
      <c r="X28" s="278"/>
      <c r="Y28" s="122" t="e">
        <f>SUMIFS('Natures Produce'!#REF!,'Natures Produce'!#REF!,$A28,'Natures Produce'!$C:$C,$B28)</f>
        <v>#REF!</v>
      </c>
      <c r="Z28" s="278"/>
      <c r="AA28" s="122" t="e">
        <f>SUMIFS('Le Chef Bakery'!#REF!,'Le Chef Bakery'!$D:$D,$A28,'Le Chef Bakery'!#REF!,$B28)</f>
        <v>#REF!</v>
      </c>
      <c r="AB28" s="278"/>
      <c r="AC28" s="122" t="e">
        <f>SUMIFS(#REF!,#REF!,$A28,#REF!,$B28)</f>
        <v>#REF!</v>
      </c>
      <c r="AD28" s="278"/>
      <c r="AE28" s="122"/>
      <c r="AF28" s="122"/>
      <c r="AG28" s="122"/>
    </row>
    <row r="29" spans="1:33">
      <c r="A29" s="26" t="s">
        <v>40</v>
      </c>
      <c r="B29" s="121" t="s">
        <v>26</v>
      </c>
      <c r="C29" s="122" t="e">
        <f>SUMIFS(KIKKA!$E:$E,KIKKA!$C:$C,A29,KIKKA!#REF!,B29)</f>
        <v>#REF!</v>
      </c>
      <c r="D29" s="278"/>
      <c r="E29" s="122" t="e">
        <f>SUMIFS(#REF!,#REF!,$A29,#REF!,$B29)</f>
        <v>#REF!</v>
      </c>
      <c r="F29" s="278"/>
      <c r="G29" s="122" t="e">
        <f>SUMIFS(UNFI!#REF!,UNFI!$D:$D,$A29,UNFI!#REF!,$B29)</f>
        <v>#REF!</v>
      </c>
      <c r="H29" s="278"/>
      <c r="I29" s="122" t="e">
        <f>SUMIFS('US FOODS'!#REF!,'US FOODS'!$D:$D,$A29,'US FOODS'!#REF!,$B29)</f>
        <v>#REF!</v>
      </c>
      <c r="J29" s="278"/>
      <c r="K29" s="122" t="e">
        <f>SUMIFS(#REF!,#REF!,$A29,#REF!,$B29)</f>
        <v>#REF!</v>
      </c>
      <c r="L29" s="278"/>
      <c r="M29" s="122" t="e">
        <f>SUMIFS('42nd Street Bagel'!$F:$F,'42nd Street Bagel'!$D:$D,$A29,'42nd Street Bagel'!#REF!,$B29)</f>
        <v>#REF!</v>
      </c>
      <c r="N29" s="278"/>
      <c r="O29" s="122" t="e">
        <f>SUMIFS(#REF!,#REF!,$A29,#REF!,$B29)</f>
        <v>#REF!</v>
      </c>
      <c r="P29" s="278"/>
      <c r="Q29" s="122" t="e">
        <f>SUMIFS(SYSCO!#REF!,SYSCO!$E:$E,$A29,SYSCO!$C:$C,$B29)</f>
        <v>#REF!</v>
      </c>
      <c r="R29" s="278"/>
      <c r="S29" s="122" t="s">
        <v>22</v>
      </c>
      <c r="T29" s="278"/>
      <c r="U29" s="122" t="e">
        <f>SUMIFS(#REF!,#REF!,$A29,#REF!,$B29)</f>
        <v>#REF!</v>
      </c>
      <c r="V29" s="278"/>
      <c r="W29" s="122" t="e">
        <f>SUMIFS(#REF!,#REF!,$A29,#REF!,$B29)</f>
        <v>#REF!</v>
      </c>
      <c r="X29" s="278"/>
      <c r="Y29" s="122" t="e">
        <f>SUMIFS('Natures Produce'!#REF!,'Natures Produce'!#REF!,$A29,'Natures Produce'!$C:$C,$B29)</f>
        <v>#REF!</v>
      </c>
      <c r="Z29" s="278"/>
      <c r="AA29" s="122" t="e">
        <f>SUMIFS('Le Chef Bakery'!#REF!,'Le Chef Bakery'!$D:$D,$A29,'Le Chef Bakery'!#REF!,$B29)</f>
        <v>#REF!</v>
      </c>
      <c r="AB29" s="278"/>
      <c r="AC29" s="122" t="e">
        <f>SUMIFS(#REF!,#REF!,$A29,#REF!,$B29)</f>
        <v>#REF!</v>
      </c>
      <c r="AD29" s="278"/>
      <c r="AE29" s="122"/>
      <c r="AF29" s="122"/>
      <c r="AG29" s="122"/>
    </row>
    <row r="30" spans="1:33">
      <c r="A30" s="26" t="s">
        <v>40</v>
      </c>
      <c r="B30" s="121" t="s">
        <v>39</v>
      </c>
      <c r="C30" s="122" t="e">
        <f>SUMIFS(KIKKA!$E:$E,KIKKA!$C:$C,A30,KIKKA!#REF!,B30)</f>
        <v>#REF!</v>
      </c>
      <c r="D30" s="278"/>
      <c r="E30" s="122" t="e">
        <f>SUMIFS(#REF!,#REF!,$A30,#REF!,$B30)</f>
        <v>#REF!</v>
      </c>
      <c r="F30" s="278"/>
      <c r="G30" s="122" t="e">
        <f>SUMIFS(UNFI!#REF!,UNFI!$D:$D,$A30,UNFI!#REF!,$B30)</f>
        <v>#REF!</v>
      </c>
      <c r="H30" s="278"/>
      <c r="I30" s="122" t="e">
        <f>SUMIFS('US FOODS'!#REF!,'US FOODS'!$D:$D,$A30,'US FOODS'!#REF!,$B30)</f>
        <v>#REF!</v>
      </c>
      <c r="J30" s="278"/>
      <c r="K30" s="122" t="e">
        <f>SUMIFS(#REF!,#REF!,$A30,#REF!,$B30)</f>
        <v>#REF!</v>
      </c>
      <c r="L30" s="278"/>
      <c r="M30" s="122" t="e">
        <f>SUMIFS('42nd Street Bagel'!$F:$F,'42nd Street Bagel'!$D:$D,$A30,'42nd Street Bagel'!#REF!,$B30)</f>
        <v>#REF!</v>
      </c>
      <c r="N30" s="278"/>
      <c r="O30" s="122" t="e">
        <f>SUMIFS(#REF!,#REF!,$A30,#REF!,$B30)</f>
        <v>#REF!</v>
      </c>
      <c r="P30" s="278"/>
      <c r="Q30" s="122" t="e">
        <f>SUMIFS(SYSCO!#REF!,SYSCO!$E:$E,$A30,SYSCO!$C:$C,$B30)</f>
        <v>#REF!</v>
      </c>
      <c r="R30" s="278"/>
      <c r="S30" s="122" t="s">
        <v>22</v>
      </c>
      <c r="T30" s="278"/>
      <c r="U30" s="122" t="e">
        <f>SUMIFS(#REF!,#REF!,$A30,#REF!,$B30)</f>
        <v>#REF!</v>
      </c>
      <c r="V30" s="278"/>
      <c r="W30" s="122" t="e">
        <f>SUMIFS(#REF!,#REF!,$A30,#REF!,$B30)</f>
        <v>#REF!</v>
      </c>
      <c r="X30" s="278"/>
      <c r="Y30" s="122" t="e">
        <f>SUMIFS('Natures Produce'!#REF!,'Natures Produce'!#REF!,$A30,'Natures Produce'!$C:$C,$B30)</f>
        <v>#REF!</v>
      </c>
      <c r="Z30" s="278"/>
      <c r="AA30" s="122" t="e">
        <f>SUMIFS('Le Chef Bakery'!#REF!,'Le Chef Bakery'!$D:$D,$A30,'Le Chef Bakery'!#REF!,$B30)</f>
        <v>#REF!</v>
      </c>
      <c r="AB30" s="278"/>
      <c r="AC30" s="122" t="e">
        <f>SUMIFS(#REF!,#REF!,$A30,#REF!,$B30)</f>
        <v>#REF!</v>
      </c>
      <c r="AD30" s="278"/>
      <c r="AE30" s="122"/>
      <c r="AF30" s="122"/>
      <c r="AG30" s="122"/>
    </row>
    <row r="31" spans="1:33">
      <c r="A31" s="26" t="s">
        <v>40</v>
      </c>
      <c r="B31" s="121" t="s">
        <v>24</v>
      </c>
      <c r="C31" s="122" t="e">
        <f>SUMIFS(KIKKA!$E$2:$E$1840,KIKKA!$C$2:$C$1840,A31,KIKKA!#REF!,"")</f>
        <v>#REF!</v>
      </c>
      <c r="D31" s="278"/>
      <c r="E31" s="122" t="e">
        <f>SUMIFS(#REF!,#REF!,$A31,#REF!,"")</f>
        <v>#REF!</v>
      </c>
      <c r="F31" s="278"/>
      <c r="G31" s="122" t="e">
        <f>SUMIFS(UNFI!#REF!,UNFI!$D:$D,$A31,UNFI!#REF!,"")</f>
        <v>#REF!</v>
      </c>
      <c r="H31" s="278"/>
      <c r="I31" s="122" t="e">
        <f>SUMIFS('US FOODS'!#REF!,'US FOODS'!$D:$D,$A31,'US FOODS'!#REF!,"")</f>
        <v>#REF!</v>
      </c>
      <c r="J31" s="278"/>
      <c r="K31" s="122" t="e">
        <f>SUMIFS(#REF!,#REF!,$A31,#REF!,"")</f>
        <v>#REF!</v>
      </c>
      <c r="L31" s="278"/>
      <c r="M31" s="122" t="e">
        <f>SUMIFS('42nd Street Bagel'!$F:$F,'42nd Street Bagel'!$D:$D,$A31,'42nd Street Bagel'!#REF!,"")</f>
        <v>#REF!</v>
      </c>
      <c r="N31" s="278"/>
      <c r="O31" s="122" t="e">
        <f>SUMIFS(#REF!,#REF!,$A31,#REF!,"")</f>
        <v>#REF!</v>
      </c>
      <c r="P31" s="278"/>
      <c r="Q31" s="122" t="e">
        <f>SUMIFS(SYSCO!#REF!,SYSCO!$E:$E,$A31,SYSCO!$C:$C,"")</f>
        <v>#REF!</v>
      </c>
      <c r="R31" s="278"/>
      <c r="S31" s="122" t="e">
        <f>SUMIFS('[1]NUMI Tea**'!$D:$D,'[1]NUMI Tea**'!$E:$E,$A31,'[1]NUMI Tea**'!$F:$F,"")</f>
        <v>#VALUE!</v>
      </c>
      <c r="T31" s="278"/>
      <c r="U31" s="122" t="e">
        <f>SUMIFS(#REF!,#REF!,$A31,#REF!,"")</f>
        <v>#REF!</v>
      </c>
      <c r="V31" s="278"/>
      <c r="W31" s="122" t="e">
        <f>SUMIFS(#REF!,#REF!,$A31,#REF!,"")</f>
        <v>#REF!</v>
      </c>
      <c r="X31" s="278"/>
      <c r="Y31" s="122" t="e">
        <f>SUMIFS('Natures Produce'!#REF!,'Natures Produce'!#REF!,$A31,'Natures Produce'!$C:$C,"")</f>
        <v>#REF!</v>
      </c>
      <c r="Z31" s="278"/>
      <c r="AA31" s="122" t="e">
        <f>SUMIFS('Le Chef Bakery'!#REF!,'Le Chef Bakery'!$D:$D,$A31,'Le Chef Bakery'!#REF!,"")</f>
        <v>#REF!</v>
      </c>
      <c r="AB31" s="278"/>
      <c r="AC31" s="122" t="e">
        <f>SUMIFS(#REF!,#REF!,$A31,#REF!,"")</f>
        <v>#REF!</v>
      </c>
      <c r="AD31" s="278"/>
      <c r="AE31" s="122"/>
      <c r="AF31" s="122"/>
      <c r="AG31" s="122"/>
    </row>
    <row r="32" spans="1:33">
      <c r="A32" s="128" t="s">
        <v>41</v>
      </c>
      <c r="B32" s="129"/>
      <c r="C32" s="130" t="e">
        <f t="shared" ref="C32:AD32" si="0">SUM(C3:C31)</f>
        <v>#REF!</v>
      </c>
      <c r="D32" s="131" t="e">
        <f t="shared" si="0"/>
        <v>#REF!</v>
      </c>
      <c r="E32" s="130" t="e">
        <f t="shared" si="0"/>
        <v>#REF!</v>
      </c>
      <c r="F32" s="131" t="e">
        <f t="shared" si="0"/>
        <v>#REF!</v>
      </c>
      <c r="G32" s="130" t="e">
        <f t="shared" si="0"/>
        <v>#REF!</v>
      </c>
      <c r="H32" s="131" t="e">
        <f t="shared" si="0"/>
        <v>#REF!</v>
      </c>
      <c r="I32" s="130" t="e">
        <f t="shared" si="0"/>
        <v>#REF!</v>
      </c>
      <c r="J32" s="131" t="e">
        <f t="shared" si="0"/>
        <v>#REF!</v>
      </c>
      <c r="K32" s="130" t="e">
        <f t="shared" si="0"/>
        <v>#REF!</v>
      </c>
      <c r="L32" s="131" t="e">
        <f t="shared" si="0"/>
        <v>#REF!</v>
      </c>
      <c r="M32" s="130" t="e">
        <f t="shared" si="0"/>
        <v>#REF!</v>
      </c>
      <c r="N32" s="131" t="e">
        <f t="shared" si="0"/>
        <v>#REF!</v>
      </c>
      <c r="O32" s="130" t="e">
        <f t="shared" si="0"/>
        <v>#REF!</v>
      </c>
      <c r="P32" s="131" t="e">
        <f t="shared" si="0"/>
        <v>#REF!</v>
      </c>
      <c r="Q32" s="130" t="e">
        <f t="shared" si="0"/>
        <v>#REF!</v>
      </c>
      <c r="R32" s="131" t="e">
        <f t="shared" si="0"/>
        <v>#REF!</v>
      </c>
      <c r="S32" s="130" t="e">
        <f t="shared" si="0"/>
        <v>#VALUE!</v>
      </c>
      <c r="T32" s="131" t="e">
        <f t="shared" si="0"/>
        <v>#VALUE!</v>
      </c>
      <c r="U32" s="130" t="e">
        <f t="shared" si="0"/>
        <v>#REF!</v>
      </c>
      <c r="V32" s="131" t="e">
        <f t="shared" si="0"/>
        <v>#REF!</v>
      </c>
      <c r="W32" s="130" t="e">
        <f t="shared" si="0"/>
        <v>#REF!</v>
      </c>
      <c r="X32" s="131" t="e">
        <f t="shared" si="0"/>
        <v>#REF!</v>
      </c>
      <c r="Y32" s="130" t="e">
        <f t="shared" si="0"/>
        <v>#REF!</v>
      </c>
      <c r="Z32" s="131" t="e">
        <f t="shared" si="0"/>
        <v>#REF!</v>
      </c>
      <c r="AA32" s="130" t="e">
        <f t="shared" si="0"/>
        <v>#REF!</v>
      </c>
      <c r="AB32" s="131" t="e">
        <f t="shared" si="0"/>
        <v>#REF!</v>
      </c>
      <c r="AC32" s="130" t="e">
        <f t="shared" si="0"/>
        <v>#REF!</v>
      </c>
      <c r="AD32" s="131" t="e">
        <f t="shared" si="0"/>
        <v>#REF!</v>
      </c>
      <c r="AE32" s="132"/>
      <c r="AF32" s="132"/>
      <c r="AG32" s="132"/>
    </row>
    <row r="33" spans="1:33">
      <c r="A33" s="19" t="s">
        <v>42</v>
      </c>
      <c r="B33" s="115"/>
      <c r="C33" s="19">
        <f>KIKKA!C462</f>
        <v>210802.81999999975</v>
      </c>
      <c r="D33" s="115"/>
      <c r="E33" s="19" t="e">
        <f>#REF!</f>
        <v>#REF!</v>
      </c>
      <c r="F33" s="115"/>
      <c r="G33" s="43" t="e">
        <f>UNFI!#REF!</f>
        <v>#REF!</v>
      </c>
      <c r="H33" s="115"/>
      <c r="I33" s="19" t="e">
        <f>'US FOODS'!#REF!</f>
        <v>#REF!</v>
      </c>
      <c r="J33" s="115"/>
      <c r="K33" s="19" t="e">
        <f>#REF!</f>
        <v>#REF!</v>
      </c>
      <c r="L33" s="115"/>
      <c r="M33" s="19">
        <f>'42nd Street Bagel'!D184</f>
        <v>0</v>
      </c>
      <c r="N33" s="115"/>
      <c r="O33" s="19" t="e">
        <f>#REF!</f>
        <v>#REF!</v>
      </c>
      <c r="P33" s="115"/>
      <c r="Q33" s="19">
        <f>SYSCO!J29</f>
        <v>0</v>
      </c>
      <c r="R33" s="115"/>
      <c r="S33" s="19" t="e">
        <f>'[1]NUMI Tea**'!D4</f>
        <v>#REF!</v>
      </c>
      <c r="T33" s="115"/>
      <c r="U33" s="19" t="e">
        <f>#REF!</f>
        <v>#REF!</v>
      </c>
      <c r="V33" s="115"/>
      <c r="W33" s="19" t="e">
        <f>#REF!</f>
        <v>#REF!</v>
      </c>
      <c r="X33" s="115"/>
      <c r="Y33" s="19" t="e">
        <f>'Natures Produce'!#REF!</f>
        <v>#REF!</v>
      </c>
      <c r="Z33" s="115"/>
      <c r="AA33" s="19" t="e">
        <f>'Le Chef Bakery'!#REF!</f>
        <v>#REF!</v>
      </c>
      <c r="AB33" s="115"/>
      <c r="AC33" s="19" t="e">
        <f>#REF!</f>
        <v>#REF!</v>
      </c>
      <c r="AD33" s="115"/>
      <c r="AE33" s="1"/>
      <c r="AF33" s="1"/>
      <c r="AG33" s="1"/>
    </row>
    <row r="34" spans="1:33">
      <c r="A34" s="133" t="s">
        <v>43</v>
      </c>
      <c r="B34" s="134"/>
      <c r="C34" s="135" t="e">
        <f>C32-C33</f>
        <v>#REF!</v>
      </c>
      <c r="D34" s="136"/>
      <c r="E34" s="135" t="e">
        <f>E32-E33</f>
        <v>#REF!</v>
      </c>
      <c r="F34" s="136"/>
      <c r="G34" s="135" t="e">
        <f>G32-G33</f>
        <v>#REF!</v>
      </c>
      <c r="H34" s="136"/>
      <c r="I34" s="135" t="e">
        <f>I32-I33</f>
        <v>#REF!</v>
      </c>
      <c r="J34" s="136"/>
      <c r="K34" s="135" t="e">
        <f>K32-K33</f>
        <v>#REF!</v>
      </c>
      <c r="L34" s="136"/>
      <c r="M34" s="135" t="e">
        <f>M32-M33</f>
        <v>#REF!</v>
      </c>
      <c r="N34" s="136"/>
      <c r="O34" s="135" t="e">
        <f>O32-O33</f>
        <v>#REF!</v>
      </c>
      <c r="P34" s="136"/>
      <c r="Q34" s="135" t="e">
        <f>Q32-Q33</f>
        <v>#REF!</v>
      </c>
      <c r="R34" s="136"/>
      <c r="S34" s="135" t="e">
        <f>S32-S33</f>
        <v>#VALUE!</v>
      </c>
      <c r="T34" s="136"/>
      <c r="U34" s="135" t="e">
        <f>U32-U33</f>
        <v>#REF!</v>
      </c>
      <c r="V34" s="136"/>
      <c r="W34" s="135" t="e">
        <f>W32-W33</f>
        <v>#REF!</v>
      </c>
      <c r="X34" s="136"/>
      <c r="Y34" s="135" t="e">
        <f>Y32-Y33</f>
        <v>#REF!</v>
      </c>
      <c r="Z34" s="136"/>
      <c r="AA34" s="135" t="e">
        <f>AA32-AA33</f>
        <v>#REF!</v>
      </c>
      <c r="AB34" s="136"/>
      <c r="AC34" s="135" t="e">
        <f>AC32-AC33</f>
        <v>#REF!</v>
      </c>
      <c r="AD34" s="136"/>
      <c r="AE34" s="1"/>
      <c r="AF34" s="1"/>
      <c r="AG34" s="1"/>
    </row>
    <row r="35" spans="1:33">
      <c r="A35" s="1"/>
      <c r="B35" s="1"/>
      <c r="C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X35" s="1"/>
      <c r="AA35" s="1"/>
      <c r="AB35" s="1"/>
      <c r="AC35" s="1"/>
      <c r="AD35" s="1"/>
      <c r="AE35" s="1"/>
      <c r="AF35" s="1"/>
      <c r="AG35" s="1"/>
    </row>
    <row r="36" spans="1:33">
      <c r="A36" s="1"/>
      <c r="B36" s="1"/>
      <c r="C36" s="1"/>
      <c r="E36" s="1"/>
      <c r="F36" s="1"/>
      <c r="G36" s="137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>
      <c r="A37" s="275" t="s">
        <v>41</v>
      </c>
      <c r="B37" s="280"/>
      <c r="C37" s="280"/>
      <c r="D37" s="276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23" t="s">
        <v>16</v>
      </c>
      <c r="B38" s="23" t="s">
        <v>17</v>
      </c>
      <c r="C38" s="23" t="s">
        <v>44</v>
      </c>
      <c r="D38" s="24" t="s">
        <v>45</v>
      </c>
      <c r="E38" s="23" t="s">
        <v>46</v>
      </c>
      <c r="F38" s="24" t="s">
        <v>47</v>
      </c>
      <c r="G38" s="23" t="s">
        <v>48</v>
      </c>
      <c r="H38" s="24" t="s">
        <v>49</v>
      </c>
      <c r="I38" s="23" t="s">
        <v>16</v>
      </c>
      <c r="J38" s="32" t="s">
        <v>17</v>
      </c>
      <c r="K38" s="23" t="s">
        <v>50</v>
      </c>
      <c r="L38" s="23" t="s">
        <v>51</v>
      </c>
      <c r="M38" s="23" t="s">
        <v>52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17" t="s">
        <v>20</v>
      </c>
      <c r="B39" s="17" t="s">
        <v>21</v>
      </c>
      <c r="C39" s="122" t="e">
        <f t="shared" ref="C39:C67" si="1">SUM(C3,E3,G3,I3,K3,M3,O3,Q3,S3,U3,W3,Y3,AA3, AC3)</f>
        <v>#REF!</v>
      </c>
      <c r="D39" s="277" t="e">
        <f>SUMIF(A39:A67,A39,C39:C67)</f>
        <v>#REF!</v>
      </c>
      <c r="E39" s="122" t="e">
        <f t="shared" ref="E39:F39" si="2">C39/2.205</f>
        <v>#REF!</v>
      </c>
      <c r="F39" s="277" t="e">
        <f t="shared" si="2"/>
        <v>#REF!</v>
      </c>
      <c r="G39" s="138" t="e">
        <f t="shared" ref="G39:H39" si="3">C39/2000</f>
        <v>#REF!</v>
      </c>
      <c r="H39" s="273" t="e">
        <f t="shared" si="3"/>
        <v>#REF!</v>
      </c>
      <c r="I39" s="17" t="s">
        <v>20</v>
      </c>
      <c r="J39" s="139" t="s">
        <v>21</v>
      </c>
      <c r="K39" s="17"/>
      <c r="L39" s="17"/>
      <c r="M39" s="17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26" t="s">
        <v>20</v>
      </c>
      <c r="B40" s="17" t="s">
        <v>23</v>
      </c>
      <c r="C40" s="122" t="e">
        <f t="shared" si="1"/>
        <v>#REF!</v>
      </c>
      <c r="D40" s="278"/>
      <c r="E40" s="122" t="e">
        <f t="shared" ref="E40:E67" si="4">C40/2.205</f>
        <v>#REF!</v>
      </c>
      <c r="F40" s="278"/>
      <c r="G40" s="138" t="e">
        <f t="shared" ref="G40:G67" si="5">C40/2000</f>
        <v>#REF!</v>
      </c>
      <c r="H40" s="278"/>
      <c r="I40" s="26" t="s">
        <v>20</v>
      </c>
      <c r="J40" s="139" t="s">
        <v>23</v>
      </c>
      <c r="K40" s="17"/>
      <c r="L40" s="17"/>
      <c r="M40" s="17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26" t="s">
        <v>20</v>
      </c>
      <c r="B41" s="17" t="s">
        <v>24</v>
      </c>
      <c r="C41" s="122" t="e">
        <f t="shared" si="1"/>
        <v>#REF!</v>
      </c>
      <c r="D41" s="278"/>
      <c r="E41" s="122" t="e">
        <f t="shared" si="4"/>
        <v>#REF!</v>
      </c>
      <c r="F41" s="278"/>
      <c r="G41" s="138" t="e">
        <f t="shared" si="5"/>
        <v>#REF!</v>
      </c>
      <c r="H41" s="278"/>
      <c r="I41" s="26" t="s">
        <v>20</v>
      </c>
      <c r="J41" s="139" t="s">
        <v>24</v>
      </c>
      <c r="K41" s="17"/>
      <c r="L41" s="17"/>
      <c r="M41" s="17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123" t="s">
        <v>25</v>
      </c>
      <c r="B42" s="123" t="s">
        <v>24</v>
      </c>
      <c r="C42" s="125" t="e">
        <f t="shared" si="1"/>
        <v>#REF!</v>
      </c>
      <c r="D42" s="126" t="e">
        <f>SUMIF(A39:A67,A42,C39:C67)</f>
        <v>#REF!</v>
      </c>
      <c r="E42" s="125" t="e">
        <f t="shared" si="4"/>
        <v>#REF!</v>
      </c>
      <c r="F42" s="126" t="e">
        <f t="shared" ref="F42:F43" si="6">D42/2.205</f>
        <v>#REF!</v>
      </c>
      <c r="G42" s="140" t="e">
        <f t="shared" si="5"/>
        <v>#REF!</v>
      </c>
      <c r="H42" s="141" t="e">
        <f t="shared" ref="H42:H43" si="7">D42/2000</f>
        <v>#REF!</v>
      </c>
      <c r="I42" s="123" t="s">
        <v>25</v>
      </c>
      <c r="J42" s="142" t="s">
        <v>24</v>
      </c>
      <c r="K42" s="123"/>
      <c r="L42" s="123"/>
      <c r="M42" s="12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17" t="s">
        <v>26</v>
      </c>
      <c r="B43" s="16" t="s">
        <v>27</v>
      </c>
      <c r="C43" s="122" t="e">
        <f t="shared" si="1"/>
        <v>#REF!</v>
      </c>
      <c r="D43" s="277" t="e">
        <f>SUMIF(A39:A67,A43,C39:C67)</f>
        <v>#REF!</v>
      </c>
      <c r="E43" s="122" t="e">
        <f t="shared" si="4"/>
        <v>#REF!</v>
      </c>
      <c r="F43" s="277" t="e">
        <f t="shared" si="6"/>
        <v>#REF!</v>
      </c>
      <c r="G43" s="138" t="e">
        <f t="shared" si="5"/>
        <v>#REF!</v>
      </c>
      <c r="H43" s="273" t="e">
        <f t="shared" si="7"/>
        <v>#REF!</v>
      </c>
      <c r="I43" s="17" t="s">
        <v>26</v>
      </c>
      <c r="J43" s="143" t="s">
        <v>27</v>
      </c>
      <c r="K43" s="122"/>
      <c r="L43" s="16"/>
      <c r="M43" s="16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26" t="s">
        <v>26</v>
      </c>
      <c r="B44" s="17" t="s">
        <v>28</v>
      </c>
      <c r="C44" s="122" t="e">
        <f t="shared" si="1"/>
        <v>#REF!</v>
      </c>
      <c r="D44" s="278"/>
      <c r="E44" s="122" t="e">
        <f t="shared" si="4"/>
        <v>#REF!</v>
      </c>
      <c r="F44" s="278"/>
      <c r="G44" s="138" t="e">
        <f t="shared" si="5"/>
        <v>#REF!</v>
      </c>
      <c r="H44" s="278"/>
      <c r="I44" s="26" t="s">
        <v>26</v>
      </c>
      <c r="J44" s="139" t="s">
        <v>28</v>
      </c>
      <c r="K44" s="17"/>
      <c r="L44" s="17"/>
      <c r="M44" s="17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26" t="s">
        <v>26</v>
      </c>
      <c r="B45" s="17" t="s">
        <v>29</v>
      </c>
      <c r="C45" s="122" t="e">
        <f t="shared" si="1"/>
        <v>#REF!</v>
      </c>
      <c r="D45" s="278"/>
      <c r="E45" s="122" t="e">
        <f t="shared" si="4"/>
        <v>#REF!</v>
      </c>
      <c r="F45" s="278"/>
      <c r="G45" s="138" t="e">
        <f t="shared" si="5"/>
        <v>#REF!</v>
      </c>
      <c r="H45" s="278"/>
      <c r="I45" s="26" t="s">
        <v>26</v>
      </c>
      <c r="J45" s="139" t="s">
        <v>29</v>
      </c>
      <c r="K45" s="122"/>
      <c r="L45" s="17"/>
      <c r="M45" s="17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26" t="s">
        <v>26</v>
      </c>
      <c r="B46" s="17" t="s">
        <v>24</v>
      </c>
      <c r="C46" s="122" t="e">
        <f t="shared" si="1"/>
        <v>#REF!</v>
      </c>
      <c r="D46" s="278"/>
      <c r="E46" s="122" t="e">
        <f t="shared" si="4"/>
        <v>#REF!</v>
      </c>
      <c r="F46" s="278"/>
      <c r="G46" s="138" t="e">
        <f t="shared" si="5"/>
        <v>#REF!</v>
      </c>
      <c r="H46" s="278"/>
      <c r="I46" s="26" t="s">
        <v>26</v>
      </c>
      <c r="J46" s="139" t="s">
        <v>24</v>
      </c>
      <c r="K46" s="17"/>
      <c r="L46" s="17"/>
      <c r="M46" s="17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123" t="s">
        <v>30</v>
      </c>
      <c r="B47" s="33" t="s">
        <v>31</v>
      </c>
      <c r="C47" s="34" t="e">
        <f t="shared" si="1"/>
        <v>#REF!</v>
      </c>
      <c r="D47" s="279" t="e">
        <f>SUMIF(A39:A67,A47,C39:C67)</f>
        <v>#REF!</v>
      </c>
      <c r="E47" s="34" t="e">
        <f t="shared" si="4"/>
        <v>#REF!</v>
      </c>
      <c r="F47" s="279" t="e">
        <f>D47/2.205</f>
        <v>#REF!</v>
      </c>
      <c r="G47" s="35" t="e">
        <f t="shared" si="5"/>
        <v>#REF!</v>
      </c>
      <c r="H47" s="274" t="e">
        <f>D47/2000</f>
        <v>#REF!</v>
      </c>
      <c r="I47" s="123" t="s">
        <v>30</v>
      </c>
      <c r="J47" s="36" t="s">
        <v>31</v>
      </c>
      <c r="K47" s="33"/>
      <c r="L47" s="33"/>
      <c r="M47" s="3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28" t="s">
        <v>30</v>
      </c>
      <c r="B48" s="33" t="s">
        <v>32</v>
      </c>
      <c r="C48" s="34" t="e">
        <f t="shared" si="1"/>
        <v>#REF!</v>
      </c>
      <c r="D48" s="278"/>
      <c r="E48" s="34" t="e">
        <f t="shared" si="4"/>
        <v>#REF!</v>
      </c>
      <c r="F48" s="278"/>
      <c r="G48" s="35" t="e">
        <f t="shared" si="5"/>
        <v>#REF!</v>
      </c>
      <c r="H48" s="278"/>
      <c r="I48" s="28" t="s">
        <v>30</v>
      </c>
      <c r="J48" s="36" t="s">
        <v>32</v>
      </c>
      <c r="K48" s="33"/>
      <c r="L48" s="33"/>
      <c r="M48" s="3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28" t="s">
        <v>30</v>
      </c>
      <c r="B49" s="37" t="s">
        <v>33</v>
      </c>
      <c r="C49" s="34" t="e">
        <f t="shared" si="1"/>
        <v>#REF!</v>
      </c>
      <c r="D49" s="278"/>
      <c r="E49" s="34" t="e">
        <f t="shared" si="4"/>
        <v>#REF!</v>
      </c>
      <c r="F49" s="278"/>
      <c r="G49" s="35" t="e">
        <f t="shared" si="5"/>
        <v>#REF!</v>
      </c>
      <c r="H49" s="278"/>
      <c r="I49" s="28" t="s">
        <v>30</v>
      </c>
      <c r="J49" s="38" t="s">
        <v>33</v>
      </c>
      <c r="K49" s="37"/>
      <c r="L49" s="37"/>
      <c r="M49" s="37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17" t="s">
        <v>34</v>
      </c>
      <c r="B50" s="17" t="s">
        <v>21</v>
      </c>
      <c r="C50" s="122" t="e">
        <f t="shared" si="1"/>
        <v>#REF!</v>
      </c>
      <c r="D50" s="277" t="e">
        <f>SUMIF(A39:A67,A50,C39:C67)</f>
        <v>#REF!</v>
      </c>
      <c r="E50" s="122" t="e">
        <f t="shared" si="4"/>
        <v>#REF!</v>
      </c>
      <c r="F50" s="277" t="e">
        <f>D50/2.205</f>
        <v>#REF!</v>
      </c>
      <c r="G50" s="138" t="e">
        <f t="shared" si="5"/>
        <v>#REF!</v>
      </c>
      <c r="H50" s="273" t="e">
        <f>D50/2000</f>
        <v>#REF!</v>
      </c>
      <c r="I50" s="17" t="s">
        <v>34</v>
      </c>
      <c r="J50" s="139" t="s">
        <v>21</v>
      </c>
      <c r="K50" s="17"/>
      <c r="L50" s="17"/>
      <c r="M50" s="17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26" t="s">
        <v>34</v>
      </c>
      <c r="B51" s="17" t="s">
        <v>23</v>
      </c>
      <c r="C51" s="122" t="e">
        <f t="shared" si="1"/>
        <v>#REF!</v>
      </c>
      <c r="D51" s="278"/>
      <c r="E51" s="122" t="e">
        <f t="shared" si="4"/>
        <v>#REF!</v>
      </c>
      <c r="F51" s="278"/>
      <c r="G51" s="138" t="e">
        <f t="shared" si="5"/>
        <v>#REF!</v>
      </c>
      <c r="H51" s="278"/>
      <c r="I51" s="26" t="s">
        <v>34</v>
      </c>
      <c r="J51" s="139" t="s">
        <v>23</v>
      </c>
      <c r="K51" s="17"/>
      <c r="L51" s="17"/>
      <c r="M51" s="17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26" t="s">
        <v>34</v>
      </c>
      <c r="B52" s="17" t="s">
        <v>35</v>
      </c>
      <c r="C52" s="122" t="e">
        <f t="shared" si="1"/>
        <v>#REF!</v>
      </c>
      <c r="D52" s="278"/>
      <c r="E52" s="122" t="e">
        <f t="shared" si="4"/>
        <v>#REF!</v>
      </c>
      <c r="F52" s="278"/>
      <c r="G52" s="138" t="e">
        <f t="shared" si="5"/>
        <v>#REF!</v>
      </c>
      <c r="H52" s="278"/>
      <c r="I52" s="26" t="s">
        <v>34</v>
      </c>
      <c r="J52" s="139" t="s">
        <v>35</v>
      </c>
      <c r="K52" s="17"/>
      <c r="L52" s="17"/>
      <c r="M52" s="17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26" t="s">
        <v>34</v>
      </c>
      <c r="B53" s="17" t="s">
        <v>36</v>
      </c>
      <c r="C53" s="122" t="e">
        <f t="shared" si="1"/>
        <v>#REF!</v>
      </c>
      <c r="D53" s="278"/>
      <c r="E53" s="122" t="e">
        <f t="shared" si="4"/>
        <v>#REF!</v>
      </c>
      <c r="F53" s="278"/>
      <c r="G53" s="138" t="e">
        <f t="shared" si="5"/>
        <v>#REF!</v>
      </c>
      <c r="H53" s="278"/>
      <c r="I53" s="26" t="s">
        <v>34</v>
      </c>
      <c r="J53" s="139" t="s">
        <v>36</v>
      </c>
      <c r="K53" s="17"/>
      <c r="L53" s="17"/>
      <c r="M53" s="17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26" t="s">
        <v>34</v>
      </c>
      <c r="B54" s="17" t="s">
        <v>24</v>
      </c>
      <c r="C54" s="122" t="e">
        <f t="shared" si="1"/>
        <v>#REF!</v>
      </c>
      <c r="D54" s="278"/>
      <c r="E54" s="122" t="e">
        <f t="shared" si="4"/>
        <v>#REF!</v>
      </c>
      <c r="F54" s="278"/>
      <c r="G54" s="138" t="e">
        <f t="shared" si="5"/>
        <v>#REF!</v>
      </c>
      <c r="H54" s="278"/>
      <c r="I54" s="26" t="s">
        <v>34</v>
      </c>
      <c r="J54" s="139" t="s">
        <v>24</v>
      </c>
      <c r="K54" s="17"/>
      <c r="L54" s="17"/>
      <c r="M54" s="17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123" t="s">
        <v>37</v>
      </c>
      <c r="B55" s="123" t="s">
        <v>24</v>
      </c>
      <c r="C55" s="125" t="e">
        <f t="shared" si="1"/>
        <v>#REF!</v>
      </c>
      <c r="D55" s="126" t="e">
        <f>SUMIF(A39:A67,A55,C39:C67)</f>
        <v>#REF!</v>
      </c>
      <c r="E55" s="125" t="e">
        <f t="shared" si="4"/>
        <v>#REF!</v>
      </c>
      <c r="F55" s="126" t="e">
        <f t="shared" ref="F55:F56" si="8">D55/2.205</f>
        <v>#REF!</v>
      </c>
      <c r="G55" s="140" t="e">
        <f t="shared" si="5"/>
        <v>#REF!</v>
      </c>
      <c r="H55" s="141" t="e">
        <f t="shared" ref="H55:H56" si="9">D55/2000</f>
        <v>#REF!</v>
      </c>
      <c r="I55" s="123" t="s">
        <v>37</v>
      </c>
      <c r="J55" s="142" t="s">
        <v>24</v>
      </c>
      <c r="K55" s="123"/>
      <c r="L55" s="123"/>
      <c r="M55" s="12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7" t="s">
        <v>38</v>
      </c>
      <c r="B56" s="17" t="s">
        <v>35</v>
      </c>
      <c r="C56" s="122" t="e">
        <f t="shared" si="1"/>
        <v>#REF!</v>
      </c>
      <c r="D56" s="277" t="e">
        <f>SUMIF(A39:A67,A56,C39:C67)</f>
        <v>#REF!</v>
      </c>
      <c r="E56" s="122" t="e">
        <f t="shared" si="4"/>
        <v>#REF!</v>
      </c>
      <c r="F56" s="277" t="e">
        <f t="shared" si="8"/>
        <v>#REF!</v>
      </c>
      <c r="G56" s="138" t="e">
        <f t="shared" si="5"/>
        <v>#REF!</v>
      </c>
      <c r="H56" s="273" t="e">
        <f t="shared" si="9"/>
        <v>#REF!</v>
      </c>
      <c r="I56" s="17" t="s">
        <v>38</v>
      </c>
      <c r="J56" s="139" t="s">
        <v>35</v>
      </c>
      <c r="K56" s="17"/>
      <c r="L56" s="17"/>
      <c r="M56" s="17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26" t="s">
        <v>38</v>
      </c>
      <c r="B57" s="17" t="s">
        <v>36</v>
      </c>
      <c r="C57" s="122" t="e">
        <f t="shared" si="1"/>
        <v>#REF!</v>
      </c>
      <c r="D57" s="278"/>
      <c r="E57" s="122" t="e">
        <f t="shared" si="4"/>
        <v>#REF!</v>
      </c>
      <c r="F57" s="278"/>
      <c r="G57" s="138" t="e">
        <f t="shared" si="5"/>
        <v>#REF!</v>
      </c>
      <c r="H57" s="278"/>
      <c r="I57" s="26" t="s">
        <v>38</v>
      </c>
      <c r="J57" s="139" t="s">
        <v>36</v>
      </c>
      <c r="K57" s="17"/>
      <c r="L57" s="17"/>
      <c r="M57" s="17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26" t="s">
        <v>38</v>
      </c>
      <c r="B58" s="17" t="s">
        <v>21</v>
      </c>
      <c r="C58" s="122" t="e">
        <f t="shared" si="1"/>
        <v>#REF!</v>
      </c>
      <c r="D58" s="278"/>
      <c r="E58" s="122" t="e">
        <f t="shared" si="4"/>
        <v>#REF!</v>
      </c>
      <c r="F58" s="278"/>
      <c r="G58" s="138" t="e">
        <f t="shared" si="5"/>
        <v>#REF!</v>
      </c>
      <c r="H58" s="278"/>
      <c r="I58" s="26" t="s">
        <v>38</v>
      </c>
      <c r="J58" s="139" t="s">
        <v>21</v>
      </c>
      <c r="K58" s="17"/>
      <c r="L58" s="17"/>
      <c r="M58" s="17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26" t="s">
        <v>38</v>
      </c>
      <c r="B59" s="17" t="s">
        <v>24</v>
      </c>
      <c r="C59" s="122" t="e">
        <f t="shared" si="1"/>
        <v>#REF!</v>
      </c>
      <c r="D59" s="278"/>
      <c r="E59" s="122" t="e">
        <f t="shared" si="4"/>
        <v>#REF!</v>
      </c>
      <c r="F59" s="278"/>
      <c r="G59" s="138" t="e">
        <f t="shared" si="5"/>
        <v>#REF!</v>
      </c>
      <c r="H59" s="278"/>
      <c r="I59" s="26" t="s">
        <v>38</v>
      </c>
      <c r="J59" s="139" t="s">
        <v>24</v>
      </c>
      <c r="K59" s="17"/>
      <c r="L59" s="17"/>
      <c r="M59" s="17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23" t="s">
        <v>39</v>
      </c>
      <c r="B60" s="123" t="s">
        <v>24</v>
      </c>
      <c r="C60" s="125" t="e">
        <f t="shared" si="1"/>
        <v>#REF!</v>
      </c>
      <c r="D60" s="126" t="e">
        <f>SUMIF(A39:A67,A60,C39:C67)</f>
        <v>#REF!</v>
      </c>
      <c r="E60" s="125" t="e">
        <f t="shared" si="4"/>
        <v>#REF!</v>
      </c>
      <c r="F60" s="126" t="e">
        <f t="shared" ref="F60:F61" si="10">D60/2.205</f>
        <v>#REF!</v>
      </c>
      <c r="G60" s="140" t="e">
        <f t="shared" si="5"/>
        <v>#REF!</v>
      </c>
      <c r="H60" s="141" t="e">
        <f t="shared" ref="H60:H61" si="11">D60/2000</f>
        <v>#REF!</v>
      </c>
      <c r="I60" s="123" t="s">
        <v>39</v>
      </c>
      <c r="J60" s="142" t="s">
        <v>24</v>
      </c>
      <c r="K60" s="123"/>
      <c r="L60" s="123"/>
      <c r="M60" s="12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17" t="s">
        <v>40</v>
      </c>
      <c r="B61" s="13" t="s">
        <v>37</v>
      </c>
      <c r="C61" s="39" t="e">
        <f t="shared" si="1"/>
        <v>#REF!</v>
      </c>
      <c r="D61" s="277" t="e">
        <f>SUMIF(A39:A67,A61,C39:C67)</f>
        <v>#REF!</v>
      </c>
      <c r="E61" s="39" t="e">
        <f t="shared" si="4"/>
        <v>#REF!</v>
      </c>
      <c r="F61" s="277" t="e">
        <f t="shared" si="10"/>
        <v>#REF!</v>
      </c>
      <c r="G61" s="40" t="e">
        <f t="shared" si="5"/>
        <v>#REF!</v>
      </c>
      <c r="H61" s="273" t="e">
        <f t="shared" si="11"/>
        <v>#REF!</v>
      </c>
      <c r="I61" s="17" t="s">
        <v>40</v>
      </c>
      <c r="J61" s="41" t="s">
        <v>37</v>
      </c>
      <c r="K61" s="13"/>
      <c r="L61" s="13"/>
      <c r="M61" s="1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26" t="s">
        <v>40</v>
      </c>
      <c r="B62" s="13" t="s">
        <v>31</v>
      </c>
      <c r="C62" s="39" t="e">
        <f t="shared" si="1"/>
        <v>#REF!</v>
      </c>
      <c r="D62" s="278"/>
      <c r="E62" s="39" t="e">
        <f t="shared" si="4"/>
        <v>#REF!</v>
      </c>
      <c r="F62" s="278"/>
      <c r="G62" s="40" t="e">
        <f t="shared" si="5"/>
        <v>#REF!</v>
      </c>
      <c r="H62" s="278"/>
      <c r="I62" s="26" t="s">
        <v>40</v>
      </c>
      <c r="J62" s="41" t="s">
        <v>31</v>
      </c>
      <c r="K62" s="13"/>
      <c r="L62" s="13"/>
      <c r="M62" s="1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26" t="s">
        <v>40</v>
      </c>
      <c r="B63" s="14" t="s">
        <v>33</v>
      </c>
      <c r="C63" s="39" t="e">
        <f t="shared" si="1"/>
        <v>#REF!</v>
      </c>
      <c r="D63" s="278"/>
      <c r="E63" s="39" t="e">
        <f t="shared" si="4"/>
        <v>#REF!</v>
      </c>
      <c r="F63" s="278"/>
      <c r="G63" s="40" t="e">
        <f t="shared" si="5"/>
        <v>#REF!</v>
      </c>
      <c r="H63" s="278"/>
      <c r="I63" s="26" t="s">
        <v>40</v>
      </c>
      <c r="J63" s="42" t="s">
        <v>33</v>
      </c>
      <c r="K63" s="14"/>
      <c r="L63" s="14"/>
      <c r="M63" s="14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26" t="s">
        <v>40</v>
      </c>
      <c r="B64" s="17" t="s">
        <v>35</v>
      </c>
      <c r="C64" s="122" t="e">
        <f t="shared" si="1"/>
        <v>#REF!</v>
      </c>
      <c r="D64" s="278"/>
      <c r="E64" s="122" t="e">
        <f t="shared" si="4"/>
        <v>#REF!</v>
      </c>
      <c r="F64" s="278"/>
      <c r="G64" s="138" t="e">
        <f t="shared" si="5"/>
        <v>#REF!</v>
      </c>
      <c r="H64" s="278"/>
      <c r="I64" s="26" t="s">
        <v>40</v>
      </c>
      <c r="J64" s="139" t="s">
        <v>35</v>
      </c>
      <c r="K64" s="17"/>
      <c r="L64" s="17"/>
      <c r="M64" s="17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26" t="s">
        <v>40</v>
      </c>
      <c r="B65" s="17" t="s">
        <v>26</v>
      </c>
      <c r="C65" s="122" t="e">
        <f t="shared" si="1"/>
        <v>#REF!</v>
      </c>
      <c r="D65" s="278"/>
      <c r="E65" s="122" t="e">
        <f t="shared" si="4"/>
        <v>#REF!</v>
      </c>
      <c r="F65" s="278"/>
      <c r="G65" s="138" t="e">
        <f t="shared" si="5"/>
        <v>#REF!</v>
      </c>
      <c r="H65" s="278"/>
      <c r="I65" s="26" t="s">
        <v>40</v>
      </c>
      <c r="J65" s="139" t="s">
        <v>26</v>
      </c>
      <c r="K65" s="17"/>
      <c r="L65" s="17"/>
      <c r="M65" s="17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26" t="s">
        <v>40</v>
      </c>
      <c r="B66" s="17" t="s">
        <v>39</v>
      </c>
      <c r="C66" s="122" t="e">
        <f t="shared" si="1"/>
        <v>#REF!</v>
      </c>
      <c r="D66" s="278"/>
      <c r="E66" s="122" t="e">
        <f t="shared" si="4"/>
        <v>#REF!</v>
      </c>
      <c r="F66" s="278"/>
      <c r="G66" s="138" t="e">
        <f t="shared" si="5"/>
        <v>#REF!</v>
      </c>
      <c r="H66" s="278"/>
      <c r="I66" s="26" t="s">
        <v>40</v>
      </c>
      <c r="J66" s="139" t="s">
        <v>39</v>
      </c>
      <c r="K66" s="17"/>
      <c r="L66" s="17"/>
      <c r="M66" s="17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26" t="s">
        <v>40</v>
      </c>
      <c r="B67" s="17" t="s">
        <v>24</v>
      </c>
      <c r="C67" s="122" t="e">
        <f t="shared" si="1"/>
        <v>#REF!</v>
      </c>
      <c r="D67" s="278"/>
      <c r="E67" s="122" t="e">
        <f t="shared" si="4"/>
        <v>#REF!</v>
      </c>
      <c r="F67" s="278"/>
      <c r="G67" s="144" t="e">
        <f t="shared" si="5"/>
        <v>#REF!</v>
      </c>
      <c r="H67" s="278"/>
      <c r="I67" s="26" t="s">
        <v>40</v>
      </c>
      <c r="J67" s="139" t="s">
        <v>24</v>
      </c>
      <c r="K67" s="17"/>
      <c r="L67" s="17"/>
      <c r="M67" s="17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28" t="s">
        <v>41</v>
      </c>
      <c r="B68" s="145"/>
      <c r="C68" s="130" t="e">
        <f t="shared" ref="C68:D68" si="12">SUM(C39:C67)</f>
        <v>#REF!</v>
      </c>
      <c r="D68" s="131" t="e">
        <f t="shared" si="12"/>
        <v>#REF!</v>
      </c>
      <c r="E68" s="130" t="e">
        <f>SUM(F39:F67)</f>
        <v>#REF!</v>
      </c>
      <c r="F68" s="131" t="e">
        <f>C68/2.205</f>
        <v>#REF!</v>
      </c>
      <c r="G68" s="146" t="e">
        <f>SUM(H39:H67)</f>
        <v>#REF!</v>
      </c>
      <c r="H68" s="131" t="e">
        <f>C68/2000</f>
        <v>#REF!</v>
      </c>
      <c r="I68" s="145"/>
      <c r="J68" s="128"/>
      <c r="K68" s="145"/>
      <c r="L68" s="145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9" t="s">
        <v>53</v>
      </c>
      <c r="B69" s="1" t="e">
        <f>276500+C69</f>
        <v>#REF!</v>
      </c>
      <c r="C69" s="132" t="e">
        <f>SUM(C33,E33,G33,I33,K33,M33,O33,Q33,S33,U33,W33,Y33,AA33,AC33)</f>
        <v>#REF!</v>
      </c>
      <c r="D69" t="e">
        <f>C69/B69</f>
        <v>#REF!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</sheetData>
  <mergeCells count="105">
    <mergeCell ref="AD7:AD10"/>
    <mergeCell ref="AB3:AB5"/>
    <mergeCell ref="AD3:AD5"/>
    <mergeCell ref="N3:N5"/>
    <mergeCell ref="P3:P5"/>
    <mergeCell ref="R3:R5"/>
    <mergeCell ref="T3:T5"/>
    <mergeCell ref="V3:V5"/>
    <mergeCell ref="X3:X5"/>
    <mergeCell ref="Z3:Z5"/>
    <mergeCell ref="Z7:Z10"/>
    <mergeCell ref="AB7:AB10"/>
    <mergeCell ref="N7:N10"/>
    <mergeCell ref="P7:P10"/>
    <mergeCell ref="R7:R10"/>
    <mergeCell ref="T7:T10"/>
    <mergeCell ref="V7:V10"/>
    <mergeCell ref="X7:X10"/>
    <mergeCell ref="T11:T13"/>
    <mergeCell ref="V11:V13"/>
    <mergeCell ref="X11:X13"/>
    <mergeCell ref="AB14:AB18"/>
    <mergeCell ref="AD14:AD18"/>
    <mergeCell ref="H14:H18"/>
    <mergeCell ref="J14:J18"/>
    <mergeCell ref="N14:N18"/>
    <mergeCell ref="P14:P18"/>
    <mergeCell ref="R14:R18"/>
    <mergeCell ref="T14:T18"/>
    <mergeCell ref="V14:V18"/>
    <mergeCell ref="L14:L18"/>
    <mergeCell ref="AD11:AD13"/>
    <mergeCell ref="N11:N13"/>
    <mergeCell ref="P11:P13"/>
    <mergeCell ref="R11:R13"/>
    <mergeCell ref="Z11:Z13"/>
    <mergeCell ref="AB11:AB13"/>
    <mergeCell ref="H39:H41"/>
    <mergeCell ref="H43:H46"/>
    <mergeCell ref="H47:H49"/>
    <mergeCell ref="H50:H54"/>
    <mergeCell ref="H56:H59"/>
    <mergeCell ref="H61:H67"/>
    <mergeCell ref="F43:F46"/>
    <mergeCell ref="F47:F49"/>
    <mergeCell ref="D50:D54"/>
    <mergeCell ref="F50:F54"/>
    <mergeCell ref="D56:D59"/>
    <mergeCell ref="F56:F59"/>
    <mergeCell ref="D61:D67"/>
    <mergeCell ref="F61:F67"/>
    <mergeCell ref="A37:D37"/>
    <mergeCell ref="D39:D41"/>
    <mergeCell ref="F39:F41"/>
    <mergeCell ref="D43:D46"/>
    <mergeCell ref="D47:D49"/>
    <mergeCell ref="C1:D1"/>
    <mergeCell ref="E1:F1"/>
    <mergeCell ref="D3:D5"/>
    <mergeCell ref="F14:F18"/>
    <mergeCell ref="H3:H5"/>
    <mergeCell ref="L3:L5"/>
    <mergeCell ref="D7:D10"/>
    <mergeCell ref="H7:H10"/>
    <mergeCell ref="F3:F5"/>
    <mergeCell ref="F7:F10"/>
    <mergeCell ref="D11:D13"/>
    <mergeCell ref="F11:F13"/>
    <mergeCell ref="H11:H13"/>
    <mergeCell ref="J3:J5"/>
    <mergeCell ref="J7:J10"/>
    <mergeCell ref="J11:J13"/>
    <mergeCell ref="L11:L13"/>
    <mergeCell ref="L7:L10"/>
    <mergeCell ref="J25:J31"/>
    <mergeCell ref="D14:D18"/>
    <mergeCell ref="D20:D23"/>
    <mergeCell ref="H20:H23"/>
    <mergeCell ref="L20:L23"/>
    <mergeCell ref="D25:D31"/>
    <mergeCell ref="H25:H31"/>
    <mergeCell ref="L25:L31"/>
    <mergeCell ref="Z25:Z31"/>
    <mergeCell ref="P20:P23"/>
    <mergeCell ref="R20:R23"/>
    <mergeCell ref="T20:T23"/>
    <mergeCell ref="V20:V23"/>
    <mergeCell ref="X20:X23"/>
    <mergeCell ref="Z20:Z23"/>
    <mergeCell ref="J20:J23"/>
    <mergeCell ref="F20:F23"/>
    <mergeCell ref="F25:F31"/>
    <mergeCell ref="X14:X18"/>
    <mergeCell ref="Z14:Z18"/>
    <mergeCell ref="AB25:AB31"/>
    <mergeCell ref="AD25:AD31"/>
    <mergeCell ref="N20:N23"/>
    <mergeCell ref="N25:N31"/>
    <mergeCell ref="P25:P31"/>
    <mergeCell ref="R25:R31"/>
    <mergeCell ref="T25:T31"/>
    <mergeCell ref="V25:V31"/>
    <mergeCell ref="X25:X31"/>
    <mergeCell ref="AB20:AB23"/>
    <mergeCell ref="AD20:AD23"/>
  </mergeCells>
  <conditionalFormatting sqref="B34:C34 E34 G34 I34 K34 M34 O34 Q34 S34 U34 W34 Y34 AA34 AC34">
    <cfRule type="cellIs" dxfId="6" priority="1" operator="notBetween">
      <formula>-0.001</formula>
      <formula>0.001</formula>
    </cfRule>
  </conditionalFormatting>
  <conditionalFormatting sqref="D39:D67">
    <cfRule type="colorScale" priority="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1F027-2549-4EF5-A6D6-14047490339B}">
  <dimension ref="A1:Y63"/>
  <sheetViews>
    <sheetView tabSelected="1" topLeftCell="A24" workbookViewId="0">
      <selection activeCell="A11" sqref="A11"/>
    </sheetView>
  </sheetViews>
  <sheetFormatPr defaultRowHeight="15"/>
  <cols>
    <col min="1" max="1" width="28" customWidth="1"/>
    <col min="2" max="2" width="18.7109375" customWidth="1"/>
    <col min="3" max="3" width="12.140625" customWidth="1"/>
    <col min="4" max="4" width="39.7109375" customWidth="1"/>
    <col min="5" max="5" width="19.7109375" customWidth="1"/>
    <col min="6" max="6" width="18.7109375" customWidth="1"/>
    <col min="7" max="7" width="16.140625" customWidth="1"/>
    <col min="8" max="8" width="15.140625" customWidth="1"/>
    <col min="9" max="9" width="18.7109375" customWidth="1"/>
    <col min="10" max="10" width="15.85546875" customWidth="1"/>
    <col min="11" max="11" width="18.28515625" customWidth="1"/>
    <col min="12" max="12" width="19.140625" customWidth="1"/>
    <col min="13" max="13" width="24.5703125" customWidth="1"/>
    <col min="14" max="14" width="27.7109375" customWidth="1"/>
    <col min="15" max="15" width="18.140625" customWidth="1"/>
    <col min="16" max="16" width="17" customWidth="1"/>
    <col min="17" max="17" width="13" customWidth="1"/>
    <col min="18" max="18" width="11.42578125" customWidth="1"/>
    <col min="19" max="20" width="15.7109375" customWidth="1"/>
    <col min="23" max="23" width="12.140625" customWidth="1"/>
    <col min="24" max="24" width="16.85546875" customWidth="1"/>
    <col min="25" max="25" width="10.7109375" customWidth="1"/>
  </cols>
  <sheetData>
    <row r="1" spans="1:14">
      <c r="A1" s="153"/>
      <c r="B1" s="153"/>
      <c r="C1" s="153"/>
      <c r="D1" s="153"/>
      <c r="E1" s="153"/>
      <c r="F1" s="3" t="s">
        <v>54</v>
      </c>
      <c r="G1" s="72" t="s">
        <v>20</v>
      </c>
      <c r="H1" s="72" t="s">
        <v>38</v>
      </c>
      <c r="I1" s="72" t="s">
        <v>39</v>
      </c>
      <c r="J1" s="72" t="s">
        <v>55</v>
      </c>
      <c r="K1" s="72" t="s">
        <v>30</v>
      </c>
      <c r="L1" s="72" t="s">
        <v>37</v>
      </c>
      <c r="M1" s="72" t="s">
        <v>56</v>
      </c>
      <c r="N1" s="223" t="s">
        <v>57</v>
      </c>
    </row>
    <row r="2" spans="1:14">
      <c r="A2" s="153"/>
      <c r="B2" s="219"/>
      <c r="C2" s="220"/>
      <c r="D2" s="220"/>
      <c r="E2" s="3" t="s">
        <v>58</v>
      </c>
      <c r="F2" s="224">
        <f>SYSCO!J2 + 'Natures Produce'!H2 + 'Fresh Point'!H2 +KIKKA!I3 +'Quick Dispense'!I2 +'US FOODS'!I2 +'Le Chef Bakery'!I2 +'Scoops On Tap'!I2 + UNFI!I2 +'42nd Street Bagel'!J2 + 'Pasadena Baking'!I2 + Wismettac!I2 + Helados!H2 + 'Classic Beverage'!I2 + 'Golden Malted'!I2 + 'Fish King'!I2 +'Bindi NA'!I2 + Fitbitesfood!I2 + 'La Chapalita'!I2 + 'Senor Fish'!I2</f>
        <v>0</v>
      </c>
      <c r="G2" s="224">
        <f>SYSCO!K2 + 'Natures Produce'!I2 + 'Fresh Point'!I2 +KIKKA!J3 +'Quick Dispense'!J2 +'US FOODS'!J2 +'Le Chef Bakery'!J2 +'Scoops On Tap'!J2 + UNFI!J2 +'42nd Street Bagel'!K2 + 'Pasadena Baking'!J2 + Wismettac!J2 + Helados!I2 + 'Classic Beverage'!J2 + 'Golden Malted'!J2 + 'Fish King'!J2 +'Bindi NA'!J2 + Fitbitesfood!J2 + 'La Chapalita'!J2 + 'Senor Fish'!J2</f>
        <v>0</v>
      </c>
      <c r="H2" s="224">
        <f>SYSCO!L2 + 'Natures Produce'!J2 + 'Fresh Point'!J2 +KIKKA!K3 +'Quick Dispense'!K2 +'US FOODS'!K2 +'Le Chef Bakery'!K2 +'Scoops On Tap'!K2 + UNFI!K2 +'42nd Street Bagel'!L2 + 'Pasadena Baking'!K2 + Wismettac!K2 + Helados!J2 + 'Classic Beverage'!K2 + 'Golden Malted'!K2 + 'Fish King'!K2 +'Bindi NA'!K2 + Fitbitesfood!K2 + 'La Chapalita'!K2 + 'Senor Fish'!K2</f>
        <v>0</v>
      </c>
      <c r="I2" s="224">
        <f>SYSCO!M2 + 'Natures Produce'!K2 + 'Fresh Point'!K2 +KIKKA!L3 +'Quick Dispense'!L2 +'US FOODS'!L2 +'Le Chef Bakery'!L2 +'Scoops On Tap'!L2 + UNFI!L2 +'42nd Street Bagel'!M2 + 'Pasadena Baking'!L2 + Wismettac!L2 + Helados!K2 + 'Classic Beverage'!L2 + 'Golden Malted'!L2 + 'Fish King'!L2 +'Bindi NA'!L2 + Fitbitesfood!L2 + 'La Chapalita'!L2 + 'Senor Fish'!L2</f>
        <v>0</v>
      </c>
      <c r="J2" s="224">
        <f>SYSCO!N2 + 'Natures Produce'!L2 + 'Fresh Point'!L2 +KIKKA!M3 +'Quick Dispense'!M2 +'US FOODS'!M2 +'Le Chef Bakery'!M2 +'Scoops On Tap'!M2 + UNFI!M2 +'42nd Street Bagel'!N2 + 'Pasadena Baking'!M2 + Wismettac!M2 + Helados!L2 + 'Classic Beverage'!M2 + 'Golden Malted'!M2 + 'Fish King'!M2 +'Bindi NA'!M2 + Fitbitesfood!M2 + 'La Chapalita'!M2 + 'Senor Fish'!M2</f>
        <v>0</v>
      </c>
      <c r="K2" s="224">
        <f>SYSCO!O2 + 'Natures Produce'!M2 + 'Fresh Point'!M2 +KIKKA!N3 +'Quick Dispense'!N2 +'US FOODS'!N2 +'Le Chef Bakery'!N2 +'Scoops On Tap'!N2 + UNFI!N2 +'42nd Street Bagel'!O2 + 'Pasadena Baking'!N2 + Wismettac!N2 + Helados!M2 + 'Classic Beverage'!N2 + 'Golden Malted'!N2 + 'Fish King'!N2 +'Bindi NA'!N2 + Fitbitesfood!N2 + 'La Chapalita'!N2 + 'Senor Fish'!N2</f>
        <v>0</v>
      </c>
      <c r="L2" s="224">
        <f>SYSCO!P2 + 'Natures Produce'!N2 + 'Fresh Point'!N2 +KIKKA!O3 +'Quick Dispense'!O2 +'US FOODS'!O2 +'Le Chef Bakery'!O2 +'Scoops On Tap'!O2 + UNFI!O2 +'42nd Street Bagel'!P2 + 'Pasadena Baking'!O2 + Wismettac!O2 + Helados!N2 + 'Classic Beverage'!O2 + 'Golden Malted'!O2 + 'Fish King'!O2 +'Bindi NA'!O2 + Fitbitesfood!O2 + 'La Chapalita'!O2 + 'Senor Fish'!O2</f>
        <v>0</v>
      </c>
      <c r="M2" s="224">
        <f>SYSCO!Q2 + 'Natures Produce'!O2 + 'Fresh Point'!O2 +KIKKA!P3 +'Quick Dispense'!P2 +'US FOODS'!P2 +'Le Chef Bakery'!P2 +'Scoops On Tap'!P2 + UNFI!P2 +'42nd Street Bagel'!Q2 + 'Pasadena Baking'!P2 + Wismettac!P2 + Helados!O2 + 'Classic Beverage'!P2 + 'Golden Malted'!P2 + 'Fish King'!P2 +'Bindi NA'!P2 + Fitbitesfood!P2 + 'La Chapalita'!P2 + 'Senor Fish'!P2</f>
        <v>25.47</v>
      </c>
      <c r="N2" s="226">
        <f>SUM(F2:M2)</f>
        <v>25.47</v>
      </c>
    </row>
    <row r="3" spans="1:14">
      <c r="A3" s="153"/>
      <c r="B3" s="220"/>
      <c r="C3" s="221"/>
      <c r="D3" s="221"/>
      <c r="E3" s="227" t="s">
        <v>59</v>
      </c>
      <c r="F3" s="224">
        <f>SYSCO!J3 + 'Natures Produce'!H3 + 'Fresh Point'!H3 +KIKKA!I4 +'Quick Dispense'!I3 +'US FOODS'!I3 +'Le Chef Bakery'!I3 +'Scoops On Tap'!I3 + UNFI!I3 +'42nd Street Bagel'!J3 + 'Pasadena Baking'!I3 + Wismettac!I3 + Helados!H3 + 'Classic Beverage'!I3 + 'Golden Malted'!I3 + 'Fish King'!I3 +'Bindi NA'!I3 + Fitbitesfood!I3 + 'La Chapalita'!I3 + 'Senor Fish'!I3</f>
        <v>0</v>
      </c>
      <c r="G3" s="224">
        <f>SYSCO!K3 + 'Natures Produce'!I3 + 'Fresh Point'!I3 +KIKKA!J4 +'Quick Dispense'!J3 +'US FOODS'!J3 +'Le Chef Bakery'!J3 +'Scoops On Tap'!J3 + UNFI!J3 +'42nd Street Bagel'!K3 + 'Pasadena Baking'!J3 + Wismettac!J3 + Helados!I3 + 'Classic Beverage'!J3 + 'Golden Malted'!J3 + 'Fish King'!J3 +'Bindi NA'!J3 + Fitbitesfood!J3 + 'La Chapalita'!J3 + 'Senor Fish'!J3</f>
        <v>0</v>
      </c>
      <c r="H3" s="224">
        <f>SYSCO!L3 + 'Natures Produce'!J3 + 'Fresh Point'!J3 +KIKKA!K4 +'Quick Dispense'!K3 +'US FOODS'!K3 +'Le Chef Bakery'!K3 +'Scoops On Tap'!K3 + UNFI!K3 +'42nd Street Bagel'!L3 + 'Pasadena Baking'!K3 + Wismettac!K3 + Helados!J3 + 'Classic Beverage'!K3 + 'Golden Malted'!K3 + 'Fish King'!K3 +'Bindi NA'!K3 + Fitbitesfood!K3 + 'La Chapalita'!K3 + 'Senor Fish'!K3</f>
        <v>0</v>
      </c>
      <c r="I3" s="224">
        <f>SYSCO!M3 + 'Natures Produce'!K3 + 'Fresh Point'!K3 +KIKKA!L4 +'Quick Dispense'!L3 +'US FOODS'!L3 +'Le Chef Bakery'!L3 +'Scoops On Tap'!L3 + UNFI!L3 +'42nd Street Bagel'!M3 + 'Pasadena Baking'!L3 + Wismettac!L3 + Helados!K3 + 'Classic Beverage'!L3 + 'Golden Malted'!L3 + 'Fish King'!L3 +'Bindi NA'!L3 + Fitbitesfood!L3 + 'La Chapalita'!L3 + 'Senor Fish'!L3</f>
        <v>0</v>
      </c>
      <c r="J3" s="224">
        <f>SYSCO!N3 + 'Natures Produce'!L3 + 'Fresh Point'!L3 +KIKKA!M4 +'Quick Dispense'!M3 +'US FOODS'!M3 +'Le Chef Bakery'!M3 +'Scoops On Tap'!M3 + UNFI!M3 +'42nd Street Bagel'!N3 + 'Pasadena Baking'!M3 + Wismettac!M3 + Helados!L3 + 'Classic Beverage'!M3 + 'Golden Malted'!M3 + 'Fish King'!M3 +'Bindi NA'!M3 + Fitbitesfood!M3 + 'La Chapalita'!M3 + 'Senor Fish'!M3</f>
        <v>0</v>
      </c>
      <c r="K3" s="224">
        <f>SYSCO!O3 + 'Natures Produce'!M3 + 'Fresh Point'!M3 +KIKKA!N4 +'Quick Dispense'!N3 +'US FOODS'!N3 +'Le Chef Bakery'!N3 +'Scoops On Tap'!N3 + UNFI!N3 +'42nd Street Bagel'!O3 + 'Pasadena Baking'!N3 + Wismettac!N3 + Helados!M3 + 'Classic Beverage'!N3 + 'Golden Malted'!N3 + 'Fish King'!N3 +'Bindi NA'!N3 + Fitbitesfood!N3 + 'La Chapalita'!N3 + 'Senor Fish'!N3</f>
        <v>0</v>
      </c>
      <c r="L3" s="224">
        <f>SYSCO!P3 + 'Natures Produce'!N3 + 'Fresh Point'!N3 +KIKKA!O4 +'Quick Dispense'!O3 +'US FOODS'!O3 +'Le Chef Bakery'!O3 +'Scoops On Tap'!O3 + UNFI!O3 +'42nd Street Bagel'!P3 + 'Pasadena Baking'!O3 + Wismettac!O3 + Helados!N3 + 'Classic Beverage'!O3 + 'Golden Malted'!O3 + 'Fish King'!O3 +'Bindi NA'!O3 + Fitbitesfood!O3 + 'La Chapalita'!O3 + 'Senor Fish'!O3</f>
        <v>0</v>
      </c>
      <c r="M3" s="224">
        <f>SYSCO!Q3 + 'Natures Produce'!O3 + 'Fresh Point'!O3 +KIKKA!P4 +'Quick Dispense'!P3 +'US FOODS'!P3 +'Le Chef Bakery'!P3 +'Scoops On Tap'!P3 + UNFI!P3 +'42nd Street Bagel'!Q3 + 'Pasadena Baking'!P3 + Wismettac!P3 + Helados!O3 + 'Classic Beverage'!P3 + 'Golden Malted'!P3 + 'Fish King'!P3 +'Bindi NA'!P3 + Fitbitesfood!P3 + 'La Chapalita'!P3 + 'Senor Fish'!P3</f>
        <v>1007.6699999999997</v>
      </c>
      <c r="N3" s="226">
        <f t="shared" ref="N3:N15" si="0">SUM(F3:M3)</f>
        <v>1007.6699999999997</v>
      </c>
    </row>
    <row r="4" spans="1:14">
      <c r="A4" s="153"/>
      <c r="B4" s="220"/>
      <c r="C4" s="222"/>
      <c r="D4" s="222"/>
      <c r="E4" s="227" t="s">
        <v>60</v>
      </c>
      <c r="F4" s="224">
        <f>SYSCO!J4 + 'Natures Produce'!H4 + 'Fresh Point'!H4 +KIKKA!I5 +'Quick Dispense'!I4 +'US FOODS'!I4 +'Le Chef Bakery'!I4 +'Scoops On Tap'!I4 + UNFI!I4 +'42nd Street Bagel'!J4 + 'Pasadena Baking'!I4 + Wismettac!I4 + Helados!H4 + 'Classic Beverage'!I4 + 'Golden Malted'!I4 + 'Fish King'!I4 +'Bindi NA'!I4 + Fitbitesfood!I4 + 'La Chapalita'!I4 + 'Senor Fish'!I4</f>
        <v>105032.86</v>
      </c>
      <c r="G4" s="224">
        <f>SYSCO!K4 + 'Natures Produce'!I4 + 'Fresh Point'!I4 +KIKKA!J5 +'Quick Dispense'!J4 +'US FOODS'!J4 +'Le Chef Bakery'!J4 +'Scoops On Tap'!J4 + UNFI!J4 +'42nd Street Bagel'!K4 + 'Pasadena Baking'!J4 + Wismettac!J4 + Helados!I4 + 'Classic Beverage'!J4 + 'Golden Malted'!J4 + 'Fish King'!J4 +'Bindi NA'!J4 + Fitbitesfood!J4 + 'La Chapalita'!J4 + 'Senor Fish'!J4</f>
        <v>44.82</v>
      </c>
      <c r="H4" s="224">
        <f>SYSCO!L4 + 'Natures Produce'!J4 + 'Fresh Point'!J4 +KIKKA!K5 +'Quick Dispense'!K4 +'US FOODS'!K4 +'Le Chef Bakery'!K4 +'Scoops On Tap'!K4 + UNFI!K4 +'42nd Street Bagel'!L4 + 'Pasadena Baking'!K4 + Wismettac!K4 + Helados!J4 + 'Classic Beverage'!K4 + 'Golden Malted'!K4 + 'Fish King'!K4 +'Bindi NA'!K4 + Fitbitesfood!K4 + 'La Chapalita'!K4 + 'Senor Fish'!K4</f>
        <v>47535.779999999984</v>
      </c>
      <c r="I4" s="224">
        <f>SYSCO!M4 + 'Natures Produce'!K4 + 'Fresh Point'!K4 +KIKKA!L5 +'Quick Dispense'!L4 +'US FOODS'!L4 +'Le Chef Bakery'!L4 +'Scoops On Tap'!L4 + UNFI!L4 +'42nd Street Bagel'!M4 + 'Pasadena Baking'!L4 + Wismettac!L4 + Helados!K4 + 'Classic Beverage'!L4 + 'Golden Malted'!L4 + 'Fish King'!L4 +'Bindi NA'!L4 + Fitbitesfood!L4 + 'La Chapalita'!L4 + 'Senor Fish'!L4</f>
        <v>210802.81999999975</v>
      </c>
      <c r="J4" s="224">
        <f>SYSCO!N4 + 'Natures Produce'!L4 + 'Fresh Point'!L4 +KIKKA!M5 +'Quick Dispense'!M4 +'US FOODS'!M4 +'Le Chef Bakery'!M4 +'Scoops On Tap'!M4 + UNFI!M4 +'42nd Street Bagel'!N4 + 'Pasadena Baking'!M4 + Wismettac!M4 + Helados!L4 + 'Classic Beverage'!M4 + 'Golden Malted'!M4 + 'Fish King'!M4 +'Bindi NA'!M4 + Fitbitesfood!M4 + 'La Chapalita'!M4 + 'Senor Fish'!M4</f>
        <v>1564.3100000000002</v>
      </c>
      <c r="K4" s="224">
        <f>SYSCO!O4 + 'Natures Produce'!M4 + 'Fresh Point'!M4 +KIKKA!N5 +'Quick Dispense'!N4 +'US FOODS'!N4 +'Le Chef Bakery'!N4 +'Scoops On Tap'!N4 + UNFI!N4 +'42nd Street Bagel'!O4 + 'Pasadena Baking'!N4 + Wismettac!N4 + Helados!M4 + 'Classic Beverage'!N4 + 'Golden Malted'!N4 + 'Fish King'!N4 +'Bindi NA'!N4 + Fitbitesfood!N4 + 'La Chapalita'!N4 + 'Senor Fish'!N4</f>
        <v>0</v>
      </c>
      <c r="L4" s="224">
        <f>SYSCO!P4 + 'Natures Produce'!N4 + 'Fresh Point'!N4 +KIKKA!O5 +'Quick Dispense'!O4 +'US FOODS'!O4 +'Le Chef Bakery'!O4 +'Scoops On Tap'!O4 + UNFI!O4 +'42nd Street Bagel'!P4 + 'Pasadena Baking'!O4 + Wismettac!O4 + Helados!N4 + 'Classic Beverage'!O4 + 'Golden Malted'!O4 + 'Fish King'!O4 +'Bindi NA'!O4 + Fitbitesfood!O4 + 'La Chapalita'!O4 + 'Senor Fish'!O4</f>
        <v>0</v>
      </c>
      <c r="M4" s="224">
        <f>SYSCO!Q4 + 'Natures Produce'!O4 + 'Fresh Point'!O4 +KIKKA!P5 +'Quick Dispense'!P4 +'US FOODS'!P4 +'Le Chef Bakery'!P4 +'Scoops On Tap'!P4 + UNFI!P4 +'42nd Street Bagel'!Q4 + 'Pasadena Baking'!P4 + Wismettac!P4 + Helados!O4 + 'Classic Beverage'!P4 + 'Golden Malted'!P4 + 'Fish King'!P4 +'Bindi NA'!P4 + Fitbitesfood!P4 + 'La Chapalita'!P4 + 'Senor Fish'!P4</f>
        <v>25676.989999999998</v>
      </c>
      <c r="N4" s="226">
        <f t="shared" si="0"/>
        <v>390657.57999999973</v>
      </c>
    </row>
    <row r="5" spans="1:14">
      <c r="A5" s="153"/>
      <c r="B5" s="220"/>
      <c r="C5" s="222"/>
      <c r="D5" s="221"/>
      <c r="E5" s="227" t="s">
        <v>61</v>
      </c>
      <c r="F5" s="224">
        <f>SYSCO!J5 + 'Natures Produce'!H5 + 'Fresh Point'!H5 +KIKKA!I6 +'Quick Dispense'!I5 +'US FOODS'!I5 +'Le Chef Bakery'!I5 +'Scoops On Tap'!I5 + UNFI!I5 +'42nd Street Bagel'!J5 + 'Pasadena Baking'!I5 + Wismettac!I5 + Helados!H5 + 'Classic Beverage'!I5 + 'Golden Malted'!I5 + 'Fish King'!I5 +'Bindi NA'!I5 + Fitbitesfood!I5 + 'La Chapalita'!I5 + 'Senor Fish'!I5</f>
        <v>11311.5</v>
      </c>
      <c r="G5" s="224">
        <f>SYSCO!K5 + 'Natures Produce'!I5 + 'Fresh Point'!I5 +KIKKA!J6 +'Quick Dispense'!J5 +'US FOODS'!J5 +'Le Chef Bakery'!J5 +'Scoops On Tap'!J5 + UNFI!J5 +'42nd Street Bagel'!K5 + 'Pasadena Baking'!J5 + Wismettac!J5 + Helados!I5 + 'Classic Beverage'!J5 + 'Golden Malted'!J5 + 'Fish King'!J5 +'Bindi NA'!J5 + Fitbitesfood!J5 + 'La Chapalita'!J5 + 'Senor Fish'!J5</f>
        <v>182025.85</v>
      </c>
      <c r="H5" s="224">
        <f>SYSCO!L5 + 'Natures Produce'!J5 + 'Fresh Point'!J5 +KIKKA!K6 +'Quick Dispense'!K5 +'US FOODS'!K5 +'Le Chef Bakery'!K5 +'Scoops On Tap'!K5 + UNFI!K5 +'42nd Street Bagel'!L5 + 'Pasadena Baking'!K5 + Wismettac!K5 + Helados!J5 + 'Classic Beverage'!K5 + 'Golden Malted'!K5 + 'Fish King'!K5 +'Bindi NA'!K5 + Fitbitesfood!K5 + 'La Chapalita'!K5 + 'Senor Fish'!K5</f>
        <v>256856.98999999993</v>
      </c>
      <c r="I5" s="224">
        <f>SYSCO!M5 + 'Natures Produce'!K5 + 'Fresh Point'!K5 +KIKKA!L6 +'Quick Dispense'!L5 +'US FOODS'!L5 +'Le Chef Bakery'!L5 +'Scoops On Tap'!L5 + UNFI!L5 +'42nd Street Bagel'!M5 + 'Pasadena Baking'!L5 + Wismettac!L5 + Helados!K5 + 'Classic Beverage'!L5 + 'Golden Malted'!L5 + 'Fish King'!L5 +'Bindi NA'!L5 + Fitbitesfood!L5 + 'La Chapalita'!L5 + 'Senor Fish'!L5</f>
        <v>84199.920000000071</v>
      </c>
      <c r="J5" s="224">
        <f>SYSCO!N5 + 'Natures Produce'!L5 + 'Fresh Point'!L5 +KIKKA!M6 +'Quick Dispense'!M5 +'US FOODS'!M5 +'Le Chef Bakery'!M5 +'Scoops On Tap'!M5 + UNFI!M5 +'42nd Street Bagel'!N5 + 'Pasadena Baking'!M5 + Wismettac!M5 + Helados!L5 + 'Classic Beverage'!M5 + 'Golden Malted'!M5 + 'Fish King'!M5 +'Bindi NA'!M5 + Fitbitesfood!M5 + 'La Chapalita'!M5 + 'Senor Fish'!M5</f>
        <v>86067.5</v>
      </c>
      <c r="K5" s="224">
        <f>SYSCO!O5 + 'Natures Produce'!M5 + 'Fresh Point'!M5 +KIKKA!N6 +'Quick Dispense'!N5 +'US FOODS'!N5 +'Le Chef Bakery'!N5 +'Scoops On Tap'!N5 + UNFI!N5 +'42nd Street Bagel'!O5 + 'Pasadena Baking'!N5 + Wismettac!N5 + Helados!M5 + 'Classic Beverage'!N5 + 'Golden Malted'!N5 + 'Fish King'!N5 +'Bindi NA'!N5 + Fitbitesfood!N5 + 'La Chapalita'!N5 + 'Senor Fish'!N5</f>
        <v>115.96</v>
      </c>
      <c r="L5" s="224">
        <f>SYSCO!P5 + 'Natures Produce'!N5 + 'Fresh Point'!N5 +KIKKA!O6 +'Quick Dispense'!O5 +'US FOODS'!O5 +'Le Chef Bakery'!O5 +'Scoops On Tap'!O5 + UNFI!O5 +'42nd Street Bagel'!P5 + 'Pasadena Baking'!O5 + Wismettac!O5 + Helados!N5 + 'Classic Beverage'!O5 + 'Golden Malted'!O5 + 'Fish King'!O5 +'Bindi NA'!O5 + Fitbitesfood!O5 + 'La Chapalita'!O5 + 'Senor Fish'!O5</f>
        <v>0</v>
      </c>
      <c r="M5" s="224">
        <f>SYSCO!Q5 + 'Natures Produce'!O5 + 'Fresh Point'!O5 +KIKKA!P6 +'Quick Dispense'!P5 +'US FOODS'!P5 +'Le Chef Bakery'!P5 +'Scoops On Tap'!P5 + UNFI!P5 +'42nd Street Bagel'!Q5 + 'Pasadena Baking'!P5 + Wismettac!P5 + Helados!O5 + 'Classic Beverage'!P5 + 'Golden Malted'!P5 + 'Fish King'!P5 +'Bindi NA'!P5 + Fitbitesfood!P5 + 'La Chapalita'!P5 + 'Senor Fish'!P5</f>
        <v>39451.159999999996</v>
      </c>
      <c r="N5" s="226">
        <f t="shared" si="0"/>
        <v>660028.88</v>
      </c>
    </row>
    <row r="6" spans="1:14">
      <c r="A6" s="153"/>
      <c r="B6" s="220"/>
      <c r="C6" s="222"/>
      <c r="D6" s="222"/>
      <c r="E6" s="227" t="s">
        <v>62</v>
      </c>
      <c r="F6" s="224">
        <f>SYSCO!J6 + 'Natures Produce'!H6 + 'Fresh Point'!H6 +KIKKA!I7 +'Quick Dispense'!I6 +'US FOODS'!I6 +'Le Chef Bakery'!I6 +'Scoops On Tap'!I6 + UNFI!I6 +'42nd Street Bagel'!J6 + 'Pasadena Baking'!I6 + Wismettac!I6 + Helados!H6 + 'Classic Beverage'!I6 + 'Golden Malted'!I6 + 'Fish King'!I6 +'Bindi NA'!I6 + Fitbitesfood!I6 + 'La Chapalita'!I6 + 'Senor Fish'!I6</f>
        <v>0</v>
      </c>
      <c r="G6" s="224">
        <f>SYSCO!K6 + 'Natures Produce'!I6 + 'Fresh Point'!I6 +KIKKA!J7 +'Quick Dispense'!J6 +'US FOODS'!J6 +'Le Chef Bakery'!J6 +'Scoops On Tap'!J6 + UNFI!J6 +'42nd Street Bagel'!K6 + 'Pasadena Baking'!J6 + Wismettac!J6 + Helados!I6 + 'Classic Beverage'!J6 + 'Golden Malted'!J6 + 'Fish King'!J6 +'Bindi NA'!J6 + Fitbitesfood!J6 + 'La Chapalita'!J6 + 'Senor Fish'!J6</f>
        <v>0</v>
      </c>
      <c r="H6" s="224">
        <f>SYSCO!L6 + 'Natures Produce'!J6 + 'Fresh Point'!J6 +KIKKA!K7 +'Quick Dispense'!K6 +'US FOODS'!K6 +'Le Chef Bakery'!K6 +'Scoops On Tap'!K6 + UNFI!K6 +'42nd Street Bagel'!L6 + 'Pasadena Baking'!K6 + Wismettac!K6 + Helados!J6 + 'Classic Beverage'!K6 + 'Golden Malted'!K6 + 'Fish King'!K6 +'Bindi NA'!K6 + Fitbitesfood!K6 + 'La Chapalita'!K6 + 'Senor Fish'!K6</f>
        <v>0</v>
      </c>
      <c r="I6" s="224">
        <f>SYSCO!M6 + 'Natures Produce'!K6 + 'Fresh Point'!K6 +KIKKA!L7 +'Quick Dispense'!L6 +'US FOODS'!L6 +'Le Chef Bakery'!L6 +'Scoops On Tap'!L6 + UNFI!L6 +'42nd Street Bagel'!M6 + 'Pasadena Baking'!L6 + Wismettac!L6 + Helados!K6 + 'Classic Beverage'!L6 + 'Golden Malted'!L6 + 'Fish King'!L6 +'Bindi NA'!L6 + Fitbitesfood!L6 + 'La Chapalita'!L6 + 'Senor Fish'!L6</f>
        <v>0</v>
      </c>
      <c r="J6" s="224">
        <f>SYSCO!N6 + 'Natures Produce'!L6 + 'Fresh Point'!L6 +KIKKA!M7 +'Quick Dispense'!M6 +'US FOODS'!M6 +'Le Chef Bakery'!M6 +'Scoops On Tap'!M6 + UNFI!M6 +'42nd Street Bagel'!N6 + 'Pasadena Baking'!M6 + Wismettac!M6 + Helados!L6 + 'Classic Beverage'!M6 + 'Golden Malted'!M6 + 'Fish King'!M6 +'Bindi NA'!M6 + Fitbitesfood!M6 + 'La Chapalita'!M6 + 'Senor Fish'!M6</f>
        <v>2595.0500000000002</v>
      </c>
      <c r="K6" s="224">
        <f>SYSCO!O6 + 'Natures Produce'!M6 + 'Fresh Point'!M6 +KIKKA!N7 +'Quick Dispense'!N6 +'US FOODS'!N6 +'Le Chef Bakery'!N6 +'Scoops On Tap'!N6 + UNFI!N6 +'42nd Street Bagel'!O6 + 'Pasadena Baking'!N6 + Wismettac!N6 + Helados!M6 + 'Classic Beverage'!N6 + 'Golden Malted'!N6 + 'Fish King'!N6 +'Bindi NA'!N6 + Fitbitesfood!N6 + 'La Chapalita'!N6 + 'Senor Fish'!N6</f>
        <v>0</v>
      </c>
      <c r="L6" s="224">
        <f>SYSCO!P6 + 'Natures Produce'!N6 + 'Fresh Point'!N6 +KIKKA!O7 +'Quick Dispense'!O6 +'US FOODS'!O6 +'Le Chef Bakery'!O6 +'Scoops On Tap'!O6 + UNFI!O6 +'42nd Street Bagel'!P6 + 'Pasadena Baking'!O6 + Wismettac!O6 + Helados!N6 + 'Classic Beverage'!O6 + 'Golden Malted'!O6 + 'Fish King'!O6 +'Bindi NA'!O6 + Fitbitesfood!O6 + 'La Chapalita'!O6 + 'Senor Fish'!O6</f>
        <v>0</v>
      </c>
      <c r="M6" s="224">
        <f>SYSCO!Q6 + 'Natures Produce'!O6 + 'Fresh Point'!O6 +KIKKA!P7 +'Quick Dispense'!P6 +'US FOODS'!P6 +'Le Chef Bakery'!P6 +'Scoops On Tap'!P6 + UNFI!P6 +'42nd Street Bagel'!Q6 + 'Pasadena Baking'!P6 + Wismettac!P6 + Helados!O6 + 'Classic Beverage'!P6 + 'Golden Malted'!P6 + 'Fish King'!P6 +'Bindi NA'!P6 + Fitbitesfood!P6 + 'La Chapalita'!P6 + 'Senor Fish'!P6</f>
        <v>0</v>
      </c>
      <c r="N6" s="226">
        <f t="shared" si="0"/>
        <v>2595.0500000000002</v>
      </c>
    </row>
    <row r="7" spans="1:14">
      <c r="A7" s="153"/>
      <c r="B7" s="220"/>
      <c r="C7" s="221"/>
      <c r="D7" s="221"/>
      <c r="E7" s="227" t="s">
        <v>63</v>
      </c>
      <c r="F7" s="224">
        <f>SYSCO!J7 + 'Natures Produce'!H7 + 'Fresh Point'!H7 +KIKKA!I8 +'Quick Dispense'!I7 +'US FOODS'!I7 +'Le Chef Bakery'!I7 +'Scoops On Tap'!I7 + UNFI!I7 +'42nd Street Bagel'!J7 + 'Pasadena Baking'!I7 + Wismettac!I7 + Helados!H7 + 'Classic Beverage'!I7 + 'Golden Malted'!I7 + 'Fish King'!I7 +'Bindi NA'!I7 + Fitbitesfood!I7 + 'La Chapalita'!I7 + 'Senor Fish'!I7</f>
        <v>0</v>
      </c>
      <c r="G7" s="224">
        <f>SYSCO!K7 + 'Natures Produce'!I7 + 'Fresh Point'!I7 +KIKKA!J8 +'Quick Dispense'!J7 +'US FOODS'!J7 +'Le Chef Bakery'!J7 +'Scoops On Tap'!J7 + UNFI!J7 +'42nd Street Bagel'!K7 + 'Pasadena Baking'!J7 + Wismettac!J7 + Helados!I7 + 'Classic Beverage'!J7 + 'Golden Malted'!J7 + 'Fish King'!J7 +'Bindi NA'!J7 + Fitbitesfood!J7 + 'La Chapalita'!J7 + 'Senor Fish'!J7</f>
        <v>0</v>
      </c>
      <c r="H7" s="224">
        <f>SYSCO!L7 + 'Natures Produce'!J7 + 'Fresh Point'!J7 +KIKKA!K8 +'Quick Dispense'!K7 +'US FOODS'!K7 +'Le Chef Bakery'!K7 +'Scoops On Tap'!K7 + UNFI!K7 +'42nd Street Bagel'!L7 + 'Pasadena Baking'!K7 + Wismettac!K7 + Helados!J7 + 'Classic Beverage'!K7 + 'Golden Malted'!K7 + 'Fish King'!K7 +'Bindi NA'!K7 + Fitbitesfood!K7 + 'La Chapalita'!K7 + 'Senor Fish'!K7</f>
        <v>0</v>
      </c>
      <c r="I7" s="224">
        <f>SYSCO!M7 + 'Natures Produce'!K7 + 'Fresh Point'!K7 +KIKKA!L8 +'Quick Dispense'!L7 +'US FOODS'!L7 +'Le Chef Bakery'!L7 +'Scoops On Tap'!L7 + UNFI!L7 +'42nd Street Bagel'!M7 + 'Pasadena Baking'!L7 + Wismettac!L7 + Helados!K7 + 'Classic Beverage'!L7 + 'Golden Malted'!L7 + 'Fish King'!L7 +'Bindi NA'!L7 + Fitbitesfood!L7 + 'La Chapalita'!L7 + 'Senor Fish'!L7</f>
        <v>38600.420000000013</v>
      </c>
      <c r="J7" s="224">
        <f>SYSCO!N7 + 'Natures Produce'!L7 + 'Fresh Point'!L7 +KIKKA!M8 +'Quick Dispense'!M7 +'US FOODS'!M7 +'Le Chef Bakery'!M7 +'Scoops On Tap'!M7 + UNFI!M7 +'42nd Street Bagel'!N7 + 'Pasadena Baking'!M7 + Wismettac!M7 + Helados!L7 + 'Classic Beverage'!M7 + 'Golden Malted'!M7 + 'Fish King'!M7 +'Bindi NA'!M7 + Fitbitesfood!M7 + 'La Chapalita'!M7 + 'Senor Fish'!M7</f>
        <v>0</v>
      </c>
      <c r="K7" s="224">
        <f>SYSCO!O7 + 'Natures Produce'!M7 + 'Fresh Point'!M7 +KIKKA!N8 +'Quick Dispense'!N7 +'US FOODS'!N7 +'Le Chef Bakery'!N7 +'Scoops On Tap'!N7 + UNFI!N7 +'42nd Street Bagel'!O7 + 'Pasadena Baking'!N7 + Wismettac!N7 + Helados!M7 + 'Classic Beverage'!N7 + 'Golden Malted'!N7 + 'Fish King'!N7 +'Bindi NA'!N7 + Fitbitesfood!N7 + 'La Chapalita'!N7 + 'Senor Fish'!N7</f>
        <v>0</v>
      </c>
      <c r="L7" s="224">
        <f>SYSCO!P7 + 'Natures Produce'!N7 + 'Fresh Point'!N7 +KIKKA!O8 +'Quick Dispense'!O7 +'US FOODS'!O7 +'Le Chef Bakery'!O7 +'Scoops On Tap'!O7 + UNFI!O7 +'42nd Street Bagel'!P7 + 'Pasadena Baking'!O7 + Wismettac!O7 + Helados!N7 + 'Classic Beverage'!O7 + 'Golden Malted'!O7 + 'Fish King'!O7 +'Bindi NA'!O7 + Fitbitesfood!O7 + 'La Chapalita'!O7 + 'Senor Fish'!O7</f>
        <v>0</v>
      </c>
      <c r="M7" s="224">
        <f>SYSCO!Q7 + 'Natures Produce'!O7 + 'Fresh Point'!O7 +KIKKA!P8 +'Quick Dispense'!P7 +'US FOODS'!P7 +'Le Chef Bakery'!P7 +'Scoops On Tap'!P7 + UNFI!P7 +'42nd Street Bagel'!Q7 + 'Pasadena Baking'!P7 + Wismettac!P7 + Helados!O7 + 'Classic Beverage'!P7 + 'Golden Malted'!P7 + 'Fish King'!P7 +'Bindi NA'!P7 + Fitbitesfood!P7 + 'La Chapalita'!P7 + 'Senor Fish'!P7</f>
        <v>0</v>
      </c>
      <c r="N7" s="226">
        <f t="shared" si="0"/>
        <v>38600.420000000013</v>
      </c>
    </row>
    <row r="8" spans="1:14">
      <c r="A8" s="153"/>
      <c r="B8" s="220"/>
      <c r="C8" s="221"/>
      <c r="D8" s="221"/>
      <c r="E8" s="227" t="s">
        <v>64</v>
      </c>
      <c r="F8" s="224">
        <f>SYSCO!J8 + 'Natures Produce'!H8 + 'Fresh Point'!H8 +KIKKA!I9 +'Quick Dispense'!I8 +'US FOODS'!I8 +'Le Chef Bakery'!I8 +'Scoops On Tap'!I8 + UNFI!I8 +'42nd Street Bagel'!J8 + 'Pasadena Baking'!I8 + Wismettac!I8 + Helados!H8 + 'Classic Beverage'!I8 + 'Golden Malted'!I8 + 'Fish King'!I8 +'Bindi NA'!I8 + Fitbitesfood!I8 + 'La Chapalita'!I8 + 'Senor Fish'!I8</f>
        <v>0</v>
      </c>
      <c r="G8" s="224">
        <f>SYSCO!K8 + 'Natures Produce'!I8 + 'Fresh Point'!I8 +KIKKA!J9 +'Quick Dispense'!J8 +'US FOODS'!J8 +'Le Chef Bakery'!J8 +'Scoops On Tap'!J8 + UNFI!J8 +'42nd Street Bagel'!K8 + 'Pasadena Baking'!J8 + Wismettac!J8 + Helados!I8 + 'Classic Beverage'!J8 + 'Golden Malted'!J8 + 'Fish King'!J8 +'Bindi NA'!J8 + Fitbitesfood!J8 + 'La Chapalita'!J8 + 'Senor Fish'!J8</f>
        <v>0</v>
      </c>
      <c r="H8" s="224">
        <f>SYSCO!L8 + 'Natures Produce'!J8 + 'Fresh Point'!J8 +KIKKA!K9 +'Quick Dispense'!K8 +'US FOODS'!K8 +'Le Chef Bakery'!K8 +'Scoops On Tap'!K8 + UNFI!K8 +'42nd Street Bagel'!L8 + 'Pasadena Baking'!K8 + Wismettac!K8 + Helados!J8 + 'Classic Beverage'!K8 + 'Golden Malted'!K8 + 'Fish King'!K8 +'Bindi NA'!K8 + Fitbitesfood!K8 + 'La Chapalita'!K8 + 'Senor Fish'!K8</f>
        <v>0</v>
      </c>
      <c r="I8" s="224">
        <f>SYSCO!M8 + 'Natures Produce'!K8 + 'Fresh Point'!K8 +KIKKA!L9 +'Quick Dispense'!L8 +'US FOODS'!L8 +'Le Chef Bakery'!L8 +'Scoops On Tap'!L8 + UNFI!L8 +'42nd Street Bagel'!M8 + 'Pasadena Baking'!L8 + Wismettac!L8 + Helados!K8 + 'Classic Beverage'!L8 + 'Golden Malted'!L8 + 'Fish King'!L8 +'Bindi NA'!L8 + Fitbitesfood!L8 + 'La Chapalita'!L8 + 'Senor Fish'!L8</f>
        <v>0</v>
      </c>
      <c r="J8" s="224">
        <f>SYSCO!N8 + 'Natures Produce'!L8 + 'Fresh Point'!L8 +KIKKA!M9 +'Quick Dispense'!M8 +'US FOODS'!M8 +'Le Chef Bakery'!M8 +'Scoops On Tap'!M8 + UNFI!M8 +'42nd Street Bagel'!N8 + 'Pasadena Baking'!M8 + Wismettac!M8 + Helados!L8 + 'Classic Beverage'!M8 + 'Golden Malted'!M8 + 'Fish King'!M8 +'Bindi NA'!M8 + Fitbitesfood!M8 + 'La Chapalita'!M8 + 'Senor Fish'!M8</f>
        <v>0</v>
      </c>
      <c r="K8" s="224">
        <f>SYSCO!O8 + 'Natures Produce'!M8 + 'Fresh Point'!M8 +KIKKA!N9 +'Quick Dispense'!N8 +'US FOODS'!N8 +'Le Chef Bakery'!N8 +'Scoops On Tap'!N8 + UNFI!N8 +'42nd Street Bagel'!O8 + 'Pasadena Baking'!N8 + Wismettac!N8 + Helados!M8 + 'Classic Beverage'!N8 + 'Golden Malted'!N8 + 'Fish King'!N8 +'Bindi NA'!N8 + Fitbitesfood!N8 + 'La Chapalita'!N8 + 'Senor Fish'!N8</f>
        <v>0</v>
      </c>
      <c r="L8" s="224">
        <f>SYSCO!P8 + 'Natures Produce'!N8 + 'Fresh Point'!N8 +KIKKA!O9 +'Quick Dispense'!O8 +'US FOODS'!O8 +'Le Chef Bakery'!O8 +'Scoops On Tap'!O8 + UNFI!O8 +'42nd Street Bagel'!P8 + 'Pasadena Baking'!O8 + Wismettac!O8 + Helados!N8 + 'Classic Beverage'!O8 + 'Golden Malted'!O8 + 'Fish King'!O8 +'Bindi NA'!O8 + Fitbitesfood!O8 + 'La Chapalita'!O8 + 'Senor Fish'!O8</f>
        <v>0</v>
      </c>
      <c r="M8" s="224">
        <f>SYSCO!Q8 + 'Natures Produce'!O8 + 'Fresh Point'!O8 +KIKKA!P9 +'Quick Dispense'!P8 +'US FOODS'!P8 +'Le Chef Bakery'!P8 +'Scoops On Tap'!P8 + UNFI!P8 +'42nd Street Bagel'!Q8 + 'Pasadena Baking'!P8 + Wismettac!P8 + Helados!O8 + 'Classic Beverage'!P8 + 'Golden Malted'!P8 + 'Fish King'!P8 +'Bindi NA'!P8 + Fitbitesfood!P8 + 'La Chapalita'!P8 + 'Senor Fish'!P8</f>
        <v>0</v>
      </c>
      <c r="N8" s="226">
        <f t="shared" si="0"/>
        <v>0</v>
      </c>
    </row>
    <row r="9" spans="1:14">
      <c r="A9" s="153"/>
      <c r="B9" s="220"/>
      <c r="C9" s="222"/>
      <c r="D9" s="222"/>
      <c r="E9" s="227" t="s">
        <v>65</v>
      </c>
      <c r="F9" s="224">
        <f>SYSCO!J9 + 'Natures Produce'!H9 + 'Fresh Point'!H9 +KIKKA!I10 +'Quick Dispense'!I9 +'US FOODS'!I9 +'Le Chef Bakery'!I9 +'Scoops On Tap'!I9 + UNFI!I9 +'42nd Street Bagel'!J9 + 'Pasadena Baking'!I9 + Wismettac!I9 + Helados!H9 + 'Classic Beverage'!I9 + 'Golden Malted'!I9 + 'Fish King'!I9 +'Bindi NA'!I9 + Fitbitesfood!I9 + 'La Chapalita'!I9 + 'Senor Fish'!I9</f>
        <v>0</v>
      </c>
      <c r="G9" s="224">
        <f>SYSCO!K9 + 'Natures Produce'!I9 + 'Fresh Point'!I9 +KIKKA!J10 +'Quick Dispense'!J9 +'US FOODS'!J9 +'Le Chef Bakery'!J9 +'Scoops On Tap'!J9 + UNFI!J9 +'42nd Street Bagel'!K9 + 'Pasadena Baking'!J9 + Wismettac!J9 + Helados!I9 + 'Classic Beverage'!J9 + 'Golden Malted'!J9 + 'Fish King'!J9 +'Bindi NA'!J9 + Fitbitesfood!J9 + 'La Chapalita'!J9 + 'Senor Fish'!J9</f>
        <v>5872.0300000000007</v>
      </c>
      <c r="H9" s="224">
        <f>SYSCO!L9 + 'Natures Produce'!J9 + 'Fresh Point'!J9 +KIKKA!K10 +'Quick Dispense'!K9 +'US FOODS'!K9 +'Le Chef Bakery'!K9 +'Scoops On Tap'!K9 + UNFI!K9 +'42nd Street Bagel'!L9 + 'Pasadena Baking'!K9 + Wismettac!K9 + Helados!J9 + 'Classic Beverage'!K9 + 'Golden Malted'!K9 + 'Fish King'!K9 +'Bindi NA'!K9 + Fitbitesfood!K9 + 'La Chapalita'!K9 + 'Senor Fish'!K9</f>
        <v>374.8599999999999</v>
      </c>
      <c r="I9" s="224">
        <f>SYSCO!M9 + 'Natures Produce'!K9 + 'Fresh Point'!K9 +KIKKA!L10 +'Quick Dispense'!L9 +'US FOODS'!L9 +'Le Chef Bakery'!L9 +'Scoops On Tap'!L9 + UNFI!L9 +'42nd Street Bagel'!M9 + 'Pasadena Baking'!L9 + Wismettac!L9 + Helados!K9 + 'Classic Beverage'!L9 + 'Golden Malted'!L9 + 'Fish King'!L9 +'Bindi NA'!L9 + Fitbitesfood!L9 + 'La Chapalita'!L9 + 'Senor Fish'!L9</f>
        <v>1438.7099999999998</v>
      </c>
      <c r="J9" s="224">
        <f>SYSCO!N9 + 'Natures Produce'!L9 + 'Fresh Point'!L9 +KIKKA!M10 +'Quick Dispense'!M9 +'US FOODS'!M9 +'Le Chef Bakery'!M9 +'Scoops On Tap'!M9 + UNFI!M9 +'42nd Street Bagel'!N9 + 'Pasadena Baking'!M9 + Wismettac!M9 + Helados!L9 + 'Classic Beverage'!M9 + 'Golden Malted'!M9 + 'Fish King'!M9 +'Bindi NA'!M9 + Fitbitesfood!M9 + 'La Chapalita'!M9 + 'Senor Fish'!M9</f>
        <v>6982.4499999999989</v>
      </c>
      <c r="K9" s="224">
        <f>SYSCO!O9 + 'Natures Produce'!M9 + 'Fresh Point'!M9 +KIKKA!N10 +'Quick Dispense'!N9 +'US FOODS'!N9 +'Le Chef Bakery'!N9 +'Scoops On Tap'!N9 + UNFI!N9 +'42nd Street Bagel'!O9 + 'Pasadena Baking'!N9 + Wismettac!N9 + Helados!M9 + 'Classic Beverage'!N9 + 'Golden Malted'!N9 + 'Fish King'!N9 +'Bindi NA'!N9 + Fitbitesfood!N9 + 'La Chapalita'!N9 + 'Senor Fish'!N9</f>
        <v>3186.2000000000003</v>
      </c>
      <c r="L9" s="224">
        <f>SYSCO!P9 + 'Natures Produce'!N9 + 'Fresh Point'!N9 +KIKKA!O10 +'Quick Dispense'!O9 +'US FOODS'!O9 +'Le Chef Bakery'!O9 +'Scoops On Tap'!O9 + UNFI!O9 +'42nd Street Bagel'!P9 + 'Pasadena Baking'!O9 + Wismettac!O9 + Helados!N9 + 'Classic Beverage'!O9 + 'Golden Malted'!O9 + 'Fish King'!O9 +'Bindi NA'!O9 + Fitbitesfood!O9 + 'La Chapalita'!O9 + 'Senor Fish'!O9</f>
        <v>9031.2000000000007</v>
      </c>
      <c r="M9" s="224">
        <f>SYSCO!Q9 + 'Natures Produce'!O9 + 'Fresh Point'!O9 +KIKKA!P10 +'Quick Dispense'!P9 +'US FOODS'!P9 +'Le Chef Bakery'!P9 +'Scoops On Tap'!P9 + UNFI!P9 +'42nd Street Bagel'!Q9 + 'Pasadena Baking'!P9 + Wismettac!P9 + Helados!O9 + 'Classic Beverage'!P9 + 'Golden Malted'!P9 + 'Fish King'!P9 +'Bindi NA'!P9 + Fitbitesfood!P9 + 'La Chapalita'!P9 + 'Senor Fish'!P9</f>
        <v>9447.84</v>
      </c>
      <c r="N9" s="226">
        <f t="shared" si="0"/>
        <v>36333.29</v>
      </c>
    </row>
    <row r="10" spans="1:14">
      <c r="A10" s="153"/>
      <c r="B10" s="220"/>
      <c r="C10" s="221"/>
      <c r="D10" s="221"/>
      <c r="E10" s="227" t="s">
        <v>66</v>
      </c>
      <c r="F10" s="224">
        <f>SYSCO!J10 + 'Natures Produce'!H10 + 'Fresh Point'!H10 +KIKKA!I11 +'Quick Dispense'!I10 +'US FOODS'!I10 +'Le Chef Bakery'!I10 +'Scoops On Tap'!I10 + UNFI!I10 +'42nd Street Bagel'!J10 + 'Pasadena Baking'!I10 + Wismettac!I10 + Helados!H10 + 'Classic Beverage'!I10 + 'Golden Malted'!I10 + 'Fish King'!I10 +'Bindi NA'!I10 + Fitbitesfood!I10 + 'La Chapalita'!I10 + 'Senor Fish'!I10</f>
        <v>0</v>
      </c>
      <c r="G10" s="224">
        <f>SYSCO!K10 + 'Natures Produce'!I10 + 'Fresh Point'!I10 +KIKKA!J11 +'Quick Dispense'!J10 +'US FOODS'!J10 +'Le Chef Bakery'!J10 +'Scoops On Tap'!J10 + UNFI!J10 +'42nd Street Bagel'!K10 + 'Pasadena Baking'!J10 + Wismettac!J10 + Helados!I10 + 'Classic Beverage'!J10 + 'Golden Malted'!J10 + 'Fish King'!J10 +'Bindi NA'!J10 + Fitbitesfood!J10 + 'La Chapalita'!J10 + 'Senor Fish'!J10</f>
        <v>0</v>
      </c>
      <c r="H10" s="224">
        <f>SYSCO!L10 + 'Natures Produce'!J10 + 'Fresh Point'!J10 +KIKKA!K11 +'Quick Dispense'!K10 +'US FOODS'!K10 +'Le Chef Bakery'!K10 +'Scoops On Tap'!K10 + UNFI!K10 +'42nd Street Bagel'!L10 + 'Pasadena Baking'!K10 + Wismettac!K10 + Helados!J10 + 'Classic Beverage'!K10 + 'Golden Malted'!K10 + 'Fish King'!K10 +'Bindi NA'!K10 + Fitbitesfood!K10 + 'La Chapalita'!K10 + 'Senor Fish'!K10</f>
        <v>0</v>
      </c>
      <c r="I10" s="224">
        <f>SYSCO!M10 + 'Natures Produce'!K10 + 'Fresh Point'!K10 +KIKKA!L11 +'Quick Dispense'!L10 +'US FOODS'!L10 +'Le Chef Bakery'!L10 +'Scoops On Tap'!L10 + UNFI!L10 +'42nd Street Bagel'!M10 + 'Pasadena Baking'!L10 + Wismettac!L10 + Helados!K10 + 'Classic Beverage'!L10 + 'Golden Malted'!L10 + 'Fish King'!L10 +'Bindi NA'!L10 + Fitbitesfood!L10 + 'La Chapalita'!L10 + 'Senor Fish'!L10</f>
        <v>0</v>
      </c>
      <c r="J10" s="224">
        <f>SYSCO!N10 + 'Natures Produce'!L10 + 'Fresh Point'!L10 +KIKKA!M11 +'Quick Dispense'!M10 +'US FOODS'!M10 +'Le Chef Bakery'!M10 +'Scoops On Tap'!M10 + UNFI!M10 +'42nd Street Bagel'!N10 + 'Pasadena Baking'!M10 + Wismettac!M10 + Helados!L10 + 'Classic Beverage'!M10 + 'Golden Malted'!M10 + 'Fish King'!M10 +'Bindi NA'!M10 + Fitbitesfood!M10 + 'La Chapalita'!M10 + 'Senor Fish'!M10</f>
        <v>0</v>
      </c>
      <c r="K10" s="224">
        <f>SYSCO!O10 + 'Natures Produce'!M10 + 'Fresh Point'!M10 +KIKKA!N11 +'Quick Dispense'!N10 +'US FOODS'!N10 +'Le Chef Bakery'!N10 +'Scoops On Tap'!N10 + UNFI!N10 +'42nd Street Bagel'!O10 + 'Pasadena Baking'!N10 + Wismettac!N10 + Helados!M10 + 'Classic Beverage'!N10 + 'Golden Malted'!N10 + 'Fish King'!N10 +'Bindi NA'!N10 + Fitbitesfood!N10 + 'La Chapalita'!N10 + 'Senor Fish'!N10</f>
        <v>0</v>
      </c>
      <c r="L10" s="224">
        <f>SYSCO!P10 + 'Natures Produce'!N10 + 'Fresh Point'!N10 +KIKKA!O11 +'Quick Dispense'!O10 +'US FOODS'!O10 +'Le Chef Bakery'!O10 +'Scoops On Tap'!O10 + UNFI!O10 +'42nd Street Bagel'!P10 + 'Pasadena Baking'!O10 + Wismettac!O10 + Helados!N10 + 'Classic Beverage'!O10 + 'Golden Malted'!O10 + 'Fish King'!O10 +'Bindi NA'!O10 + Fitbitesfood!O10 + 'La Chapalita'!O10 + 'Senor Fish'!O10</f>
        <v>0</v>
      </c>
      <c r="M10" s="224">
        <f>SYSCO!Q10 + 'Natures Produce'!O10 + 'Fresh Point'!O10 +KIKKA!P11 +'Quick Dispense'!P10 +'US FOODS'!P10 +'Le Chef Bakery'!P10 +'Scoops On Tap'!P10 + UNFI!P10 +'42nd Street Bagel'!Q10 + 'Pasadena Baking'!P10 + Wismettac!P10 + Helados!O10 + 'Classic Beverage'!P10 + 'Golden Malted'!P10 + 'Fish King'!P10 +'Bindi NA'!P10 + Fitbitesfood!P10 + 'La Chapalita'!P10 + 'Senor Fish'!P10</f>
        <v>0</v>
      </c>
      <c r="N10" s="226">
        <f t="shared" si="0"/>
        <v>0</v>
      </c>
    </row>
    <row r="11" spans="1:14">
      <c r="A11" s="153"/>
      <c r="B11" s="220"/>
      <c r="C11" s="221"/>
      <c r="D11" s="221"/>
      <c r="E11" s="227" t="s">
        <v>67</v>
      </c>
      <c r="F11" s="224">
        <f>SYSCO!J11 + 'Natures Produce'!H11 + 'Fresh Point'!H11 +KIKKA!I12 +'Quick Dispense'!I11 +'US FOODS'!I11 +'Le Chef Bakery'!I11 +'Scoops On Tap'!I11 + UNFI!I11 +'42nd Street Bagel'!J11 + 'Pasadena Baking'!I11 + Wismettac!I11 + Helados!H11 + 'Classic Beverage'!I11 + 'Golden Malted'!I11 + 'Fish King'!I11 +'Bindi NA'!I11 + Fitbitesfood!I11 + 'La Chapalita'!I11 + 'Senor Fish'!I11</f>
        <v>0</v>
      </c>
      <c r="G11" s="224">
        <f>SYSCO!K11 + 'Natures Produce'!I11 + 'Fresh Point'!I11 +KIKKA!J12 +'Quick Dispense'!J11 +'US FOODS'!J11 +'Le Chef Bakery'!J11 +'Scoops On Tap'!J11 + UNFI!J11 +'42nd Street Bagel'!K11 + 'Pasadena Baking'!J11 + Wismettac!J11 + Helados!I11 + 'Classic Beverage'!J11 + 'Golden Malted'!J11 + 'Fish King'!J11 +'Bindi NA'!J11 + Fitbitesfood!J11 + 'La Chapalita'!J11 + 'Senor Fish'!J11</f>
        <v>0</v>
      </c>
      <c r="H11" s="224">
        <f>SYSCO!L11 + 'Natures Produce'!J11 + 'Fresh Point'!J11 +KIKKA!K12 +'Quick Dispense'!K11 +'US FOODS'!K11 +'Le Chef Bakery'!K11 +'Scoops On Tap'!K11 + UNFI!K11 +'42nd Street Bagel'!L11 + 'Pasadena Baking'!K11 + Wismettac!K11 + Helados!J11 + 'Classic Beverage'!K11 + 'Golden Malted'!K11 + 'Fish King'!K11 +'Bindi NA'!K11 + Fitbitesfood!K11 + 'La Chapalita'!K11 + 'Senor Fish'!K11</f>
        <v>0</v>
      </c>
      <c r="I11" s="224">
        <f>SYSCO!M11 + 'Natures Produce'!K11 + 'Fresh Point'!K11 +KIKKA!L12 +'Quick Dispense'!L11 +'US FOODS'!L11 +'Le Chef Bakery'!L11 +'Scoops On Tap'!L11 + UNFI!L11 +'42nd Street Bagel'!M11 + 'Pasadena Baking'!L11 + Wismettac!L11 + Helados!K11 + 'Classic Beverage'!L11 + 'Golden Malted'!L11 + 'Fish King'!L11 +'Bindi NA'!L11 + Fitbitesfood!L11 + 'La Chapalita'!L11 + 'Senor Fish'!L11</f>
        <v>0</v>
      </c>
      <c r="J11" s="224">
        <f>SYSCO!N11 + 'Natures Produce'!L11 + 'Fresh Point'!L11 +KIKKA!M12 +'Quick Dispense'!M11 +'US FOODS'!M11 +'Le Chef Bakery'!M11 +'Scoops On Tap'!M11 + UNFI!M11 +'42nd Street Bagel'!N11 + 'Pasadena Baking'!M11 + Wismettac!M11 + Helados!L11 + 'Classic Beverage'!M11 + 'Golden Malted'!M11 + 'Fish King'!M11 +'Bindi NA'!M11 + Fitbitesfood!M11 + 'La Chapalita'!M11 + 'Senor Fish'!M11</f>
        <v>0</v>
      </c>
      <c r="K11" s="224">
        <f>SYSCO!O11 + 'Natures Produce'!M11 + 'Fresh Point'!M11 +KIKKA!N12 +'Quick Dispense'!N11 +'US FOODS'!N11 +'Le Chef Bakery'!N11 +'Scoops On Tap'!N11 + UNFI!N11 +'42nd Street Bagel'!O11 + 'Pasadena Baking'!N11 + Wismettac!N11 + Helados!M11 + 'Classic Beverage'!N11 + 'Golden Malted'!N11 + 'Fish King'!N11 +'Bindi NA'!N11 + Fitbitesfood!N11 + 'La Chapalita'!N11 + 'Senor Fish'!N11</f>
        <v>0</v>
      </c>
      <c r="L11" s="224">
        <f>SYSCO!P11 + 'Natures Produce'!N11 + 'Fresh Point'!N11 +KIKKA!O12 +'Quick Dispense'!O11 +'US FOODS'!O11 +'Le Chef Bakery'!O11 +'Scoops On Tap'!O11 + UNFI!O11 +'42nd Street Bagel'!P11 + 'Pasadena Baking'!O11 + Wismettac!O11 + Helados!N11 + 'Classic Beverage'!O11 + 'Golden Malted'!O11 + 'Fish King'!O11 +'Bindi NA'!O11 + Fitbitesfood!O11 + 'La Chapalita'!O11 + 'Senor Fish'!O11</f>
        <v>0</v>
      </c>
      <c r="M11" s="224">
        <f>SYSCO!Q11 + 'Natures Produce'!O11 + 'Fresh Point'!O11 +KIKKA!P12 +'Quick Dispense'!P11 +'US FOODS'!P11 +'Le Chef Bakery'!P11 +'Scoops On Tap'!P11 + UNFI!P11 +'42nd Street Bagel'!Q11 + 'Pasadena Baking'!P11 + Wismettac!P11 + Helados!O11 + 'Classic Beverage'!P11 + 'Golden Malted'!P11 + 'Fish King'!P11 +'Bindi NA'!P11 + Fitbitesfood!P11 + 'La Chapalita'!P11 + 'Senor Fish'!P11</f>
        <v>0</v>
      </c>
      <c r="N11" s="226">
        <f t="shared" si="0"/>
        <v>0</v>
      </c>
    </row>
    <row r="12" spans="1:14">
      <c r="A12" s="153"/>
      <c r="B12" s="220"/>
      <c r="C12" s="221"/>
      <c r="D12" s="221"/>
      <c r="E12" s="227" t="s">
        <v>68</v>
      </c>
      <c r="F12" s="224">
        <f>SYSCO!J12 + 'Natures Produce'!H12 + 'Fresh Point'!H12 +KIKKA!I13 +'Quick Dispense'!I12 +'US FOODS'!I12 +'Le Chef Bakery'!I12 +'Scoops On Tap'!I12 + UNFI!I12 +'42nd Street Bagel'!J12 + 'Pasadena Baking'!I12 + Wismettac!I12 + Helados!H12 + 'Classic Beverage'!I12 + 'Golden Malted'!I12 + 'Fish King'!I12 +'Bindi NA'!I12 + Fitbitesfood!I12 + 'La Chapalita'!I12 + 'Senor Fish'!I12</f>
        <v>0</v>
      </c>
      <c r="G12" s="224">
        <f>SYSCO!K12 + 'Natures Produce'!I12 + 'Fresh Point'!I12 +KIKKA!J13 +'Quick Dispense'!J12 +'US FOODS'!J12 +'Le Chef Bakery'!J12 +'Scoops On Tap'!J12 + UNFI!J12 +'42nd Street Bagel'!K12 + 'Pasadena Baking'!J12 + Wismettac!J12 + Helados!I12 + 'Classic Beverage'!J12 + 'Golden Malted'!J12 + 'Fish King'!J12 +'Bindi NA'!J12 + Fitbitesfood!J12 + 'La Chapalita'!J12 + 'Senor Fish'!J12</f>
        <v>0</v>
      </c>
      <c r="H12" s="224">
        <f>SYSCO!L12 + 'Natures Produce'!J12 + 'Fresh Point'!J12 +KIKKA!K13 +'Quick Dispense'!K12 +'US FOODS'!K12 +'Le Chef Bakery'!K12 +'Scoops On Tap'!K12 + UNFI!K12 +'42nd Street Bagel'!L12 + 'Pasadena Baking'!K12 + Wismettac!K12 + Helados!J12 + 'Classic Beverage'!K12 + 'Golden Malted'!K12 + 'Fish King'!K12 +'Bindi NA'!K12 + Fitbitesfood!K12 + 'La Chapalita'!K12 + 'Senor Fish'!K12</f>
        <v>0</v>
      </c>
      <c r="I12" s="224">
        <f>SYSCO!M12 + 'Natures Produce'!K12 + 'Fresh Point'!K12 +KIKKA!L13 +'Quick Dispense'!L12 +'US FOODS'!L12 +'Le Chef Bakery'!L12 +'Scoops On Tap'!L12 + UNFI!L12 +'42nd Street Bagel'!M12 + 'Pasadena Baking'!L12 + Wismettac!L12 + Helados!K12 + 'Classic Beverage'!L12 + 'Golden Malted'!L12 + 'Fish King'!L12 +'Bindi NA'!L12 + Fitbitesfood!L12 + 'La Chapalita'!L12 + 'Senor Fish'!L12</f>
        <v>0</v>
      </c>
      <c r="J12" s="224">
        <f>SYSCO!N12 + 'Natures Produce'!L12 + 'Fresh Point'!L12 +KIKKA!M13 +'Quick Dispense'!M12 +'US FOODS'!M12 +'Le Chef Bakery'!M12 +'Scoops On Tap'!M12 + UNFI!M12 +'42nd Street Bagel'!N12 + 'Pasadena Baking'!M12 + Wismettac!M12 + Helados!L12 + 'Classic Beverage'!M12 + 'Golden Malted'!M12 + 'Fish King'!M12 +'Bindi NA'!M12 + Fitbitesfood!M12 + 'La Chapalita'!M12 + 'Senor Fish'!M12</f>
        <v>0</v>
      </c>
      <c r="K12" s="224">
        <f>SYSCO!O12 + 'Natures Produce'!M12 + 'Fresh Point'!M12 +KIKKA!N13 +'Quick Dispense'!N12 +'US FOODS'!N12 +'Le Chef Bakery'!N12 +'Scoops On Tap'!N12 + UNFI!N12 +'42nd Street Bagel'!O12 + 'Pasadena Baking'!N12 + Wismettac!N12 + Helados!M12 + 'Classic Beverage'!N12 + 'Golden Malted'!N12 + 'Fish King'!N12 +'Bindi NA'!N12 + Fitbitesfood!N12 + 'La Chapalita'!N12 + 'Senor Fish'!N12</f>
        <v>0</v>
      </c>
      <c r="L12" s="224">
        <f>SYSCO!P12 + 'Natures Produce'!N12 + 'Fresh Point'!N12 +KIKKA!O13 +'Quick Dispense'!O12 +'US FOODS'!O12 +'Le Chef Bakery'!O12 +'Scoops On Tap'!O12 + UNFI!O12 +'42nd Street Bagel'!P12 + 'Pasadena Baking'!O12 + Wismettac!O12 + Helados!N12 + 'Classic Beverage'!O12 + 'Golden Malted'!O12 + 'Fish King'!O12 +'Bindi NA'!O12 + Fitbitesfood!O12 + 'La Chapalita'!O12 + 'Senor Fish'!O12</f>
        <v>0</v>
      </c>
      <c r="M12" s="224">
        <f>SYSCO!Q12 + 'Natures Produce'!O12 + 'Fresh Point'!O12 +KIKKA!P13 +'Quick Dispense'!P12 +'US FOODS'!P12 +'Le Chef Bakery'!P12 +'Scoops On Tap'!P12 + UNFI!P12 +'42nd Street Bagel'!Q12 + 'Pasadena Baking'!P12 + Wismettac!P12 + Helados!O12 + 'Classic Beverage'!P12 + 'Golden Malted'!P12 + 'Fish King'!P12 +'Bindi NA'!P12 + Fitbitesfood!P12 + 'La Chapalita'!P12 + 'Senor Fish'!P12</f>
        <v>0</v>
      </c>
      <c r="N12" s="226">
        <f t="shared" si="0"/>
        <v>0</v>
      </c>
    </row>
    <row r="13" spans="1:14">
      <c r="A13" s="153"/>
      <c r="B13" s="220"/>
      <c r="C13" s="222"/>
      <c r="D13" s="221"/>
      <c r="E13" s="227" t="s">
        <v>69</v>
      </c>
      <c r="F13" s="224">
        <f>SYSCO!J13 + 'Natures Produce'!H13 + 'Fresh Point'!H13 +KIKKA!I14 +'Quick Dispense'!I13 +'US FOODS'!I13 +'Le Chef Bakery'!I13 +'Scoops On Tap'!I13 + UNFI!I13 +'42nd Street Bagel'!J13 + 'Pasadena Baking'!I13 + Wismettac!I13 + Helados!H13 + 'Classic Beverage'!I13 + 'Golden Malted'!I13 + 'Fish King'!I13 +'Bindi NA'!I13 + Fitbitesfood!I13 + 'La Chapalita'!I13 + 'Senor Fish'!I13</f>
        <v>23021.16</v>
      </c>
      <c r="G13" s="224">
        <f>SYSCO!K13 + 'Natures Produce'!I13 + 'Fresh Point'!I13 +KIKKA!J14 +'Quick Dispense'!J13 +'US FOODS'!J13 +'Le Chef Bakery'!J13 +'Scoops On Tap'!J13 + UNFI!J13 +'42nd Street Bagel'!K13 + 'Pasadena Baking'!J13 + Wismettac!J13 + Helados!I13 + 'Classic Beverage'!J13 + 'Golden Malted'!J13 + 'Fish King'!J13 +'Bindi NA'!J13 + Fitbitesfood!J13 + 'La Chapalita'!J13 + 'Senor Fish'!J13</f>
        <v>0</v>
      </c>
      <c r="H13" s="224">
        <f>SYSCO!L13 + 'Natures Produce'!J13 + 'Fresh Point'!J13 +KIKKA!K14 +'Quick Dispense'!K13 +'US FOODS'!K13 +'Le Chef Bakery'!K13 +'Scoops On Tap'!K13 + UNFI!K13 +'42nd Street Bagel'!L13 + 'Pasadena Baking'!K13 + Wismettac!K13 + Helados!J13 + 'Classic Beverage'!K13 + 'Golden Malted'!K13 + 'Fish King'!K13 +'Bindi NA'!K13 + Fitbitesfood!K13 + 'La Chapalita'!K13 + 'Senor Fish'!K13</f>
        <v>0</v>
      </c>
      <c r="I13" s="224">
        <f>SYSCO!M13 + 'Natures Produce'!K13 + 'Fresh Point'!K13 +KIKKA!L14 +'Quick Dispense'!L13 +'US FOODS'!L13 +'Le Chef Bakery'!L13 +'Scoops On Tap'!L13 + UNFI!L13 +'42nd Street Bagel'!M13 + 'Pasadena Baking'!L13 + Wismettac!L13 + Helados!K13 + 'Classic Beverage'!L13 + 'Golden Malted'!L13 + 'Fish King'!L13 +'Bindi NA'!L13 + Fitbitesfood!L13 + 'La Chapalita'!L13 + 'Senor Fish'!L13</f>
        <v>0</v>
      </c>
      <c r="J13" s="224">
        <f>SYSCO!N13 + 'Natures Produce'!L13 + 'Fresh Point'!L13 +KIKKA!M14 +'Quick Dispense'!M13 +'US FOODS'!M13 +'Le Chef Bakery'!M13 +'Scoops On Tap'!M13 + UNFI!M13 +'42nd Street Bagel'!N13 + 'Pasadena Baking'!M13 + Wismettac!M13 + Helados!L13 + 'Classic Beverage'!M13 + 'Golden Malted'!M13 + 'Fish King'!M13 +'Bindi NA'!M13 + Fitbitesfood!M13 + 'La Chapalita'!M13 + 'Senor Fish'!M13</f>
        <v>0</v>
      </c>
      <c r="K13" s="224">
        <f>SYSCO!O13 + 'Natures Produce'!M13 + 'Fresh Point'!M13 +KIKKA!N14 +'Quick Dispense'!N13 +'US FOODS'!N13 +'Le Chef Bakery'!N13 +'Scoops On Tap'!N13 + UNFI!N13 +'42nd Street Bagel'!O13 + 'Pasadena Baking'!N13 + Wismettac!N13 + Helados!M13 + 'Classic Beverage'!N13 + 'Golden Malted'!N13 + 'Fish King'!N13 +'Bindi NA'!N13 + Fitbitesfood!N13 + 'La Chapalita'!N13 + 'Senor Fish'!N13</f>
        <v>0</v>
      </c>
      <c r="L13" s="224">
        <f>SYSCO!P13 + 'Natures Produce'!N13 + 'Fresh Point'!N13 +KIKKA!O14 +'Quick Dispense'!O13 +'US FOODS'!O13 +'Le Chef Bakery'!O13 +'Scoops On Tap'!O13 + UNFI!O13 +'42nd Street Bagel'!P13 + 'Pasadena Baking'!O13 + Wismettac!O13 + Helados!N13 + 'Classic Beverage'!O13 + 'Golden Malted'!O13 + 'Fish King'!O13 +'Bindi NA'!O13 + Fitbitesfood!O13 + 'La Chapalita'!O13 + 'Senor Fish'!O13</f>
        <v>0</v>
      </c>
      <c r="M13" s="224">
        <f>SYSCO!Q13 + 'Natures Produce'!O13 + 'Fresh Point'!O13 +KIKKA!P14 +'Quick Dispense'!P13 +'US FOODS'!P13 +'Le Chef Bakery'!P13 +'Scoops On Tap'!P13 + UNFI!P13 +'42nd Street Bagel'!Q13 + 'Pasadena Baking'!P13 + Wismettac!P13 + Helados!O13 + 'Classic Beverage'!P13 + 'Golden Malted'!P13 + 'Fish King'!P13 +'Bindi NA'!P13 + Fitbitesfood!P13 + 'La Chapalita'!P13 + 'Senor Fish'!P13</f>
        <v>0</v>
      </c>
      <c r="N13" s="226">
        <f t="shared" si="0"/>
        <v>23021.16</v>
      </c>
    </row>
    <row r="14" spans="1:14">
      <c r="A14" s="153"/>
      <c r="B14" s="220"/>
      <c r="C14" s="221"/>
      <c r="D14" s="221"/>
      <c r="E14" s="227" t="s">
        <v>70</v>
      </c>
      <c r="F14" s="224">
        <f>SYSCO!J14 + 'Natures Produce'!H14 + 'Fresh Point'!H14 +KIKKA!I15 +'Quick Dispense'!I14 +'US FOODS'!I14 +'Le Chef Bakery'!I14 +'Scoops On Tap'!I14 + UNFI!I14 +'42nd Street Bagel'!J14 + 'Pasadena Baking'!I14 + Wismettac!I14 + Helados!H14 + 'Classic Beverage'!I14 + 'Golden Malted'!I14 + 'Fish King'!I14 +'Bindi NA'!I14 + Fitbitesfood!I14 + 'La Chapalita'!I14 + 'Senor Fish'!I14</f>
        <v>0</v>
      </c>
      <c r="G14" s="224">
        <f>SYSCO!K14 + 'Natures Produce'!I14 + 'Fresh Point'!I14 +KIKKA!J15 +'Quick Dispense'!J14 +'US FOODS'!J14 +'Le Chef Bakery'!J14 +'Scoops On Tap'!J14 + UNFI!J14 +'42nd Street Bagel'!K14 + 'Pasadena Baking'!J14 + Wismettac!J14 + Helados!I14 + 'Classic Beverage'!J14 + 'Golden Malted'!J14 + 'Fish King'!J14 +'Bindi NA'!J14 + Fitbitesfood!J14 + 'La Chapalita'!J14 + 'Senor Fish'!J14</f>
        <v>0</v>
      </c>
      <c r="H14" s="224">
        <f>SYSCO!L14 + 'Natures Produce'!J14 + 'Fresh Point'!J14 +KIKKA!K15 +'Quick Dispense'!K14 +'US FOODS'!K14 +'Le Chef Bakery'!K14 +'Scoops On Tap'!K14 + UNFI!K14 +'42nd Street Bagel'!L14 + 'Pasadena Baking'!K14 + Wismettac!K14 + Helados!J14 + 'Classic Beverage'!K14 + 'Golden Malted'!K14 + 'Fish King'!K14 +'Bindi NA'!K14 + Fitbitesfood!K14 + 'La Chapalita'!K14 + 'Senor Fish'!K14</f>
        <v>0</v>
      </c>
      <c r="I14" s="224">
        <f>SYSCO!M14 + 'Natures Produce'!K14 + 'Fresh Point'!K14 +KIKKA!L15 +'Quick Dispense'!L14 +'US FOODS'!L14 +'Le Chef Bakery'!L14 +'Scoops On Tap'!L14 + UNFI!L14 +'42nd Street Bagel'!M14 + 'Pasadena Baking'!L14 + Wismettac!L14 + Helados!K14 + 'Classic Beverage'!L14 + 'Golden Malted'!L14 + 'Fish King'!L14 +'Bindi NA'!L14 + Fitbitesfood!L14 + 'La Chapalita'!L14 + 'Senor Fish'!L14</f>
        <v>0</v>
      </c>
      <c r="J14" s="224">
        <f>SYSCO!N14 + 'Natures Produce'!L14 + 'Fresh Point'!L14 +KIKKA!M15 +'Quick Dispense'!M14 +'US FOODS'!M14 +'Le Chef Bakery'!M14 +'Scoops On Tap'!M14 + UNFI!M14 +'42nd Street Bagel'!N14 + 'Pasadena Baking'!M14 + Wismettac!M14 + Helados!L14 + 'Classic Beverage'!M14 + 'Golden Malted'!M14 + 'Fish King'!M14 +'Bindi NA'!M14 + Fitbitesfood!M14 + 'La Chapalita'!M14 + 'Senor Fish'!M14</f>
        <v>0</v>
      </c>
      <c r="K14" s="224">
        <f>SYSCO!O14 + 'Natures Produce'!M14 + 'Fresh Point'!M14 +KIKKA!N15 +'Quick Dispense'!N14 +'US FOODS'!N14 +'Le Chef Bakery'!N14 +'Scoops On Tap'!N14 + UNFI!N14 +'42nd Street Bagel'!O14 + 'Pasadena Baking'!N14 + Wismettac!N14 + Helados!M14 + 'Classic Beverage'!N14 + 'Golden Malted'!N14 + 'Fish King'!N14 +'Bindi NA'!N14 + Fitbitesfood!N14 + 'La Chapalita'!N14 + 'Senor Fish'!N14</f>
        <v>0</v>
      </c>
      <c r="L14" s="224">
        <f>SYSCO!P14 + 'Natures Produce'!N14 + 'Fresh Point'!N14 +KIKKA!O15 +'Quick Dispense'!O14 +'US FOODS'!O14 +'Le Chef Bakery'!O14 +'Scoops On Tap'!O14 + UNFI!O14 +'42nd Street Bagel'!P14 + 'Pasadena Baking'!O14 + Wismettac!O14 + Helados!N14 + 'Classic Beverage'!O14 + 'Golden Malted'!O14 + 'Fish King'!O14 +'Bindi NA'!O14 + Fitbitesfood!O14 + 'La Chapalita'!O14 + 'Senor Fish'!O14</f>
        <v>0</v>
      </c>
      <c r="M14" s="224">
        <f>SYSCO!Q14 + 'Natures Produce'!O14 + 'Fresh Point'!O14 +KIKKA!P15 +'Quick Dispense'!P14 +'US FOODS'!P14 +'Le Chef Bakery'!P14 +'Scoops On Tap'!P14 + UNFI!P14 +'42nd Street Bagel'!Q14 + 'Pasadena Baking'!P14 + Wismettac!P14 + Helados!O14 + 'Classic Beverage'!P14 + 'Golden Malted'!P14 + 'Fish King'!P14 +'Bindi NA'!P14 + Fitbitesfood!P14 + 'La Chapalita'!P14 + 'Senor Fish'!P14</f>
        <v>0</v>
      </c>
      <c r="N14" s="226">
        <f t="shared" si="0"/>
        <v>0</v>
      </c>
    </row>
    <row r="15" spans="1:14">
      <c r="A15" s="101" t="s">
        <v>71</v>
      </c>
      <c r="B15" s="153"/>
      <c r="C15" s="234"/>
      <c r="D15" s="98"/>
      <c r="E15" s="228" t="s">
        <v>72</v>
      </c>
      <c r="F15" s="224">
        <f>SYSCO!J15 + 'Natures Produce'!H15 + 'Fresh Point'!H15 +KIKKA!I16 +'Quick Dispense'!I15 +'US FOODS'!I15 +'Le Chef Bakery'!I15 +'Scoops On Tap'!I15 + UNFI!I15 +'42nd Street Bagel'!J15 + 'Pasadena Baking'!I15 + Wismettac!I15 + Helados!H15 + 'Classic Beverage'!I15 + 'Golden Malted'!I15 + 'Fish King'!I15 +'Bindi NA'!I15 + Fitbitesfood!I15 + 'La Chapalita'!I15 + 'Senor Fish'!I15</f>
        <v>210802.81999999975</v>
      </c>
      <c r="G15" s="224">
        <f>SYSCO!K15 + 'Natures Produce'!I15 + 'Fresh Point'!I15 +KIKKA!J16 +'Quick Dispense'!J15 +'US FOODS'!J15 +'Le Chef Bakery'!J15 +'Scoops On Tap'!J15 + UNFI!J15 +'42nd Street Bagel'!K15 + 'Pasadena Baking'!J15 + Wismettac!J15 + Helados!I15 + 'Classic Beverage'!J15 + 'Golden Malted'!J15 + 'Fish King'!J15 +'Bindi NA'!J15 + Fitbitesfood!J15 + 'La Chapalita'!J15 + 'Senor Fish'!J15</f>
        <v>0</v>
      </c>
      <c r="H15" s="224">
        <f>SYSCO!L15 + 'Natures Produce'!J15 + 'Fresh Point'!J15 +KIKKA!K16 +'Quick Dispense'!K15 +'US FOODS'!K15 +'Le Chef Bakery'!K15 +'Scoops On Tap'!K15 + UNFI!K15 +'42nd Street Bagel'!L15 + 'Pasadena Baking'!K15 + Wismettac!K15 + Helados!J15 + 'Classic Beverage'!K15 + 'Golden Malted'!K15 + 'Fish King'!K15 +'Bindi NA'!K15 + Fitbitesfood!K15 + 'La Chapalita'!K15 + 'Senor Fish'!K15</f>
        <v>0</v>
      </c>
      <c r="I15" s="224">
        <f>SYSCO!M15 + 'Natures Produce'!K15 + 'Fresh Point'!K15 +KIKKA!L16 +'Quick Dispense'!L15 +'US FOODS'!L15 +'Le Chef Bakery'!L15 +'Scoops On Tap'!L15 + UNFI!L15 +'42nd Street Bagel'!M15 + 'Pasadena Baking'!L15 + Wismettac!L15 + Helados!K15 + 'Classic Beverage'!L15 + 'Golden Malted'!L15 + 'Fish King'!L15 +'Bindi NA'!L15 + Fitbitesfood!L15 + 'La Chapalita'!L15 + 'Senor Fish'!L15</f>
        <v>0</v>
      </c>
      <c r="J15" s="224">
        <f>SYSCO!N15 + 'Natures Produce'!L15 + 'Fresh Point'!L15 +KIKKA!M16 +'Quick Dispense'!M15 +'US FOODS'!M15 +'Le Chef Bakery'!M15 +'Scoops On Tap'!M15 + UNFI!M15 +'42nd Street Bagel'!N15 + 'Pasadena Baking'!M15 + Wismettac!M15 + Helados!L15 + 'Classic Beverage'!M15 + 'Golden Malted'!M15 + 'Fish King'!M15 +'Bindi NA'!M15 + Fitbitesfood!M15 + 'La Chapalita'!M15 + 'Senor Fish'!M15</f>
        <v>0</v>
      </c>
      <c r="K15" s="224">
        <f>SYSCO!O15 + 'Natures Produce'!M15 + 'Fresh Point'!M15 +KIKKA!N16 +'Quick Dispense'!N15 +'US FOODS'!N15 +'Le Chef Bakery'!N15 +'Scoops On Tap'!N15 + UNFI!N15 +'42nd Street Bagel'!O15 + 'Pasadena Baking'!N15 + Wismettac!N15 + Helados!M15 + 'Classic Beverage'!N15 + 'Golden Malted'!N15 + 'Fish King'!N15 +'Bindi NA'!N15 + Fitbitesfood!N15 + 'La Chapalita'!N15 + 'Senor Fish'!N15</f>
        <v>0</v>
      </c>
      <c r="L15" s="224">
        <f>SYSCO!P15 + 'Natures Produce'!N15 + 'Fresh Point'!N15 +KIKKA!O16 +'Quick Dispense'!O15 +'US FOODS'!O15 +'Le Chef Bakery'!O15 +'Scoops On Tap'!O15 + UNFI!O15 +'42nd Street Bagel'!P15 + 'Pasadena Baking'!O15 + Wismettac!O15 + Helados!N15 + 'Classic Beverage'!O15 + 'Golden Malted'!O15 + 'Fish King'!O15 +'Bindi NA'!O15 + Fitbitesfood!O15 + 'La Chapalita'!O15 + 'Senor Fish'!O15</f>
        <v>0</v>
      </c>
      <c r="M15" s="224">
        <f>SYSCO!Q15 + 'Natures Produce'!O15 + 'Fresh Point'!O15 +KIKKA!P16 +'Quick Dispense'!P15 +'US FOODS'!P15 +'Le Chef Bakery'!P15 +'Scoops On Tap'!P15 + UNFI!P15 +'42nd Street Bagel'!Q15 + 'Pasadena Baking'!P15 + Wismettac!P15 + Helados!O15 + 'Classic Beverage'!P15 + 'Golden Malted'!P15 + 'Fish King'!P15 +'Bindi NA'!P15 + Fitbitesfood!P15 + 'La Chapalita'!P15 + 'Senor Fish'!P15</f>
        <v>0</v>
      </c>
      <c r="N15" s="226">
        <f t="shared" si="0"/>
        <v>210802.81999999975</v>
      </c>
    </row>
    <row r="16" spans="1:14" ht="30.75">
      <c r="A16" s="225"/>
      <c r="B16" s="153"/>
      <c r="C16" s="235"/>
      <c r="D16" s="235"/>
      <c r="E16" s="7" t="s">
        <v>73</v>
      </c>
      <c r="F16" s="224">
        <f>SYSCO!J17 + 'Natures Produce'!H17 + 'Fresh Point'!H17 +KIKKA!I17 + 'Quick Dispense'!I17 +'US FOODS'!I17 +'Le Chef Bakery'!I17 +'Scoops On Tap'!I17 + UNFI!I17 +'42nd Street Bagel'!J17 +'Pasadena Baking'!I17 +Wismettac!I17 +Helados!H17 + 'Classic Beverage'!I17 +'Golden Malted'!I17 + 'Fish King'!I17 +'Bindi NA'!I17 + Fitbitesfood!I17 + 'La Chapalita'!I17 +'Senor Fish'!I17</f>
        <v>227091.1</v>
      </c>
      <c r="G16" s="224"/>
      <c r="H16" s="224"/>
      <c r="I16" s="224"/>
      <c r="J16" s="224"/>
      <c r="K16" s="224"/>
      <c r="L16" s="224"/>
      <c r="M16" s="224"/>
      <c r="N16" s="153"/>
    </row>
    <row r="17" spans="1:14">
      <c r="A17" s="153"/>
      <c r="B17" s="153"/>
      <c r="C17" s="153"/>
      <c r="D17" s="153"/>
      <c r="E17" s="9" t="s">
        <v>74</v>
      </c>
      <c r="F17" s="224">
        <f>SYSCO!J18 + 'Natures Produce'!H18 + 'Fresh Point'!H18 +KIKKA!I18 + 'Quick Dispense'!I18 +'US FOODS'!I18 +'Le Chef Bakery'!I18 +'Scoops On Tap'!I18 + UNFI!I18 +'42nd Street Bagel'!J18 +'Pasadena Baking'!I18 +Wismettac!I18 +Helados!H18 + 'Classic Beverage'!I18 +'Golden Malted'!I18 + 'Fish King'!I18 +'Bindi NA'!I18 + Fitbitesfood!I18 + 'La Chapalita'!I18 +'Senor Fish'!I18</f>
        <v>1152269.5199999996</v>
      </c>
      <c r="G17" s="248"/>
      <c r="H17" s="248"/>
      <c r="I17" s="248"/>
      <c r="J17" s="248"/>
      <c r="K17" s="248"/>
      <c r="L17" s="248"/>
      <c r="M17" s="248"/>
      <c r="N17" s="153"/>
    </row>
    <row r="18" spans="1:14" ht="106.5" customHeight="1">
      <c r="A18" s="236" t="s">
        <v>75</v>
      </c>
      <c r="B18" s="101" t="s">
        <v>76</v>
      </c>
      <c r="C18" s="153"/>
      <c r="D18" s="153"/>
      <c r="E18" s="99" t="s">
        <v>77</v>
      </c>
      <c r="F18" s="224">
        <f>SYSCO!J19 + 'Natures Produce'!H19 + 'Fresh Point'!H19 +KIKKA!I19 + 'Quick Dispense'!I19 +'US FOODS'!I19 +'Le Chef Bakery'!I19 +'Scoops On Tap'!I19 + UNFI!I19 +'42nd Street Bagel'!J19 +'Pasadena Baking'!I19 +Wismettac!I19 +Helados!H19 + 'Classic Beverage'!I19 +'Golden Malted'!I19 + 'Fish King'!I19 +'Bindi NA'!I19 + Fitbitesfood!I19 + 'La Chapalita'!I19 +'Senor Fish'!I19</f>
        <v>925178.41999999969</v>
      </c>
      <c r="G18" s="248"/>
      <c r="H18" s="248"/>
      <c r="I18" s="248"/>
      <c r="J18" s="248"/>
      <c r="K18" s="248"/>
      <c r="L18" s="248"/>
      <c r="M18" s="248"/>
      <c r="N18" s="153"/>
    </row>
    <row r="19" spans="1:14">
      <c r="A19" s="225"/>
      <c r="B19" s="225"/>
      <c r="C19" s="187"/>
      <c r="D19" s="187"/>
      <c r="E19" s="153"/>
      <c r="F19" s="153"/>
      <c r="G19" s="153"/>
      <c r="H19" s="153"/>
      <c r="I19" s="153"/>
      <c r="J19" s="153"/>
      <c r="K19" s="153"/>
      <c r="L19" s="153"/>
      <c r="M19" s="153"/>
      <c r="N19" s="153"/>
    </row>
    <row r="20" spans="1:14" ht="45.75">
      <c r="A20" s="101" t="s">
        <v>78</v>
      </c>
      <c r="B20" s="236" t="s">
        <v>79</v>
      </c>
      <c r="C20" s="236" t="s">
        <v>80</v>
      </c>
      <c r="D20" s="236" t="s">
        <v>81</v>
      </c>
      <c r="E20" s="153"/>
      <c r="F20" s="3" t="s">
        <v>54</v>
      </c>
      <c r="G20" s="72" t="s">
        <v>20</v>
      </c>
      <c r="H20" s="72" t="s">
        <v>38</v>
      </c>
      <c r="I20" s="72" t="s">
        <v>39</v>
      </c>
      <c r="J20" s="72" t="s">
        <v>55</v>
      </c>
      <c r="K20" s="72" t="s">
        <v>30</v>
      </c>
      <c r="L20" s="72" t="s">
        <v>37</v>
      </c>
      <c r="M20" s="72" t="s">
        <v>56</v>
      </c>
      <c r="N20" s="229" t="s">
        <v>82</v>
      </c>
    </row>
    <row r="21" spans="1:14">
      <c r="A21" s="237"/>
      <c r="B21" s="237"/>
      <c r="C21" s="237"/>
      <c r="D21" s="238"/>
      <c r="E21" s="3" t="s">
        <v>83</v>
      </c>
      <c r="F21" s="94">
        <f>SUM(SYSCO!J2:J15)</f>
        <v>0</v>
      </c>
      <c r="G21" s="94">
        <f>SUM(SYSCO!K2:K15)</f>
        <v>459.6</v>
      </c>
      <c r="H21" s="94">
        <f>SUM(SYSCO!L2:L15)</f>
        <v>0</v>
      </c>
      <c r="I21" s="94">
        <f>SUM(SYSCO!M2:M15)</f>
        <v>0</v>
      </c>
      <c r="J21" s="94">
        <f>SUM(SYSCO!N2:N15)</f>
        <v>1330.8000000000002</v>
      </c>
      <c r="K21" s="94">
        <f>SUM(SYSCO!O2:O15)</f>
        <v>1599.99</v>
      </c>
      <c r="L21" s="94">
        <f>SUM(SYSCO!P2:P15)</f>
        <v>3323.26</v>
      </c>
      <c r="M21" s="94">
        <f>SUM(SYSCO!Q2:Q15)</f>
        <v>2046.2600000000002</v>
      </c>
      <c r="N21" s="226">
        <f>SUM(F21:M21)</f>
        <v>8759.91</v>
      </c>
    </row>
    <row r="22" spans="1:14">
      <c r="A22" s="153"/>
      <c r="B22" s="101" t="s">
        <v>84</v>
      </c>
      <c r="C22" s="101" t="s">
        <v>85</v>
      </c>
      <c r="D22" s="187"/>
      <c r="E22" s="227" t="s">
        <v>12</v>
      </c>
      <c r="F22" s="94">
        <f>SUM('Natures Produce'!H2:H15)</f>
        <v>91.5</v>
      </c>
      <c r="G22" s="94">
        <f>SUM('Natures Produce'!I2:I15)</f>
        <v>0</v>
      </c>
      <c r="H22" s="94">
        <f>SUM('Natures Produce'!J2:J15)</f>
        <v>296169.16999999993</v>
      </c>
      <c r="I22" s="94">
        <f>SUM('Natures Produce'!K2:K15)</f>
        <v>0</v>
      </c>
      <c r="J22" s="94">
        <f>SUM('Natures Produce'!L2:L15)</f>
        <v>3025.61</v>
      </c>
      <c r="K22" s="94">
        <f>SUM('Natures Produce'!M2:M15)</f>
        <v>83</v>
      </c>
      <c r="L22" s="94">
        <f>SUM('Natures Produce'!N2:N15)</f>
        <v>0</v>
      </c>
      <c r="M22" s="94">
        <f>SUM('Natures Produce'!O2:O15)</f>
        <v>41290.469999999994</v>
      </c>
      <c r="N22" s="226">
        <f t="shared" ref="N22:N40" si="1">SUM(F22:M22)</f>
        <v>340659.74999999988</v>
      </c>
    </row>
    <row r="23" spans="1:14">
      <c r="A23" s="101" t="s">
        <v>86</v>
      </c>
      <c r="B23" s="237"/>
      <c r="C23" s="237"/>
      <c r="D23" s="187"/>
      <c r="E23" s="227" t="s">
        <v>87</v>
      </c>
      <c r="F23" s="94">
        <f>SUM('Fresh Point'!H2:H15)</f>
        <v>0</v>
      </c>
      <c r="G23" s="94">
        <f>SUM('Fresh Point'!I2:I15)</f>
        <v>0</v>
      </c>
      <c r="H23" s="94">
        <f>SUM('Fresh Point'!J2:J15)</f>
        <v>8223.6000000000022</v>
      </c>
      <c r="I23" s="94">
        <f>SUM('Fresh Point'!K2:K15)</f>
        <v>0</v>
      </c>
      <c r="J23" s="94">
        <f>SUM('Fresh Point'!L2:L15)</f>
        <v>292</v>
      </c>
      <c r="K23" s="94">
        <f>SUM('Fresh Point'!M2:M15)</f>
        <v>0</v>
      </c>
      <c r="L23" s="94">
        <f>SUM('Fresh Point'!N2:N15)</f>
        <v>0</v>
      </c>
      <c r="M23" s="94">
        <f>SUM('Fresh Point'!O2:O15)</f>
        <v>0</v>
      </c>
      <c r="N23" s="226">
        <f t="shared" si="1"/>
        <v>8515.6000000000022</v>
      </c>
    </row>
    <row r="24" spans="1:14">
      <c r="A24" s="101" t="s">
        <v>88</v>
      </c>
      <c r="B24" s="237"/>
      <c r="C24" s="237"/>
      <c r="D24" s="187"/>
      <c r="E24" s="227" t="s">
        <v>0</v>
      </c>
      <c r="F24" s="94">
        <f>SUM(KIKKA!I2:I14)</f>
        <v>0</v>
      </c>
      <c r="G24" s="94">
        <f>SUM(KIKKA!J2:J14)</f>
        <v>0</v>
      </c>
      <c r="H24" s="94">
        <f>SUM(KIKKA!K2:K14)</f>
        <v>0</v>
      </c>
      <c r="I24" s="94">
        <f>SUM(KIKKA!L2:L14)</f>
        <v>333603.1599999998</v>
      </c>
      <c r="J24" s="94">
        <f>SUM(KIKKA!M2:M14)</f>
        <v>0</v>
      </c>
      <c r="K24" s="94">
        <f>SUM(KIKKA!N2:N14)</f>
        <v>0</v>
      </c>
      <c r="L24" s="94">
        <f>SUM(KIKKA!O2:O14)</f>
        <v>0</v>
      </c>
      <c r="M24" s="94">
        <f>SUM(KIKKA!P2:P14)</f>
        <v>0</v>
      </c>
      <c r="N24" s="226">
        <f t="shared" si="1"/>
        <v>333603.1599999998</v>
      </c>
    </row>
    <row r="25" spans="1:14">
      <c r="A25" s="101" t="s">
        <v>89</v>
      </c>
      <c r="B25" s="237"/>
      <c r="C25" s="237"/>
      <c r="D25" s="187"/>
      <c r="E25" s="227" t="s">
        <v>90</v>
      </c>
      <c r="F25" s="94">
        <f>SUM('Quick Dispense'!I2:I14)</f>
        <v>127971.82</v>
      </c>
      <c r="G25" s="94">
        <f>SUM('Quick Dispense'!J2:J14)</f>
        <v>0</v>
      </c>
      <c r="H25" s="94">
        <f>SUM('Quick Dispense'!K2:K14)</f>
        <v>0</v>
      </c>
      <c r="I25" s="94">
        <f>SUM('Quick Dispense'!L2:L14)</f>
        <v>0</v>
      </c>
      <c r="J25" s="94">
        <f>SUM('Quick Dispense'!M2:M14)</f>
        <v>802</v>
      </c>
      <c r="K25" s="94">
        <f>SUM('Quick Dispense'!N2:N14)</f>
        <v>0</v>
      </c>
      <c r="L25" s="94">
        <f>SUM('Quick Dispense'!O2:O14)</f>
        <v>0</v>
      </c>
      <c r="M25" s="94">
        <f>SUM('Quick Dispense'!P2:P14)</f>
        <v>0</v>
      </c>
      <c r="N25" s="226">
        <f t="shared" si="1"/>
        <v>128773.82</v>
      </c>
    </row>
    <row r="26" spans="1:14">
      <c r="A26" s="101" t="s">
        <v>91</v>
      </c>
      <c r="B26" s="237"/>
      <c r="C26" s="237"/>
      <c r="D26" s="187"/>
      <c r="E26" s="227" t="s">
        <v>3</v>
      </c>
      <c r="F26" s="94">
        <f>SUM('US FOODS'!I2:I15)</f>
        <v>0</v>
      </c>
      <c r="G26" s="94">
        <f>SUM('US FOODS'!J2:J15)</f>
        <v>0</v>
      </c>
      <c r="H26" s="94">
        <f>SUM('US FOODS'!K2:K15)</f>
        <v>0</v>
      </c>
      <c r="I26" s="94">
        <f>SUM('US FOODS'!L2:L15)</f>
        <v>1311.4499999999998</v>
      </c>
      <c r="J26" s="94">
        <f>SUM('US FOODS'!M2:M15)</f>
        <v>2468.5299999999997</v>
      </c>
      <c r="K26" s="94">
        <f>SUM('US FOODS'!N2:N15)</f>
        <v>1304.4900000000002</v>
      </c>
      <c r="L26" s="94">
        <f>SUM('US FOODS'!O2:O15)</f>
        <v>5549.8600000000006</v>
      </c>
      <c r="M26" s="94">
        <f>SUM('US FOODS'!P2:P15)</f>
        <v>180.24</v>
      </c>
      <c r="N26" s="226">
        <f t="shared" si="1"/>
        <v>10814.57</v>
      </c>
    </row>
    <row r="27" spans="1:14">
      <c r="A27" s="101" t="s">
        <v>92</v>
      </c>
      <c r="B27" s="237"/>
      <c r="C27" s="237"/>
      <c r="D27" s="187"/>
      <c r="E27" s="227" t="s">
        <v>93</v>
      </c>
      <c r="F27" s="94">
        <f>SUM('Le Chef Bakery'!I2:I15)</f>
        <v>0</v>
      </c>
      <c r="G27" s="94">
        <f>SUM('Le Chef Bakery'!J2:J15)</f>
        <v>92046.369999999952</v>
      </c>
      <c r="H27" s="94">
        <f>SUM('Le Chef Bakery'!K2:K15)</f>
        <v>0</v>
      </c>
      <c r="I27" s="94">
        <f>SUM('Le Chef Bakery'!L2:L15)</f>
        <v>0</v>
      </c>
      <c r="J27" s="94">
        <f>SUM('Le Chef Bakery'!M2:M15)</f>
        <v>0</v>
      </c>
      <c r="K27" s="94">
        <f>SUM('Le Chef Bakery'!N2:N15)</f>
        <v>0</v>
      </c>
      <c r="L27" s="94">
        <f>SUM('Le Chef Bakery'!O2:O15)</f>
        <v>0</v>
      </c>
      <c r="M27" s="94">
        <f>SUM('Le Chef Bakery'!P2:P15)</f>
        <v>0</v>
      </c>
      <c r="N27" s="226">
        <f t="shared" si="1"/>
        <v>92046.369999999952</v>
      </c>
    </row>
    <row r="28" spans="1:14">
      <c r="A28" s="101" t="s">
        <v>94</v>
      </c>
      <c r="B28" s="237"/>
      <c r="C28" s="237"/>
      <c r="D28" s="187"/>
      <c r="E28" s="227" t="s">
        <v>95</v>
      </c>
      <c r="F28" s="94">
        <f>SUM('Scoops On Tap'!I1:I15)</f>
        <v>0</v>
      </c>
      <c r="G28" s="94">
        <f>SUM('Scoops On Tap'!J1:J15)</f>
        <v>0</v>
      </c>
      <c r="H28" s="94">
        <f>SUM('Scoops On Tap'!K1:K15)</f>
        <v>0</v>
      </c>
      <c r="I28" s="94">
        <f>SUM('Scoops On Tap'!L1:L15)</f>
        <v>0</v>
      </c>
      <c r="J28" s="94">
        <f>SUM('Scoops On Tap'!M1:M15)</f>
        <v>86067.5</v>
      </c>
      <c r="K28" s="94">
        <f>SUM('Scoops On Tap'!N1:N15)</f>
        <v>0</v>
      </c>
      <c r="L28" s="94">
        <f>SUM('Scoops On Tap'!O1:O15)</f>
        <v>0</v>
      </c>
      <c r="M28" s="94">
        <f>SUM('Scoops On Tap'!P1:P15)</f>
        <v>0</v>
      </c>
      <c r="N28" s="226">
        <f t="shared" si="1"/>
        <v>86067.5</v>
      </c>
    </row>
    <row r="29" spans="1:14">
      <c r="A29" s="101" t="s">
        <v>96</v>
      </c>
      <c r="B29" s="237"/>
      <c r="C29" s="237"/>
      <c r="D29" s="187"/>
      <c r="E29" s="227" t="s">
        <v>2</v>
      </c>
      <c r="F29" s="94">
        <f>SUM(UNFI!I2:I15)</f>
        <v>82.199999999999989</v>
      </c>
      <c r="G29" s="94">
        <f>SUM(UNFI!J2:J15)</f>
        <v>133.38999999999999</v>
      </c>
      <c r="H29" s="94">
        <f>SUM(UNFI!K2:K15)</f>
        <v>374.8599999999999</v>
      </c>
      <c r="I29" s="94">
        <f>SUM(UNFI!L2:L15)</f>
        <v>127.25999999999999</v>
      </c>
      <c r="J29" s="94">
        <f>SUM(UNFI!M2:M15)</f>
        <v>3222.8699999999994</v>
      </c>
      <c r="K29" s="94">
        <f>SUM(UNFI!N2:N15)</f>
        <v>198.72</v>
      </c>
      <c r="L29" s="94">
        <f>SUM(UNFI!O2:O15)</f>
        <v>158.07999999999998</v>
      </c>
      <c r="M29" s="94">
        <f>SUM(UNFI!P2:P15)</f>
        <v>8254.2199999999975</v>
      </c>
      <c r="N29" s="226">
        <f t="shared" si="1"/>
        <v>12551.599999999997</v>
      </c>
    </row>
    <row r="30" spans="1:14">
      <c r="A30" s="101" t="s">
        <v>97</v>
      </c>
      <c r="B30" s="237"/>
      <c r="C30" s="237"/>
      <c r="D30" s="187"/>
      <c r="E30" s="227" t="s">
        <v>6</v>
      </c>
      <c r="F30" s="94">
        <f>SUM('42nd Street Bagel'!J2:J15)</f>
        <v>0</v>
      </c>
      <c r="G30" s="94">
        <f>SUM('42nd Street Bagel'!K2:K15)</f>
        <v>70540.760000000009</v>
      </c>
      <c r="H30" s="94">
        <f>SUM('42nd Street Bagel'!L2:L15)</f>
        <v>0</v>
      </c>
      <c r="I30" s="94">
        <f>SUM('42nd Street Bagel'!M2:M15)</f>
        <v>0</v>
      </c>
      <c r="J30" s="94">
        <f>SUM('42nd Street Bagel'!N2:N15)</f>
        <v>0</v>
      </c>
      <c r="K30" s="94">
        <f>SUM('42nd Street Bagel'!O2:O15)</f>
        <v>0</v>
      </c>
      <c r="L30" s="94">
        <f>SUM('42nd Street Bagel'!P2:P15)</f>
        <v>0</v>
      </c>
      <c r="M30" s="94">
        <f>SUM('42nd Street Bagel'!Q2:Q15)</f>
        <v>0</v>
      </c>
      <c r="N30" s="226">
        <f t="shared" si="1"/>
        <v>70540.760000000009</v>
      </c>
    </row>
    <row r="31" spans="1:14">
      <c r="A31" s="101" t="s">
        <v>98</v>
      </c>
      <c r="B31" s="237"/>
      <c r="C31" s="237"/>
      <c r="D31" s="187"/>
      <c r="E31" s="227" t="s">
        <v>99</v>
      </c>
      <c r="F31" s="94">
        <f>SUM('Pasadena Baking'!I2:I15)</f>
        <v>0</v>
      </c>
      <c r="G31" s="94">
        <f>SUM('Pasadena Baking'!J2:J15)</f>
        <v>24762.580000000049</v>
      </c>
      <c r="H31" s="94">
        <f>SUM('Pasadena Baking'!K2:K15)</f>
        <v>0</v>
      </c>
      <c r="I31" s="94">
        <f>SUM('Pasadena Baking'!L2:L15)</f>
        <v>0</v>
      </c>
      <c r="J31" s="94">
        <f>SUM('Pasadena Baking'!M2:M15)</f>
        <v>0</v>
      </c>
      <c r="K31" s="94">
        <f>SUM('Pasadena Baking'!N2:N15)</f>
        <v>0</v>
      </c>
      <c r="L31" s="94">
        <f>SUM('Pasadena Baking'!O2:O15)</f>
        <v>0</v>
      </c>
      <c r="M31" s="94">
        <f>SUM('Pasadena Baking'!P2:P15)</f>
        <v>0</v>
      </c>
      <c r="N31" s="226">
        <f t="shared" si="1"/>
        <v>24762.580000000049</v>
      </c>
    </row>
    <row r="32" spans="1:14">
      <c r="A32" s="101" t="s">
        <v>100</v>
      </c>
      <c r="B32" s="237"/>
      <c r="C32" s="237"/>
      <c r="D32" s="187"/>
      <c r="E32" s="227" t="s">
        <v>101</v>
      </c>
      <c r="F32" s="94">
        <f>SUM(Wismettac!I2:I15)</f>
        <v>0</v>
      </c>
      <c r="G32" s="94">
        <f>SUM(Wismettac!J2:J15)</f>
        <v>0</v>
      </c>
      <c r="H32" s="94">
        <f>SUM(Wismettac!K2:K15)</f>
        <v>0</v>
      </c>
      <c r="I32" s="94">
        <f>SUM(Wismettac!L2:L15)</f>
        <v>0</v>
      </c>
      <c r="J32" s="94">
        <f>SUM(Wismettac!M2:M15)</f>
        <v>0</v>
      </c>
      <c r="K32" s="94">
        <f>SUM(Wismettac!N2:N15)</f>
        <v>0</v>
      </c>
      <c r="L32" s="94">
        <f>SUM(Wismettac!O2:O15)</f>
        <v>0</v>
      </c>
      <c r="M32" s="94">
        <f>SUM(Wismettac!P2:P15)</f>
        <v>5988</v>
      </c>
      <c r="N32" s="226">
        <f t="shared" si="1"/>
        <v>5988</v>
      </c>
    </row>
    <row r="33" spans="1:25">
      <c r="A33" s="101" t="s">
        <v>102</v>
      </c>
      <c r="B33" s="237"/>
      <c r="C33" s="237"/>
      <c r="D33" s="187"/>
      <c r="E33" s="227" t="s">
        <v>103</v>
      </c>
      <c r="F33" s="94">
        <f>SUM(Helados!H2:H15)</f>
        <v>4080</v>
      </c>
      <c r="G33" s="94">
        <f>SUM(Helados!I2:I15)</f>
        <v>0</v>
      </c>
      <c r="H33" s="94">
        <f>SUM(Helados!J2:J15)</f>
        <v>0</v>
      </c>
      <c r="I33" s="94">
        <f>SUM(Helados!K2:K15)</f>
        <v>0</v>
      </c>
      <c r="J33" s="94">
        <f>SUM(Helados!L2:L15)</f>
        <v>0</v>
      </c>
      <c r="K33" s="94">
        <f>SUM(Helados!M2:M15)</f>
        <v>115.96</v>
      </c>
      <c r="L33" s="94">
        <f>SUM(Helados!N2:N15)</f>
        <v>0</v>
      </c>
      <c r="M33" s="94">
        <f>SUM(Helados!O2:O15)</f>
        <v>7900.94</v>
      </c>
      <c r="N33" s="226">
        <f t="shared" si="1"/>
        <v>12096.9</v>
      </c>
    </row>
    <row r="34" spans="1:25">
      <c r="A34" s="101" t="s">
        <v>104</v>
      </c>
      <c r="B34" s="237"/>
      <c r="C34" s="237"/>
      <c r="D34" s="235"/>
      <c r="E34" s="227" t="s">
        <v>105</v>
      </c>
      <c r="F34" s="94">
        <f>SUM('Classic Beverage'!I2:I15)</f>
        <v>7140</v>
      </c>
      <c r="G34" s="94">
        <f>SUM('Classic Beverage'!J2:J15)</f>
        <v>0</v>
      </c>
      <c r="H34" s="94">
        <f>SUM('Classic Beverage'!K2:K15)</f>
        <v>0</v>
      </c>
      <c r="I34" s="94">
        <f>SUM('Classic Beverage'!L2:L15)</f>
        <v>0</v>
      </c>
      <c r="J34" s="94">
        <f>SUM('Classic Beverage'!M2:M15)</f>
        <v>0</v>
      </c>
      <c r="K34" s="94">
        <f>SUM('Classic Beverage'!N2:N15)</f>
        <v>0</v>
      </c>
      <c r="L34" s="94">
        <f>SUM('Classic Beverage'!O2:O15)</f>
        <v>0</v>
      </c>
      <c r="M34" s="94">
        <f>SUM('Classic Beverage'!P2:P15)</f>
        <v>0</v>
      </c>
      <c r="N34" s="226">
        <f t="shared" si="1"/>
        <v>7140</v>
      </c>
    </row>
    <row r="35" spans="1:25">
      <c r="A35" s="101" t="s">
        <v>106</v>
      </c>
      <c r="B35" s="237"/>
      <c r="C35" s="237"/>
      <c r="D35" s="153"/>
      <c r="E35" s="227" t="s">
        <v>107</v>
      </c>
      <c r="F35" s="94">
        <f>SUM('Golden Malted'!I2:I15)</f>
        <v>0</v>
      </c>
      <c r="G35" s="94">
        <f>SUM('Golden Malted'!J2:J15)</f>
        <v>0</v>
      </c>
      <c r="H35" s="94">
        <f>SUM('Golden Malted'!K2:K15)</f>
        <v>0</v>
      </c>
      <c r="I35" s="94">
        <f>SUM('Golden Malted'!L2:L15)</f>
        <v>0</v>
      </c>
      <c r="J35" s="94">
        <f>SUM('Golden Malted'!M2:M15)</f>
        <v>0</v>
      </c>
      <c r="K35" s="94">
        <f>SUM('Golden Malted'!N2:N15)</f>
        <v>0</v>
      </c>
      <c r="L35" s="94">
        <f>SUM('Golden Malted'!O2:O15)</f>
        <v>0</v>
      </c>
      <c r="M35" s="94">
        <f>SUM('Golden Malted'!P2:P15)</f>
        <v>0</v>
      </c>
      <c r="N35" s="226">
        <f t="shared" si="1"/>
        <v>0</v>
      </c>
    </row>
    <row r="36" spans="1:25">
      <c r="A36" s="101" t="s">
        <v>108</v>
      </c>
      <c r="B36" s="237"/>
      <c r="C36" s="237"/>
      <c r="D36" s="153"/>
      <c r="E36" s="227" t="s">
        <v>109</v>
      </c>
      <c r="F36" s="94">
        <f>SUM('Fish King'!I2:I15)</f>
        <v>0</v>
      </c>
      <c r="G36" s="94">
        <f>SUM('Fish King'!J2:J15)</f>
        <v>0</v>
      </c>
      <c r="H36" s="94">
        <f>SUM('Fish King'!K2:K15)</f>
        <v>0</v>
      </c>
      <c r="I36" s="94">
        <f>SUM('Fish King'!L2:L15)</f>
        <v>0</v>
      </c>
      <c r="J36" s="94">
        <f>SUM('Fish King'!M2:M15)</f>
        <v>0</v>
      </c>
      <c r="K36" s="94">
        <f>SUM('Fish King'!N2:N15)</f>
        <v>0</v>
      </c>
      <c r="L36" s="94">
        <f>SUM('Fish King'!O2:O15)</f>
        <v>0</v>
      </c>
      <c r="M36" s="94">
        <f>SUM('Fish King'!P2:P15)</f>
        <v>0</v>
      </c>
      <c r="N36" s="226">
        <f t="shared" si="1"/>
        <v>0</v>
      </c>
    </row>
    <row r="37" spans="1:25">
      <c r="A37" s="101" t="s">
        <v>110</v>
      </c>
      <c r="B37" s="237"/>
      <c r="C37" s="237"/>
      <c r="D37" s="153"/>
      <c r="E37" s="227" t="s">
        <v>111</v>
      </c>
      <c r="F37" s="94">
        <f>SUM('Bindi NA'!I2:I15)</f>
        <v>0</v>
      </c>
      <c r="G37" s="94">
        <f>SUM('Bindi NA'!J2:J15)</f>
        <v>0</v>
      </c>
      <c r="H37" s="94">
        <f>SUM('Bindi NA'!K2:K15)</f>
        <v>0</v>
      </c>
      <c r="I37" s="94">
        <f>SUM('Bindi NA'!L2:L15)</f>
        <v>0</v>
      </c>
      <c r="J37" s="94">
        <f>SUM('Bindi NA'!M2:M15)</f>
        <v>0</v>
      </c>
      <c r="K37" s="94">
        <f>SUM('Bindi NA'!N2:N15)</f>
        <v>0</v>
      </c>
      <c r="L37" s="94">
        <f>SUM('Bindi NA'!O2:O15)</f>
        <v>0</v>
      </c>
      <c r="M37" s="94">
        <f>SUM('Bindi NA'!P2:P15)</f>
        <v>0</v>
      </c>
      <c r="N37" s="226">
        <f t="shared" si="1"/>
        <v>0</v>
      </c>
    </row>
    <row r="38" spans="1:25">
      <c r="A38" s="93"/>
      <c r="B38" s="153"/>
      <c r="C38" s="153"/>
      <c r="D38" s="153"/>
      <c r="E38" s="227" t="s">
        <v>112</v>
      </c>
      <c r="F38" s="94">
        <f>SUM(Fitbitesfood!I2:I15)</f>
        <v>0</v>
      </c>
      <c r="G38" s="94">
        <f>SUM(Fitbitesfood!J2:J15)</f>
        <v>0</v>
      </c>
      <c r="H38" s="94">
        <f>SUM(Fitbitesfood!K2:K15)</f>
        <v>0</v>
      </c>
      <c r="I38" s="94">
        <f>SUM(Fitbitesfood!L2:L15)</f>
        <v>0</v>
      </c>
      <c r="J38" s="94">
        <f>SUM(Fitbitesfood!M2:M15)</f>
        <v>0</v>
      </c>
      <c r="K38" s="94">
        <f>SUM(Fitbitesfood!N2:N15)</f>
        <v>0</v>
      </c>
      <c r="L38" s="94">
        <f>SUM(Fitbitesfood!O2:O15)</f>
        <v>0</v>
      </c>
      <c r="M38" s="94">
        <f>SUM(Fitbitesfood!P2:P15)</f>
        <v>169</v>
      </c>
      <c r="N38" s="226">
        <f t="shared" si="1"/>
        <v>169</v>
      </c>
    </row>
    <row r="39" spans="1:25" ht="30.75">
      <c r="A39" s="239" t="s">
        <v>113</v>
      </c>
      <c r="B39" s="101" t="s">
        <v>114</v>
      </c>
      <c r="C39" s="101" t="s">
        <v>85</v>
      </c>
      <c r="D39" s="153"/>
      <c r="E39" s="227" t="s">
        <v>115</v>
      </c>
      <c r="F39" s="94">
        <f>SUM('La Chapalita'!I2:I15)</f>
        <v>0</v>
      </c>
      <c r="G39" s="94">
        <f>SUM('La Chapalita'!J2:J15)</f>
        <v>0</v>
      </c>
      <c r="H39" s="94">
        <f>SUM('La Chapalita'!K2:K15)</f>
        <v>0</v>
      </c>
      <c r="I39" s="94">
        <f>SUM('La Chapalita'!L2:L15)</f>
        <v>0</v>
      </c>
      <c r="J39" s="94">
        <f>SUM('La Chapalita'!M2:M15)</f>
        <v>0</v>
      </c>
      <c r="K39" s="94">
        <f>SUM('La Chapalita'!N2:N15)</f>
        <v>0</v>
      </c>
      <c r="L39" s="94">
        <f>SUM('La Chapalita'!O2:O15)</f>
        <v>0</v>
      </c>
      <c r="M39" s="94">
        <f>SUM('La Chapalita'!P2:P15)</f>
        <v>0</v>
      </c>
      <c r="N39" s="226">
        <f t="shared" si="1"/>
        <v>0</v>
      </c>
    </row>
    <row r="40" spans="1:25">
      <c r="A40" s="101" t="s">
        <v>54</v>
      </c>
      <c r="B40" s="237"/>
      <c r="C40" s="237"/>
      <c r="D40" s="187"/>
      <c r="E40" s="227" t="s">
        <v>116</v>
      </c>
      <c r="F40" s="94">
        <f>SUM('Senor Fish'!I2:I15)</f>
        <v>0</v>
      </c>
      <c r="G40" s="94">
        <f>SUM('Senor Fish'!J2:J15)</f>
        <v>0</v>
      </c>
      <c r="H40" s="94">
        <f>SUM('Senor Fish'!K2:K15)</f>
        <v>0</v>
      </c>
      <c r="I40" s="94">
        <f>SUM('Senor Fish'!L2:L15)</f>
        <v>0</v>
      </c>
      <c r="J40" s="94">
        <f>SUM('Senor Fish'!M2:M15)</f>
        <v>0</v>
      </c>
      <c r="K40" s="94">
        <f>SUM('Senor Fish'!N2:N15)</f>
        <v>0</v>
      </c>
      <c r="L40" s="94">
        <f>SUM('Senor Fish'!O2:O15)</f>
        <v>0</v>
      </c>
      <c r="M40" s="94">
        <f>SUM('Senor Fish'!P2:P15)</f>
        <v>9780</v>
      </c>
      <c r="N40" s="226">
        <f t="shared" si="1"/>
        <v>9780</v>
      </c>
    </row>
    <row r="41" spans="1:25" ht="49.5" customHeight="1">
      <c r="A41" s="101" t="s">
        <v>20</v>
      </c>
      <c r="B41" s="237"/>
      <c r="C41" s="237"/>
      <c r="D41" s="93"/>
      <c r="E41" s="231" t="s">
        <v>117</v>
      </c>
      <c r="F41" s="230">
        <f>SUM(F21:F40)</f>
        <v>139365.52000000002</v>
      </c>
      <c r="G41" s="230">
        <f>SUM(G21:G40)</f>
        <v>187942.7</v>
      </c>
      <c r="H41" s="230">
        <f>SUM(H21:H40)</f>
        <v>304767.62999999989</v>
      </c>
      <c r="I41" s="230">
        <f>SUM(I21:I40)</f>
        <v>335041.86999999982</v>
      </c>
      <c r="J41" s="230">
        <f>SUM(J21:J40)</f>
        <v>97209.31</v>
      </c>
      <c r="K41" s="230">
        <f>SUM(K21:K40)</f>
        <v>3302.1600000000003</v>
      </c>
      <c r="L41" s="230">
        <f>SUM(L21:L40)</f>
        <v>9031.2000000000007</v>
      </c>
      <c r="M41" s="230">
        <f>SUM(M21:M40)</f>
        <v>75609.12999999999</v>
      </c>
      <c r="N41" s="153"/>
    </row>
    <row r="42" spans="1:25">
      <c r="A42" s="101" t="s">
        <v>38</v>
      </c>
      <c r="B42" s="237"/>
      <c r="C42" s="237"/>
      <c r="D42" s="93"/>
    </row>
    <row r="43" spans="1:25">
      <c r="A43" s="101" t="s">
        <v>39</v>
      </c>
      <c r="B43" s="237"/>
      <c r="C43" s="237"/>
      <c r="D43" s="93"/>
    </row>
    <row r="44" spans="1:25">
      <c r="A44" s="101" t="s">
        <v>55</v>
      </c>
      <c r="B44" s="237"/>
      <c r="C44" s="237"/>
      <c r="D44" s="93"/>
    </row>
    <row r="45" spans="1:25">
      <c r="A45" s="101" t="s">
        <v>30</v>
      </c>
      <c r="B45" s="237"/>
      <c r="C45" s="237"/>
      <c r="D45" s="93"/>
      <c r="E45" s="153"/>
      <c r="F45" s="3" t="s">
        <v>83</v>
      </c>
      <c r="G45" s="72" t="s">
        <v>12</v>
      </c>
      <c r="H45" s="72" t="s">
        <v>87</v>
      </c>
      <c r="I45" s="72" t="s">
        <v>0</v>
      </c>
      <c r="J45" s="72" t="s">
        <v>90</v>
      </c>
      <c r="K45" s="72" t="s">
        <v>3</v>
      </c>
      <c r="L45" s="72" t="s">
        <v>14</v>
      </c>
      <c r="M45" s="72" t="s">
        <v>118</v>
      </c>
      <c r="N45" s="72" t="s">
        <v>2</v>
      </c>
      <c r="O45" s="72" t="s">
        <v>6</v>
      </c>
      <c r="P45" s="72" t="s">
        <v>99</v>
      </c>
      <c r="Q45" s="72" t="s">
        <v>101</v>
      </c>
      <c r="R45" s="72" t="s">
        <v>103</v>
      </c>
      <c r="S45" s="72" t="s">
        <v>119</v>
      </c>
      <c r="T45" s="72" t="s">
        <v>107</v>
      </c>
      <c r="U45" s="72" t="s">
        <v>109</v>
      </c>
      <c r="V45" s="72" t="s">
        <v>111</v>
      </c>
      <c r="W45" s="72" t="s">
        <v>112</v>
      </c>
      <c r="X45" s="72" t="s">
        <v>115</v>
      </c>
      <c r="Y45" s="72" t="s">
        <v>116</v>
      </c>
    </row>
    <row r="46" spans="1:25">
      <c r="A46" s="101" t="s">
        <v>37</v>
      </c>
      <c r="B46" s="237"/>
      <c r="C46" s="237"/>
      <c r="D46" s="93"/>
      <c r="E46" s="3" t="s">
        <v>58</v>
      </c>
      <c r="F46" s="225">
        <f>SUM(SYSCO!J2:Q2)</f>
        <v>0</v>
      </c>
      <c r="G46" s="225">
        <f>SUM('Natures Produce'!H2:O2)</f>
        <v>0</v>
      </c>
      <c r="H46" s="225">
        <f>SUM('Fresh Point'!H2:O2)</f>
        <v>0</v>
      </c>
      <c r="I46" s="225">
        <f>SUM(KIKKA!I2:P2)</f>
        <v>0</v>
      </c>
      <c r="J46" s="225">
        <f>SUM('Quick Dispense'!I2:P2)</f>
        <v>0</v>
      </c>
      <c r="K46" s="225">
        <f>SUM('US FOODS'!I2:P2)</f>
        <v>0</v>
      </c>
      <c r="L46" s="225">
        <f>SUM('Le Chef Bakery'!I2:P2)</f>
        <v>0</v>
      </c>
      <c r="M46" s="225">
        <f>SUM('Scoops On Tap'!I2:P2)</f>
        <v>0</v>
      </c>
      <c r="N46" s="225">
        <f>SUM(UNFI!I2:P2)</f>
        <v>25.47</v>
      </c>
      <c r="O46" s="225">
        <f>SUM('42nd Street Bagel'!I2:P2)</f>
        <v>0</v>
      </c>
      <c r="P46" s="225">
        <f>SUM('Pasadena Baking'!I2:P2)</f>
        <v>0</v>
      </c>
      <c r="Q46" s="225">
        <f>SUM(Wismettac!I2:P2)</f>
        <v>0</v>
      </c>
      <c r="R46" s="225">
        <f>SUM(Helados!H2:O2)</f>
        <v>0</v>
      </c>
      <c r="S46" s="225">
        <f>SUM('Classic Beverage'!I2:P2)</f>
        <v>0</v>
      </c>
      <c r="T46" s="225">
        <f>SUM('Golden Malted'!I2:P2)</f>
        <v>0</v>
      </c>
      <c r="U46" s="225">
        <f>SUM('Fish King'!I2:P2)</f>
        <v>0</v>
      </c>
      <c r="V46" s="225">
        <f>SUM('Bindi NA'!I2:P2)</f>
        <v>0</v>
      </c>
      <c r="W46" s="225">
        <f>SUM(Fitbitesfood!I2:P2)</f>
        <v>0</v>
      </c>
      <c r="X46" s="225">
        <f>SUM('La Chapalita'!I2:P2)</f>
        <v>0</v>
      </c>
      <c r="Y46" s="225">
        <f>SUM('Senor Fish'!I2:P2)</f>
        <v>0</v>
      </c>
    </row>
    <row r="47" spans="1:25">
      <c r="A47" s="101" t="s">
        <v>56</v>
      </c>
      <c r="B47" s="237"/>
      <c r="C47" s="237"/>
      <c r="D47" s="93"/>
      <c r="E47" s="227" t="s">
        <v>59</v>
      </c>
      <c r="F47" s="225">
        <f>SUM(SYSCO!J3:Q3)</f>
        <v>0</v>
      </c>
      <c r="G47" s="225">
        <f>SUM('Natures Produce'!H3:O3)</f>
        <v>0</v>
      </c>
      <c r="H47" s="225">
        <f>SUM('Fresh Point'!H3:O3)</f>
        <v>0</v>
      </c>
      <c r="I47" s="225">
        <f>SUM(KIKKA!I3:P3)</f>
        <v>0</v>
      </c>
      <c r="J47" s="225">
        <f>SUM('Quick Dispense'!I3:P3)</f>
        <v>0</v>
      </c>
      <c r="K47" s="225">
        <f>SUM('US FOODS'!I3:P3)</f>
        <v>0</v>
      </c>
      <c r="L47" s="225">
        <f>SUM('Le Chef Bakery'!I3:P3)</f>
        <v>0</v>
      </c>
      <c r="M47" s="225">
        <f>SUM('Scoops On Tap'!I3:P3)</f>
        <v>0</v>
      </c>
      <c r="N47" s="225">
        <f>SUM(UNFI!I3:P3)</f>
        <v>1007.6699999999997</v>
      </c>
      <c r="O47" s="225">
        <f>SUM('42nd Street Bagel'!I3:P3)</f>
        <v>0</v>
      </c>
      <c r="P47" s="225">
        <f>SUM('Pasadena Baking'!I3:P3)</f>
        <v>0</v>
      </c>
      <c r="Q47" s="225">
        <f>SUM(Wismettac!I3:P3)</f>
        <v>0</v>
      </c>
      <c r="R47" s="225">
        <f>SUM(Helados!H3:O3)</f>
        <v>0</v>
      </c>
      <c r="S47" s="225">
        <f>SUM('Classic Beverage'!I3:P3)</f>
        <v>0</v>
      </c>
      <c r="T47" s="225">
        <f>SUM('Golden Malted'!I3:P3)</f>
        <v>0</v>
      </c>
      <c r="U47" s="225">
        <f>SUM('Fish King'!I3:P3)</f>
        <v>0</v>
      </c>
      <c r="V47" s="225">
        <f>SUM('Bindi NA'!I3:P3)</f>
        <v>0</v>
      </c>
      <c r="W47" s="225">
        <f>SUM(Fitbitesfood!I3:P3)</f>
        <v>0</v>
      </c>
      <c r="X47" s="225">
        <f>SUM('La Chapalita'!I3:P3)</f>
        <v>0</v>
      </c>
      <c r="Y47" s="225">
        <f>SUM('Senor Fish'!I3:P3)</f>
        <v>0</v>
      </c>
    </row>
    <row r="48" spans="1:25">
      <c r="A48" s="101" t="s">
        <v>120</v>
      </c>
      <c r="B48" s="240"/>
      <c r="C48" s="237"/>
      <c r="D48" s="93"/>
      <c r="E48" s="227" t="s">
        <v>60</v>
      </c>
      <c r="F48" s="225">
        <f>SUM(SYSCO!J4:Q4)</f>
        <v>0</v>
      </c>
      <c r="G48" s="225">
        <f>SUM('Natures Produce'!H4:O4)</f>
        <v>67431.139999999985</v>
      </c>
      <c r="H48" s="225">
        <f>SUM('Fresh Point'!H4:O4)</f>
        <v>0</v>
      </c>
      <c r="I48" s="225">
        <f>SUM(KIKKA!I4:P4)</f>
        <v>0</v>
      </c>
      <c r="J48" s="225">
        <f>SUM('Quick Dispense'!I4:P4)</f>
        <v>104950.66</v>
      </c>
      <c r="K48" s="225">
        <f>SUM('US FOODS'!I4:P4)</f>
        <v>0</v>
      </c>
      <c r="L48" s="225">
        <f>SUM('Le Chef Bakery'!I4:P4)</f>
        <v>0</v>
      </c>
      <c r="M48" s="225">
        <f>SUM('Scoops On Tap'!I4:P4)</f>
        <v>0</v>
      </c>
      <c r="N48" s="225">
        <f>SUM(UNFI!I4:P4)</f>
        <v>7472.9599999999973</v>
      </c>
      <c r="O48" s="225">
        <f>SUM('42nd Street Bagel'!I4:P4)</f>
        <v>0</v>
      </c>
      <c r="P48" s="225">
        <f>SUM('Pasadena Baking'!I4:P4)</f>
        <v>0</v>
      </c>
      <c r="Q48" s="225">
        <f>SUM(Wismettac!I4:P4)</f>
        <v>0</v>
      </c>
      <c r="R48" s="225">
        <f>SUM(Helados!H4:O4)</f>
        <v>0</v>
      </c>
      <c r="S48" s="225">
        <f>SUM('Classic Beverage'!I4:P4)</f>
        <v>0</v>
      </c>
      <c r="T48" s="225">
        <f>SUM('Golden Malted'!I4:P4)</f>
        <v>0</v>
      </c>
      <c r="U48" s="225">
        <f>SUM('Fish King'!I4:P4)</f>
        <v>0</v>
      </c>
      <c r="V48" s="225">
        <f>SUM('Bindi NA'!I4:P4)</f>
        <v>0</v>
      </c>
      <c r="W48" s="225">
        <f>SUM(Fitbitesfood!I4:P4)</f>
        <v>0</v>
      </c>
      <c r="X48" s="225">
        <f>SUM('La Chapalita'!I4:P4)</f>
        <v>0</v>
      </c>
      <c r="Y48" s="225">
        <f>SUM('Senor Fish'!I4:P4)</f>
        <v>0</v>
      </c>
    </row>
    <row r="49" spans="5:25">
      <c r="E49" s="227" t="s">
        <v>61</v>
      </c>
      <c r="F49" s="225">
        <f>SUM(SYSCO!J5:Q5)</f>
        <v>0</v>
      </c>
      <c r="G49" s="225">
        <f>SUM('Natures Produce'!H5:O5)</f>
        <v>270495.10999999993</v>
      </c>
      <c r="H49" s="225">
        <f>SUM('Fresh Point'!H5:O5)</f>
        <v>8223.6000000000022</v>
      </c>
      <c r="I49" s="225">
        <f>SUM(KIKKA!I5:P5)</f>
        <v>210802.81999999975</v>
      </c>
      <c r="J49" s="225">
        <f>SUM('Quick Dispense'!I5:P5)</f>
        <v>0</v>
      </c>
      <c r="K49" s="225">
        <f>SUM('US FOODS'!I5:P5)</f>
        <v>0</v>
      </c>
      <c r="L49" s="225">
        <f>SUM('Le Chef Bakery'!I5:P5)</f>
        <v>86722.509999999951</v>
      </c>
      <c r="M49" s="225">
        <f>SUM('Scoops On Tap'!I5:P5)</f>
        <v>86067.5</v>
      </c>
      <c r="N49" s="225">
        <f>SUM(UNFI!I5:P5)</f>
        <v>0</v>
      </c>
      <c r="O49" s="225">
        <f>SUM('42nd Street Bagel'!I5:P5)</f>
        <v>70540.760000000009</v>
      </c>
      <c r="P49" s="225">
        <f>SUM('Pasadena Baking'!I5:P5)</f>
        <v>24762.580000000049</v>
      </c>
      <c r="Q49" s="225">
        <f>SUM(Wismettac!I5:P5)</f>
        <v>0</v>
      </c>
      <c r="R49" s="225">
        <f>SUM(Helados!H5:O5)</f>
        <v>12096.9</v>
      </c>
      <c r="S49" s="225">
        <f>SUM('Classic Beverage'!I5:P5)</f>
        <v>7140</v>
      </c>
      <c r="T49" s="225">
        <f>SUM('Golden Malted'!I5:P5)</f>
        <v>0</v>
      </c>
      <c r="U49" s="225">
        <f>SUM('Fish King'!I5:P5)</f>
        <v>0</v>
      </c>
      <c r="V49" s="225">
        <f>SUM('Bindi NA'!I5:P5)</f>
        <v>0</v>
      </c>
      <c r="W49" s="225">
        <f>SUM(Fitbitesfood!I5:P5)</f>
        <v>0</v>
      </c>
      <c r="X49" s="225">
        <f>SUM('La Chapalita'!I5:P5)</f>
        <v>0</v>
      </c>
      <c r="Y49" s="225">
        <f>SUM('Senor Fish'!I5:P5)</f>
        <v>9780</v>
      </c>
    </row>
    <row r="50" spans="5:25">
      <c r="E50" s="227" t="s">
        <v>62</v>
      </c>
      <c r="F50" s="225">
        <f>SUM(SYSCO!J6:Q6)</f>
        <v>0</v>
      </c>
      <c r="G50" s="225">
        <f>SUM('Natures Produce'!H6:O6)</f>
        <v>1723.98</v>
      </c>
      <c r="H50" s="225">
        <f>SUM('Fresh Point'!H6:O6)</f>
        <v>292</v>
      </c>
      <c r="I50" s="225">
        <f>SUM(KIKKA!I6:P6)</f>
        <v>84199.920000000071</v>
      </c>
      <c r="J50" s="225">
        <f>SUM('Quick Dispense'!I6:P6)</f>
        <v>0</v>
      </c>
      <c r="K50" s="225">
        <f>SUM('US FOODS'!I6:P6)</f>
        <v>579.06999999999994</v>
      </c>
      <c r="L50" s="225">
        <f>SUM('Le Chef Bakery'!I6:P6)</f>
        <v>0</v>
      </c>
      <c r="M50" s="225">
        <f>SUM('Scoops On Tap'!I6:P6)</f>
        <v>0</v>
      </c>
      <c r="N50" s="225">
        <f>SUM(UNFI!I6:P6)</f>
        <v>0</v>
      </c>
      <c r="O50" s="225">
        <f>SUM('42nd Street Bagel'!I6:P6)</f>
        <v>0</v>
      </c>
      <c r="P50" s="225">
        <f>SUM('Pasadena Baking'!I6:P6)</f>
        <v>0</v>
      </c>
      <c r="Q50" s="225">
        <f>SUM(Wismettac!I6:P6)</f>
        <v>0</v>
      </c>
      <c r="R50" s="225">
        <f>SUM(Helados!H6:O6)</f>
        <v>0</v>
      </c>
      <c r="S50" s="225">
        <f>SUM('Classic Beverage'!I6:P6)</f>
        <v>0</v>
      </c>
      <c r="T50" s="225">
        <f>SUM('Golden Malted'!I6:P6)</f>
        <v>0</v>
      </c>
      <c r="U50" s="225">
        <f>SUM('Fish King'!I6:P6)</f>
        <v>0</v>
      </c>
      <c r="V50" s="225">
        <f>SUM('Bindi NA'!I6:P6)</f>
        <v>0</v>
      </c>
      <c r="W50" s="225">
        <f>SUM(Fitbitesfood!I6:P6)</f>
        <v>0</v>
      </c>
      <c r="X50" s="225">
        <f>SUM('La Chapalita'!I6:P6)</f>
        <v>0</v>
      </c>
      <c r="Y50" s="225">
        <f>SUM('Senor Fish'!I6:P6)</f>
        <v>0</v>
      </c>
    </row>
    <row r="51" spans="5:25">
      <c r="E51" s="227" t="s">
        <v>63</v>
      </c>
      <c r="F51" s="225">
        <f>SUM(SYSCO!J7:Q7)</f>
        <v>0</v>
      </c>
      <c r="G51" s="225">
        <f>SUM('Natures Produce'!H7:O7)</f>
        <v>0</v>
      </c>
      <c r="H51" s="225">
        <f>SUM('Fresh Point'!H7:O7)</f>
        <v>0</v>
      </c>
      <c r="I51" s="225">
        <f>SUM(KIKKA!I7:P7)</f>
        <v>0</v>
      </c>
      <c r="J51" s="225">
        <f>SUM('Quick Dispense'!I7:P7)</f>
        <v>0</v>
      </c>
      <c r="K51" s="225">
        <f>SUM('US FOODS'!I7:P7)</f>
        <v>0</v>
      </c>
      <c r="L51" s="225">
        <f>SUM('Le Chef Bakery'!I7:P7)</f>
        <v>0</v>
      </c>
      <c r="M51" s="225">
        <f>SUM('Scoops On Tap'!I7:P7)</f>
        <v>0</v>
      </c>
      <c r="N51" s="225">
        <f>SUM(UNFI!I7:P7)</f>
        <v>0</v>
      </c>
      <c r="O51" s="225">
        <f>SUM('42nd Street Bagel'!I7:P7)</f>
        <v>0</v>
      </c>
      <c r="P51" s="225">
        <f>SUM('Pasadena Baking'!I7:P7)</f>
        <v>0</v>
      </c>
      <c r="Q51" s="225">
        <f>SUM(Wismettac!I7:P7)</f>
        <v>0</v>
      </c>
      <c r="R51" s="225">
        <f>SUM(Helados!H7:O7)</f>
        <v>0</v>
      </c>
      <c r="S51" s="225">
        <f>SUM('Classic Beverage'!I7:P7)</f>
        <v>0</v>
      </c>
      <c r="T51" s="225">
        <f>SUM('Golden Malted'!I7:P7)</f>
        <v>0</v>
      </c>
      <c r="U51" s="225">
        <f>SUM('Fish King'!I7:P7)</f>
        <v>0</v>
      </c>
      <c r="V51" s="225">
        <f>SUM('Bindi NA'!I7:P7)</f>
        <v>0</v>
      </c>
      <c r="W51" s="225">
        <f>SUM(Fitbitesfood!I7:P7)</f>
        <v>0</v>
      </c>
      <c r="X51" s="225">
        <f>SUM('La Chapalita'!I7:P7)</f>
        <v>0</v>
      </c>
      <c r="Y51" s="225">
        <f>SUM('Senor Fish'!I7:P7)</f>
        <v>0</v>
      </c>
    </row>
    <row r="52" spans="5:25">
      <c r="E52" s="227" t="s">
        <v>64</v>
      </c>
      <c r="F52" s="225">
        <f>SUM(SYSCO!J8:Q8)</f>
        <v>0</v>
      </c>
      <c r="G52" s="225">
        <f>SUM('Natures Produce'!H8:O8)</f>
        <v>0</v>
      </c>
      <c r="H52" s="225">
        <f>SUM('Fresh Point'!H8:O8)</f>
        <v>0</v>
      </c>
      <c r="I52" s="225">
        <f>SUM(KIKKA!I8:P8)</f>
        <v>38600.420000000013</v>
      </c>
      <c r="J52" s="225">
        <f>SUM('Quick Dispense'!I8:P8)</f>
        <v>0</v>
      </c>
      <c r="K52" s="225">
        <f>SUM('US FOODS'!I8:P8)</f>
        <v>0</v>
      </c>
      <c r="L52" s="225">
        <f>SUM('Le Chef Bakery'!I8:P8)</f>
        <v>0</v>
      </c>
      <c r="M52" s="225">
        <f>SUM('Scoops On Tap'!I8:P8)</f>
        <v>0</v>
      </c>
      <c r="N52" s="225">
        <f>SUM(UNFI!I8:P8)</f>
        <v>0</v>
      </c>
      <c r="O52" s="225">
        <f>SUM('42nd Street Bagel'!I8:P8)</f>
        <v>0</v>
      </c>
      <c r="P52" s="225">
        <f>SUM('Pasadena Baking'!I8:P8)</f>
        <v>0</v>
      </c>
      <c r="Q52" s="225">
        <f>SUM(Wismettac!I8:P8)</f>
        <v>0</v>
      </c>
      <c r="R52" s="225">
        <f>SUM(Helados!H8:O8)</f>
        <v>0</v>
      </c>
      <c r="S52" s="225">
        <f>SUM('Classic Beverage'!I8:P8)</f>
        <v>0</v>
      </c>
      <c r="T52" s="225">
        <f>SUM('Golden Malted'!I8:P8)</f>
        <v>0</v>
      </c>
      <c r="U52" s="225">
        <f>SUM('Fish King'!I8:P8)</f>
        <v>0</v>
      </c>
      <c r="V52" s="225">
        <f>SUM('Bindi NA'!I8:P8)</f>
        <v>0</v>
      </c>
      <c r="W52" s="225">
        <f>SUM(Fitbitesfood!I8:P8)</f>
        <v>0</v>
      </c>
      <c r="X52" s="225">
        <f>SUM('La Chapalita'!I8:P8)</f>
        <v>0</v>
      </c>
      <c r="Y52" s="225">
        <f>SUM('Senor Fish'!I8:P8)</f>
        <v>0</v>
      </c>
    </row>
    <row r="53" spans="5:25">
      <c r="E53" s="227" t="s">
        <v>65</v>
      </c>
      <c r="F53" s="225">
        <f>SUM(SYSCO!J9:Q9)</f>
        <v>8759.91</v>
      </c>
      <c r="G53" s="225">
        <f>SUM('Natures Produce'!H9:O9)</f>
        <v>1009.52</v>
      </c>
      <c r="H53" s="225">
        <f>SUM('Fresh Point'!H9:O9)</f>
        <v>0</v>
      </c>
      <c r="I53" s="225">
        <f>SUM(KIKKA!I9:P9)</f>
        <v>0</v>
      </c>
      <c r="J53" s="225">
        <f>SUM('Quick Dispense'!I9:P9)</f>
        <v>802</v>
      </c>
      <c r="K53" s="225">
        <f>SUM('US FOODS'!I9:P9)</f>
        <v>10235.5</v>
      </c>
      <c r="L53" s="225">
        <f>SUM('Le Chef Bakery'!I9:P9)</f>
        <v>5323.8600000000006</v>
      </c>
      <c r="M53" s="225">
        <f>SUM('Scoops On Tap'!I9:P9)</f>
        <v>0</v>
      </c>
      <c r="N53" s="225">
        <f>SUM(UNFI!I9:P9)</f>
        <v>4045.4999999999991</v>
      </c>
      <c r="O53" s="225">
        <f>SUM('42nd Street Bagel'!I9:P9)</f>
        <v>0</v>
      </c>
      <c r="P53" s="225">
        <f>SUM('Pasadena Baking'!I9:P9)</f>
        <v>0</v>
      </c>
      <c r="Q53" s="225">
        <f>SUM(Wismettac!I9:P9)</f>
        <v>5988</v>
      </c>
      <c r="R53" s="225">
        <f>SUM(Helados!H9:O9)</f>
        <v>0</v>
      </c>
      <c r="S53" s="225">
        <f>SUM('Classic Beverage'!I9:P9)</f>
        <v>0</v>
      </c>
      <c r="T53" s="225">
        <f>SUM('Golden Malted'!I9:P9)</f>
        <v>0</v>
      </c>
      <c r="U53" s="225">
        <f>SUM('Fish King'!I9:P9)</f>
        <v>0</v>
      </c>
      <c r="V53" s="225">
        <f>SUM('Bindi NA'!I9:P9)</f>
        <v>0</v>
      </c>
      <c r="W53" s="225">
        <f>SUM(Fitbitesfood!I9:P9)</f>
        <v>169</v>
      </c>
      <c r="X53" s="225">
        <f>SUM('La Chapalita'!I9:P9)</f>
        <v>0</v>
      </c>
      <c r="Y53" s="225">
        <f>SUM('Senor Fish'!I9:P9)</f>
        <v>0</v>
      </c>
    </row>
    <row r="54" spans="5:25">
      <c r="E54" s="227" t="s">
        <v>66</v>
      </c>
      <c r="F54" s="225">
        <f>SUM(SYSCO!J10:Q10)</f>
        <v>0</v>
      </c>
      <c r="G54" s="225">
        <f>SUM('Natures Produce'!H10:O10)</f>
        <v>0</v>
      </c>
      <c r="H54" s="225">
        <f>SUM('Fresh Point'!H10:O10)</f>
        <v>0</v>
      </c>
      <c r="I54" s="225">
        <f>SUM(KIKKA!I10:P10)</f>
        <v>0</v>
      </c>
      <c r="J54" s="225">
        <f>SUM('Quick Dispense'!I10:P10)</f>
        <v>0</v>
      </c>
      <c r="K54" s="225">
        <f>SUM('US FOODS'!I10:P10)</f>
        <v>0</v>
      </c>
      <c r="L54" s="225">
        <f>SUM('Le Chef Bakery'!I10:P10)</f>
        <v>0</v>
      </c>
      <c r="M54" s="225">
        <f>SUM('Scoops On Tap'!I10:P10)</f>
        <v>0</v>
      </c>
      <c r="N54" s="225">
        <f>SUM(UNFI!I10:P10)</f>
        <v>0</v>
      </c>
      <c r="O54" s="225">
        <f>SUM('42nd Street Bagel'!I10:P10)</f>
        <v>0</v>
      </c>
      <c r="P54" s="225">
        <f>SUM('Pasadena Baking'!I10:P10)</f>
        <v>0</v>
      </c>
      <c r="Q54" s="225">
        <f>SUM(Wismettac!I10:P10)</f>
        <v>0</v>
      </c>
      <c r="R54" s="225">
        <f>SUM(Helados!H10:O10)</f>
        <v>0</v>
      </c>
      <c r="S54" s="225">
        <f>SUM('Classic Beverage'!I10:P10)</f>
        <v>0</v>
      </c>
      <c r="T54" s="225">
        <f>SUM('Golden Malted'!I10:P10)</f>
        <v>0</v>
      </c>
      <c r="U54" s="225">
        <f>SUM('Fish King'!I10:P10)</f>
        <v>0</v>
      </c>
      <c r="V54" s="225">
        <f>SUM('Bindi NA'!I10:P10)</f>
        <v>0</v>
      </c>
      <c r="W54" s="225">
        <f>SUM(Fitbitesfood!I10:P10)</f>
        <v>0</v>
      </c>
      <c r="X54" s="225">
        <f>SUM('La Chapalita'!I10:P10)</f>
        <v>0</v>
      </c>
      <c r="Y54" s="225">
        <f>SUM('Senor Fish'!I10:P10)</f>
        <v>0</v>
      </c>
    </row>
    <row r="55" spans="5:25">
      <c r="E55" s="227" t="s">
        <v>67</v>
      </c>
      <c r="F55" s="225">
        <f>SUM(SYSCO!J11:Q11)</f>
        <v>0</v>
      </c>
      <c r="G55" s="225">
        <f>SUM('Natures Produce'!H11:O11)</f>
        <v>0</v>
      </c>
      <c r="H55" s="225">
        <f>SUM('Fresh Point'!H11:O11)</f>
        <v>0</v>
      </c>
      <c r="I55" s="225">
        <f>SUM(KIKKA!I11:P11)</f>
        <v>0</v>
      </c>
      <c r="J55" s="225">
        <f>SUM('Quick Dispense'!I11:P11)</f>
        <v>0</v>
      </c>
      <c r="K55" s="225">
        <f>SUM('US FOODS'!I11:P11)</f>
        <v>0</v>
      </c>
      <c r="L55" s="225">
        <f>SUM('Le Chef Bakery'!I11:P11)</f>
        <v>0</v>
      </c>
      <c r="M55" s="225">
        <f>SUM('Scoops On Tap'!I11:P11)</f>
        <v>0</v>
      </c>
      <c r="N55" s="225">
        <f>SUM(UNFI!I11:P11)</f>
        <v>0</v>
      </c>
      <c r="O55" s="225">
        <f>SUM('42nd Street Bagel'!I11:P11)</f>
        <v>0</v>
      </c>
      <c r="P55" s="225">
        <f>SUM('Pasadena Baking'!I11:P11)</f>
        <v>0</v>
      </c>
      <c r="Q55" s="225">
        <f>SUM(Wismettac!I11:P11)</f>
        <v>0</v>
      </c>
      <c r="R55" s="225">
        <f>SUM(Helados!H11:O11)</f>
        <v>0</v>
      </c>
      <c r="S55" s="225">
        <f>SUM('Classic Beverage'!I11:P11)</f>
        <v>0</v>
      </c>
      <c r="T55" s="225">
        <f>SUM('Golden Malted'!I11:P11)</f>
        <v>0</v>
      </c>
      <c r="U55" s="225">
        <f>SUM('Fish King'!I11:P11)</f>
        <v>0</v>
      </c>
      <c r="V55" s="225">
        <f>SUM('Bindi NA'!I11:P11)</f>
        <v>0</v>
      </c>
      <c r="W55" s="225">
        <f>SUM(Fitbitesfood!I11:P11)</f>
        <v>0</v>
      </c>
      <c r="X55" s="225">
        <f>SUM('La Chapalita'!I11:P11)</f>
        <v>0</v>
      </c>
      <c r="Y55" s="225">
        <f>SUM('Senor Fish'!I11:P11)</f>
        <v>0</v>
      </c>
    </row>
    <row r="56" spans="5:25">
      <c r="E56" s="227" t="s">
        <v>121</v>
      </c>
      <c r="F56" s="225">
        <f>SUM(SYSCO!J12:Q12)</f>
        <v>0</v>
      </c>
      <c r="G56" s="225">
        <f>SUM('Natures Produce'!H12:O12)</f>
        <v>0</v>
      </c>
      <c r="H56" s="225">
        <f>SUM('Fresh Point'!H12:O12)</f>
        <v>0</v>
      </c>
      <c r="I56" s="225">
        <f>SUM(KIKKA!I12:P12)</f>
        <v>0</v>
      </c>
      <c r="J56" s="225">
        <f>SUM('Quick Dispense'!I12:P12)</f>
        <v>0</v>
      </c>
      <c r="K56" s="225">
        <f>SUM('US FOODS'!I12:P12)</f>
        <v>0</v>
      </c>
      <c r="L56" s="225">
        <f>SUM('Le Chef Bakery'!I12:P12)</f>
        <v>0</v>
      </c>
      <c r="M56" s="225">
        <f>SUM('Scoops On Tap'!I12:P12)</f>
        <v>0</v>
      </c>
      <c r="N56" s="225">
        <f>SUM(UNFI!I12:P12)</f>
        <v>0</v>
      </c>
      <c r="O56" s="225">
        <f>SUM('42nd Street Bagel'!I12:P12)</f>
        <v>0</v>
      </c>
      <c r="P56" s="225">
        <f>SUM('Pasadena Baking'!I12:P12)</f>
        <v>0</v>
      </c>
      <c r="Q56" s="225">
        <f>SUM(Wismettac!I12:P12)</f>
        <v>0</v>
      </c>
      <c r="R56" s="225">
        <f>SUM(Helados!H12:O12)</f>
        <v>0</v>
      </c>
      <c r="S56" s="225">
        <f>SUM('Classic Beverage'!I12:P12)</f>
        <v>0</v>
      </c>
      <c r="T56" s="225">
        <f>SUM('Golden Malted'!I12:P12)</f>
        <v>0</v>
      </c>
      <c r="U56" s="225">
        <f>SUM('Fish King'!I12:P12)</f>
        <v>0</v>
      </c>
      <c r="V56" s="225">
        <f>SUM('Bindi NA'!I12:P12)</f>
        <v>0</v>
      </c>
      <c r="W56" s="225">
        <f>SUM(Fitbitesfood!I12:P12)</f>
        <v>0</v>
      </c>
      <c r="X56" s="225">
        <f>SUM('La Chapalita'!I12:P12)</f>
        <v>0</v>
      </c>
      <c r="Y56" s="225">
        <f>SUM('Senor Fish'!I12:P12)</f>
        <v>0</v>
      </c>
    </row>
    <row r="57" spans="5:25">
      <c r="E57" s="227" t="s">
        <v>69</v>
      </c>
      <c r="F57" s="225">
        <f>SUM(SYSCO!J13:Q13)</f>
        <v>0</v>
      </c>
      <c r="G57" s="225">
        <f>SUM('Natures Produce'!H13:O13)</f>
        <v>0</v>
      </c>
      <c r="H57" s="225">
        <f>SUM('Fresh Point'!H13:O13)</f>
        <v>0</v>
      </c>
      <c r="I57" s="225">
        <f>SUM(KIKKA!I13:P13)</f>
        <v>0</v>
      </c>
      <c r="J57" s="225">
        <f>SUM('Quick Dispense'!I13:P13)</f>
        <v>23021.16</v>
      </c>
      <c r="K57" s="225">
        <f>SUM('US FOODS'!I13:P13)</f>
        <v>0</v>
      </c>
      <c r="L57" s="225">
        <f>SUM('Le Chef Bakery'!I13:P13)</f>
        <v>0</v>
      </c>
      <c r="M57" s="225">
        <f>SUM('Scoops On Tap'!I13:P13)</f>
        <v>0</v>
      </c>
      <c r="N57" s="225">
        <f>SUM(UNFI!I13:P13)</f>
        <v>0</v>
      </c>
      <c r="O57" s="225">
        <f>SUM('42nd Street Bagel'!I13:P13)</f>
        <v>0</v>
      </c>
      <c r="P57" s="225">
        <f>SUM('Pasadena Baking'!I13:P13)</f>
        <v>0</v>
      </c>
      <c r="Q57" s="225">
        <f>SUM(Wismettac!I13:P13)</f>
        <v>0</v>
      </c>
      <c r="R57" s="225">
        <f>SUM(Helados!H13:O13)</f>
        <v>0</v>
      </c>
      <c r="S57" s="225">
        <f>SUM('Classic Beverage'!I13:P13)</f>
        <v>0</v>
      </c>
      <c r="T57" s="225">
        <f>SUM('Golden Malted'!I13:P13)</f>
        <v>0</v>
      </c>
      <c r="U57" s="225">
        <f>SUM('Fish King'!I13:P13)</f>
        <v>0</v>
      </c>
      <c r="V57" s="225">
        <f>SUM('Bindi NA'!I13:P13)</f>
        <v>0</v>
      </c>
      <c r="W57" s="225">
        <f>SUM(Fitbitesfood!I13:P13)</f>
        <v>0</v>
      </c>
      <c r="X57" s="225">
        <f>SUM('La Chapalita'!I13:P13)</f>
        <v>0</v>
      </c>
      <c r="Y57" s="225">
        <f>SUM('Senor Fish'!I13:P13)</f>
        <v>0</v>
      </c>
    </row>
    <row r="58" spans="5:25">
      <c r="E58" s="227" t="s">
        <v>70</v>
      </c>
      <c r="F58" s="225">
        <f>SUM(SYSCO!J14:Q14)</f>
        <v>0</v>
      </c>
      <c r="G58" s="225">
        <f>SUM('Natures Produce'!H14:O14)</f>
        <v>0</v>
      </c>
      <c r="H58" s="225">
        <f>SUM('Fresh Point'!H14:O14)</f>
        <v>0</v>
      </c>
      <c r="I58" s="225">
        <f>SUM(KIKKA!I14:P14)</f>
        <v>0</v>
      </c>
      <c r="J58" s="225">
        <f>SUM('Quick Dispense'!I14:P14)</f>
        <v>0</v>
      </c>
      <c r="K58" s="225">
        <f>SUM('US FOODS'!I14:P14)</f>
        <v>0</v>
      </c>
      <c r="L58" s="225">
        <f>SUM('Le Chef Bakery'!I14:P14)</f>
        <v>0</v>
      </c>
      <c r="M58" s="225">
        <f>SUM('Scoops On Tap'!I14:P14)</f>
        <v>0</v>
      </c>
      <c r="N58" s="225">
        <f>SUM(UNFI!I14:P14)</f>
        <v>0</v>
      </c>
      <c r="O58" s="225">
        <f>SUM('42nd Street Bagel'!I14:P14)</f>
        <v>0</v>
      </c>
      <c r="P58" s="225">
        <f>SUM('Pasadena Baking'!I14:P14)</f>
        <v>0</v>
      </c>
      <c r="Q58" s="225">
        <f>SUM(Wismettac!I14:P14)</f>
        <v>0</v>
      </c>
      <c r="R58" s="225">
        <f>SUM(Helados!H14:O14)</f>
        <v>0</v>
      </c>
      <c r="S58" s="225">
        <f>SUM('Classic Beverage'!I14:P14)</f>
        <v>0</v>
      </c>
      <c r="T58" s="225">
        <f>SUM('Golden Malted'!I14:P14)</f>
        <v>0</v>
      </c>
      <c r="U58" s="225">
        <f>SUM('Fish King'!I14:P14)</f>
        <v>0</v>
      </c>
      <c r="V58" s="225">
        <f>SUM('Bindi NA'!I14:P14)</f>
        <v>0</v>
      </c>
      <c r="W58" s="225">
        <f>SUM(Fitbitesfood!I14:P14)</f>
        <v>0</v>
      </c>
      <c r="X58" s="225">
        <f>SUM('La Chapalita'!I14:P14)</f>
        <v>0</v>
      </c>
      <c r="Y58" s="225">
        <f>SUM('Senor Fish'!I14:P14)</f>
        <v>0</v>
      </c>
    </row>
    <row r="59" spans="5:25">
      <c r="E59" s="228" t="s">
        <v>72</v>
      </c>
      <c r="F59" s="225">
        <f>SUM(SYSCO!J15:Q15)</f>
        <v>0</v>
      </c>
      <c r="G59" s="225">
        <f>SUM('Natures Produce'!H15:O15)</f>
        <v>0</v>
      </c>
      <c r="H59" s="225">
        <f>SUM('Fresh Point'!H15:O15)</f>
        <v>0</v>
      </c>
      <c r="I59" s="225">
        <f>SUM(KIKKA!I15:P15)</f>
        <v>0</v>
      </c>
      <c r="J59" s="225">
        <f>SUM('Quick Dispense'!I15:P15)</f>
        <v>0</v>
      </c>
      <c r="K59" s="225">
        <f>SUM('US FOODS'!I15:P15)</f>
        <v>0</v>
      </c>
      <c r="L59" s="225">
        <f>SUM('Le Chef Bakery'!I15:P15)</f>
        <v>0</v>
      </c>
      <c r="M59" s="225">
        <f>SUM('Scoops On Tap'!I15:P15)</f>
        <v>0</v>
      </c>
      <c r="N59" s="225">
        <f>SUM(UNFI!I15:P15)</f>
        <v>0</v>
      </c>
      <c r="O59" s="225">
        <f>SUM('42nd Street Bagel'!I15:P15)</f>
        <v>0</v>
      </c>
      <c r="P59" s="225">
        <f>SUM('Pasadena Baking'!I15:P15)</f>
        <v>0</v>
      </c>
      <c r="Q59" s="225">
        <f>SUM(Wismettac!I15:P15)</f>
        <v>0</v>
      </c>
      <c r="R59" s="225">
        <f>SUM(Helados!H15:O15)</f>
        <v>0</v>
      </c>
      <c r="S59" s="225">
        <f>SUM('Classic Beverage'!I15:P15)</f>
        <v>0</v>
      </c>
      <c r="T59" s="225">
        <f>SUM('Golden Malted'!I15:P15)</f>
        <v>0</v>
      </c>
      <c r="U59" s="225">
        <f>SUM('Fish King'!I15:P15)</f>
        <v>0</v>
      </c>
      <c r="V59" s="225">
        <f>SUM('Bindi NA'!I15:P15)</f>
        <v>0</v>
      </c>
      <c r="W59" s="225">
        <f>SUM(Fitbitesfood!I15:P15)</f>
        <v>0</v>
      </c>
      <c r="X59" s="225">
        <f>SUM('La Chapalita'!I15:P15)</f>
        <v>0</v>
      </c>
      <c r="Y59" s="225">
        <f>SUM('Senor Fish'!I15:P15)</f>
        <v>0</v>
      </c>
    </row>
    <row r="60" spans="5:25" ht="60.75">
      <c r="E60" s="232" t="s">
        <v>82</v>
      </c>
      <c r="F60" s="230">
        <f>SUM(F46:F59)</f>
        <v>8759.91</v>
      </c>
      <c r="G60" s="230">
        <f>SUM(G46:G59)</f>
        <v>340659.74999999988</v>
      </c>
      <c r="H60" s="230">
        <f>SUM(H46:H59)</f>
        <v>8515.6000000000022</v>
      </c>
      <c r="I60" s="230">
        <f>SUM(I46:I59)</f>
        <v>333603.1599999998</v>
      </c>
      <c r="J60" s="230">
        <f>SUM(J46:J59)</f>
        <v>128773.82</v>
      </c>
      <c r="K60" s="230">
        <f>SUM(K46:K59)</f>
        <v>10814.57</v>
      </c>
      <c r="L60" s="230">
        <f>SUM(L46:L59)</f>
        <v>92046.369999999952</v>
      </c>
      <c r="M60" s="230">
        <f>SUM(M46:M59)</f>
        <v>86067.5</v>
      </c>
      <c r="N60" s="230">
        <f>SUM(N46:N59)</f>
        <v>12551.599999999995</v>
      </c>
      <c r="O60" s="230">
        <f>SUM(O46:O59)</f>
        <v>70540.760000000009</v>
      </c>
      <c r="P60" s="230">
        <f>SUM(P46:P59)</f>
        <v>24762.580000000049</v>
      </c>
      <c r="Q60" s="230">
        <f>SUM(Q46:Q59)</f>
        <v>5988</v>
      </c>
      <c r="R60" s="230">
        <f>SUM(R46:R59)</f>
        <v>12096.9</v>
      </c>
      <c r="S60" s="230">
        <f>SUM(S46:S59)</f>
        <v>7140</v>
      </c>
      <c r="T60" s="230">
        <f>SUM(T46:T59)</f>
        <v>0</v>
      </c>
      <c r="U60" s="230">
        <f>SUM(U46:U59)</f>
        <v>0</v>
      </c>
      <c r="V60" s="230">
        <f>SUM(V46:V59)</f>
        <v>0</v>
      </c>
      <c r="W60" s="230">
        <f>SUM(W46:W59)</f>
        <v>169</v>
      </c>
      <c r="X60" s="230">
        <f>SUM(X46:X59)</f>
        <v>0</v>
      </c>
      <c r="Y60" s="230">
        <f>SUM(Y46:Y59)</f>
        <v>9780</v>
      </c>
    </row>
    <row r="61" spans="5:25"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225"/>
    </row>
    <row r="62" spans="5:25">
      <c r="E62" s="153"/>
      <c r="F62" s="101" t="s">
        <v>54</v>
      </c>
      <c r="G62" s="101" t="s">
        <v>20</v>
      </c>
      <c r="H62" s="101" t="s">
        <v>38</v>
      </c>
      <c r="I62" s="101" t="s">
        <v>39</v>
      </c>
      <c r="J62" s="101" t="s">
        <v>55</v>
      </c>
      <c r="K62" s="101" t="s">
        <v>30</v>
      </c>
      <c r="L62" s="101" t="s">
        <v>37</v>
      </c>
      <c r="M62" s="101" t="s">
        <v>56</v>
      </c>
      <c r="N62" s="101" t="s">
        <v>41</v>
      </c>
      <c r="O62" s="101"/>
      <c r="P62" s="225"/>
    </row>
    <row r="63" spans="5:25">
      <c r="E63" s="101" t="s">
        <v>122</v>
      </c>
      <c r="F63" s="225">
        <f>SYSCO!I22 + 'Natures Produce'!G28 +'Fresh Point'!G22 +KIKKA!I23 +'Quick Dispense'!H22 + 'US FOODS'!I24 +'Le Chef Bakery'!H22 +'Scoops On Tap'!H22 +UNFI!H25 + '42nd Street Bagel'!I22 +'Pasadena Baking'!H22 + Wismettac!H22 + Helados!G22 + 'Classic Beverage'!H22 +'Golden Malted'!H22 +'Fish King'!H22 + 'Bindi NA'!H22 + Fitbitesfood!H22 + 'La Chapalita'!H22 + 'Senor Fish'!H22</f>
        <v>198544.73000000004</v>
      </c>
      <c r="G63" s="225">
        <f>SYSCO!J22 + 'Natures Produce'!H28 +'Fresh Point'!H22 +KIKKA!J23 +'Quick Dispense'!I22 + 'US FOODS'!J24 +'Le Chef Bakery'!I22 +'Scoops On Tap'!I22 +UNFI!I25 + '42nd Street Bagel'!J22 +'Pasadena Baking'!I22 + Wismettac!I22 + Helados!H22 + 'Classic Beverage'!I22 +'Golden Malted'!I22 +'Fish King'!I22 + 'Bindi NA'!I22 + Fitbitesfood!I22 + 'La Chapalita'!I22 + 'Senor Fish'!I22</f>
        <v>312314.66000000009</v>
      </c>
      <c r="H63" s="225">
        <f>SYSCO!K22 + 'Natures Produce'!I28 +'Fresh Point'!I22 +KIKKA!K23 +'Quick Dispense'!J22 + 'US FOODS'!K24 +'Le Chef Bakery'!J22 +'Scoops On Tap'!J22 +UNFI!J25 + '42nd Street Bagel'!K22 +'Pasadena Baking'!J22 + Wismettac!J22 + Helados!I22 + 'Classic Beverage'!J22 +'Golden Malted'!J22 +'Fish King'!J22 + 'Bindi NA'!J22 + Fitbitesfood!J22 + 'La Chapalita'!J22 + 'Senor Fish'!J22</f>
        <v>718433.37</v>
      </c>
      <c r="I63" s="225">
        <f>SYSCO!L22 + 'Natures Produce'!J28 +'Fresh Point'!J22 +KIKKA!L23 +'Quick Dispense'!K22 + 'US FOODS'!L24 +'Le Chef Bakery'!K22 +'Scoops On Tap'!K22 +UNFI!K25 + '42nd Street Bagel'!L22 +'Pasadena Baking'!K22 + Wismettac!K22 + Helados!J22 + 'Classic Beverage'!K22 +'Golden Malted'!K22 +'Fish King'!K22 + 'Bindi NA'!K22 + Fitbitesfood!K22 + 'La Chapalita'!K22 + 'Senor Fish'!K22</f>
        <v>295193.77999999974</v>
      </c>
      <c r="J63" s="225">
        <f>SYSCO!M22 + 'Natures Produce'!K28 +'Fresh Point'!K22 +KIKKA!M23 +'Quick Dispense'!L22 + 'US FOODS'!M24 +'Le Chef Bakery'!L22 +'Scoops On Tap'!L22 +UNFI!L25 + '42nd Street Bagel'!M22 +'Pasadena Baking'!L22 + Wismettac!L22 + Helados!K22 + 'Classic Beverage'!L22 +'Golden Malted'!L22 +'Fish King'!L22 + 'Bindi NA'!L22 + Fitbitesfood!L22 + 'La Chapalita'!L22 + 'Senor Fish'!L22</f>
        <v>316940.32999999978</v>
      </c>
      <c r="K63" s="225">
        <f>SYSCO!N22 + 'Natures Produce'!L28 +'Fresh Point'!L22 +KIKKA!N23 +'Quick Dispense'!M22 + 'US FOODS'!N24 +'Le Chef Bakery'!M22 +'Scoops On Tap'!M22 +UNFI!M25 + '42nd Street Bagel'!N22 +'Pasadena Baking'!M22 + Wismettac!M22 + Helados!L22 + 'Classic Beverage'!M22 +'Golden Malted'!M22 +'Fish King'!M22 + 'Bindi NA'!M22 + Fitbitesfood!M22 + 'La Chapalita'!M22 + 'Senor Fish'!M22</f>
        <v>28176.089999999982</v>
      </c>
      <c r="L63" s="225">
        <f>SYSCO!O22 + 'Natures Produce'!M28 +'Fresh Point'!M22 +KIKKA!O23 +'Quick Dispense'!N22 + 'US FOODS'!O24 +'Le Chef Bakery'!N22 +'Scoops On Tap'!N22 +UNFI!N25 + '42nd Street Bagel'!O22 +'Pasadena Baking'!N22 + Wismettac!N22 + Helados!M22 + 'Classic Beverage'!N22 +'Golden Malted'!N22 +'Fish King'!N22 + 'Bindi NA'!N22 + Fitbitesfood!N22 + 'La Chapalita'!N22 + 'Senor Fish'!N22</f>
        <v>207604.63000000006</v>
      </c>
      <c r="M63" s="225">
        <f>SYSCO!P22 + 'Natures Produce'!N28 +'Fresh Point'!N22 +KIKKA!P23 +'Quick Dispense'!O22 + 'US FOODS'!P24 +'Le Chef Bakery'!O22 +'Scoops On Tap'!O22 +UNFI!O25 + '42nd Street Bagel'!P22 +'Pasadena Baking'!O22 + Wismettac!O22 + Helados!N22 + 'Classic Beverage'!O22 +'Golden Malted'!O22 +'Fish King'!O22 + 'Bindi NA'!O22 + Fitbitesfood!O22 + 'La Chapalita'!O22 + 'Senor Fish'!O22</f>
        <v>443479.14000000013</v>
      </c>
      <c r="N63" s="225">
        <f>SUM(F63:M63)</f>
        <v>2520686.7300000004</v>
      </c>
      <c r="O63" s="225"/>
      <c r="P63" s="2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BD62-F5CF-43D2-82CC-F7DFAEEE9B80}">
  <dimension ref="A1:AQ27"/>
  <sheetViews>
    <sheetView workbookViewId="0">
      <selection activeCell="C13" sqref="C13"/>
    </sheetView>
  </sheetViews>
  <sheetFormatPr defaultRowHeight="15"/>
  <cols>
    <col min="1" max="1" width="37.85546875" customWidth="1"/>
    <col min="2" max="2" width="14.140625" customWidth="1"/>
    <col min="3" max="3" width="15.140625" customWidth="1"/>
    <col min="4" max="4" width="14.28515625" customWidth="1"/>
    <col min="5" max="5" width="20.140625" customWidth="1"/>
    <col min="6" max="6" width="18.85546875" customWidth="1"/>
    <col min="7" max="7" width="28.140625" customWidth="1"/>
    <col min="8" max="8" width="12" customWidth="1"/>
    <col min="9" max="9" width="22.7109375" customWidth="1"/>
    <col min="10" max="10" width="12.85546875" customWidth="1"/>
    <col min="11" max="11" width="19.5703125" customWidth="1"/>
    <col min="12" max="12" width="15.7109375" customWidth="1"/>
    <col min="13" max="13" width="26.85546875" customWidth="1"/>
    <col min="14" max="14" width="14.140625" customWidth="1"/>
    <col min="15" max="15" width="22.7109375" customWidth="1"/>
    <col min="16" max="16" width="18.28515625" customWidth="1"/>
    <col min="17" max="17" width="27.5703125" customWidth="1"/>
    <col min="18" max="18" width="15.140625" customWidth="1"/>
    <col min="19" max="19" width="24.7109375" customWidth="1"/>
    <col min="20" max="20" width="10.42578125" customWidth="1"/>
    <col min="21" max="21" width="17.5703125" customWidth="1"/>
    <col min="22" max="22" width="18.28515625" customWidth="1"/>
    <col min="23" max="23" width="31.140625" customWidth="1"/>
    <col min="24" max="24" width="16.85546875" customWidth="1"/>
    <col min="25" max="25" width="28.85546875" customWidth="1"/>
    <col min="26" max="26" width="16.42578125" customWidth="1"/>
    <col min="27" max="27" width="25.5703125" customWidth="1"/>
    <col min="29" max="29" width="21.28515625" customWidth="1"/>
    <col min="30" max="30" width="15.42578125" customWidth="1"/>
    <col min="31" max="31" width="27.28515625" customWidth="1"/>
    <col min="32" max="32" width="16.28515625" customWidth="1"/>
    <col min="33" max="33" width="27.140625" customWidth="1"/>
    <col min="35" max="35" width="21.5703125" customWidth="1"/>
    <col min="37" max="37" width="20.28515625" customWidth="1"/>
    <col min="38" max="38" width="13.85546875" customWidth="1"/>
    <col min="39" max="39" width="25.140625" customWidth="1"/>
    <col min="40" max="40" width="14.42578125" customWidth="1"/>
    <col min="41" max="41" width="23.5703125" customWidth="1"/>
    <col min="42" max="42" width="11.85546875" customWidth="1"/>
    <col min="43" max="43" width="22.140625" customWidth="1"/>
  </cols>
  <sheetData>
    <row r="1" spans="1:43">
      <c r="A1" s="249" t="s">
        <v>123</v>
      </c>
      <c r="B1" s="250" t="s">
        <v>124</v>
      </c>
      <c r="C1" s="250" t="s">
        <v>125</v>
      </c>
      <c r="D1" s="250" t="s">
        <v>126</v>
      </c>
      <c r="E1" s="250" t="s">
        <v>127</v>
      </c>
      <c r="F1" s="250" t="s">
        <v>12</v>
      </c>
      <c r="G1" s="250" t="s">
        <v>128</v>
      </c>
      <c r="H1" s="266" t="s">
        <v>87</v>
      </c>
      <c r="I1" s="267" t="s">
        <v>129</v>
      </c>
      <c r="J1" s="250" t="s">
        <v>130</v>
      </c>
      <c r="K1" s="250" t="s">
        <v>131</v>
      </c>
      <c r="L1" s="250" t="s">
        <v>90</v>
      </c>
      <c r="M1" s="250" t="s">
        <v>132</v>
      </c>
      <c r="N1" s="250" t="s">
        <v>133</v>
      </c>
      <c r="O1" s="250" t="s">
        <v>134</v>
      </c>
      <c r="P1" s="250" t="s">
        <v>14</v>
      </c>
      <c r="Q1" s="250" t="s">
        <v>135</v>
      </c>
      <c r="R1" s="267" t="s">
        <v>95</v>
      </c>
      <c r="S1" s="267" t="s">
        <v>136</v>
      </c>
      <c r="T1" s="250" t="s">
        <v>2</v>
      </c>
      <c r="U1" s="250" t="s">
        <v>137</v>
      </c>
      <c r="V1" s="250" t="s">
        <v>6</v>
      </c>
      <c r="W1" s="250" t="s">
        <v>138</v>
      </c>
      <c r="X1" s="250" t="s">
        <v>5</v>
      </c>
      <c r="Y1" s="250" t="s">
        <v>139</v>
      </c>
      <c r="Z1" s="267" t="s">
        <v>101</v>
      </c>
      <c r="AA1" s="267" t="s">
        <v>140</v>
      </c>
      <c r="AB1" s="267" t="s">
        <v>103</v>
      </c>
      <c r="AC1" s="267" t="s">
        <v>141</v>
      </c>
      <c r="AD1" s="267" t="s">
        <v>119</v>
      </c>
      <c r="AE1" s="267" t="s">
        <v>142</v>
      </c>
      <c r="AF1" s="267" t="s">
        <v>107</v>
      </c>
      <c r="AG1" s="267" t="s">
        <v>143</v>
      </c>
      <c r="AH1" s="267" t="s">
        <v>109</v>
      </c>
      <c r="AI1" s="267" t="s">
        <v>144</v>
      </c>
      <c r="AJ1" s="267" t="s">
        <v>111</v>
      </c>
      <c r="AK1" s="267" t="s">
        <v>145</v>
      </c>
      <c r="AL1" s="267" t="s">
        <v>112</v>
      </c>
      <c r="AM1" s="267" t="s">
        <v>146</v>
      </c>
      <c r="AN1" s="267" t="s">
        <v>115</v>
      </c>
      <c r="AO1" s="267" t="s">
        <v>147</v>
      </c>
      <c r="AP1" s="267" t="s">
        <v>116</v>
      </c>
      <c r="AQ1" s="267" t="s">
        <v>148</v>
      </c>
    </row>
    <row r="2" spans="1:43">
      <c r="A2" s="251" t="s">
        <v>25</v>
      </c>
      <c r="B2" s="252">
        <f>Final!F63</f>
        <v>198544.73000000004</v>
      </c>
      <c r="C2" s="252">
        <f>Final!F41</f>
        <v>139365.52000000002</v>
      </c>
      <c r="D2" s="252"/>
      <c r="E2" s="254"/>
      <c r="F2" s="254"/>
      <c r="G2" s="254"/>
      <c r="H2" s="256"/>
      <c r="J2" s="255"/>
      <c r="K2" s="255"/>
      <c r="L2" s="254"/>
      <c r="M2" s="255"/>
      <c r="N2" s="255"/>
      <c r="O2" s="255"/>
      <c r="P2" s="254"/>
      <c r="Q2" s="254"/>
      <c r="T2" s="254"/>
      <c r="U2" s="254"/>
      <c r="V2" s="254"/>
      <c r="W2" s="254"/>
      <c r="X2" s="254"/>
      <c r="Y2" s="254"/>
    </row>
    <row r="3" spans="1:43">
      <c r="A3" s="251" t="s">
        <v>20</v>
      </c>
      <c r="B3" s="252">
        <f>Final!G63</f>
        <v>312314.66000000009</v>
      </c>
      <c r="C3" s="252">
        <f>Final!G41</f>
        <v>187942.7</v>
      </c>
      <c r="D3" s="252"/>
      <c r="E3" s="254"/>
      <c r="F3" s="254"/>
      <c r="G3" s="254"/>
      <c r="H3" s="256"/>
      <c r="J3" s="255"/>
      <c r="K3" s="255"/>
      <c r="L3" s="254"/>
      <c r="M3" s="255"/>
      <c r="N3" s="255"/>
      <c r="O3" s="255"/>
      <c r="P3" s="254"/>
      <c r="Q3" s="254"/>
      <c r="T3" s="254"/>
      <c r="U3" s="254"/>
      <c r="V3" s="254"/>
      <c r="W3" s="254"/>
      <c r="X3" s="254"/>
      <c r="Y3" s="254"/>
    </row>
    <row r="4" spans="1:43">
      <c r="A4" s="251" t="s">
        <v>38</v>
      </c>
      <c r="B4" s="252">
        <f>Final!H63</f>
        <v>718433.37</v>
      </c>
      <c r="C4" s="252">
        <f>Final!H41</f>
        <v>304767.62999999989</v>
      </c>
      <c r="D4" s="252"/>
      <c r="E4" s="254"/>
      <c r="F4" s="254"/>
      <c r="G4" s="254"/>
      <c r="H4" s="256"/>
      <c r="J4" s="255"/>
      <c r="K4" s="255"/>
      <c r="L4" s="254"/>
      <c r="M4" s="255"/>
      <c r="N4" s="255"/>
      <c r="O4" s="255"/>
      <c r="P4" s="254"/>
      <c r="Q4" s="254"/>
      <c r="T4" s="254"/>
      <c r="U4" s="254"/>
      <c r="V4" s="254"/>
      <c r="W4" s="254"/>
      <c r="X4" s="254"/>
      <c r="Y4" s="254"/>
    </row>
    <row r="5" spans="1:43">
      <c r="A5" s="251" t="s">
        <v>39</v>
      </c>
      <c r="B5" s="252">
        <f>Final!I63</f>
        <v>295193.77999999974</v>
      </c>
      <c r="C5" s="252">
        <f>Final!I41</f>
        <v>335041.86999999982</v>
      </c>
      <c r="D5" s="252"/>
      <c r="E5" s="254"/>
      <c r="F5" s="254"/>
      <c r="G5" s="254"/>
      <c r="H5" s="256"/>
      <c r="J5" s="255"/>
      <c r="K5" s="255"/>
      <c r="L5" s="254"/>
      <c r="M5" s="255"/>
      <c r="N5" s="255"/>
      <c r="O5" s="255"/>
      <c r="P5" s="254"/>
      <c r="Q5" s="254"/>
      <c r="T5" s="254"/>
      <c r="U5" s="254"/>
      <c r="V5" s="254"/>
      <c r="W5" s="254"/>
      <c r="X5" s="254"/>
      <c r="Y5" s="254"/>
    </row>
    <row r="6" spans="1:43">
      <c r="A6" s="251" t="s">
        <v>26</v>
      </c>
      <c r="B6" s="252">
        <f>Final!J63</f>
        <v>316940.32999999978</v>
      </c>
      <c r="C6" s="252">
        <f>Final!J41</f>
        <v>97209.31</v>
      </c>
      <c r="D6" s="252"/>
      <c r="E6" s="254"/>
      <c r="F6" s="254"/>
      <c r="G6" s="254"/>
      <c r="H6" s="256"/>
      <c r="J6" s="255"/>
      <c r="K6" s="255"/>
      <c r="L6" s="254"/>
      <c r="M6" s="255"/>
      <c r="N6" s="255"/>
      <c r="O6" s="255"/>
      <c r="P6" s="254"/>
      <c r="Q6" s="254"/>
      <c r="T6" s="254"/>
      <c r="U6" s="254"/>
      <c r="V6" s="254"/>
      <c r="W6" s="254"/>
      <c r="X6" s="254"/>
      <c r="Y6" s="254"/>
    </row>
    <row r="7" spans="1:43">
      <c r="A7" s="251" t="s">
        <v>149</v>
      </c>
      <c r="B7" s="252">
        <f>Final!K63</f>
        <v>28176.089999999982</v>
      </c>
      <c r="C7" s="252">
        <f>Final!K41</f>
        <v>3302.1600000000003</v>
      </c>
      <c r="D7" s="252"/>
      <c r="E7" s="254"/>
      <c r="F7" s="254"/>
      <c r="G7" s="254"/>
      <c r="H7" s="256"/>
      <c r="J7" s="255"/>
      <c r="K7" s="255"/>
      <c r="L7" s="254"/>
      <c r="M7" s="255"/>
      <c r="N7" s="255"/>
      <c r="O7" s="255"/>
      <c r="P7" s="254"/>
      <c r="Q7" s="254"/>
      <c r="T7" s="254"/>
      <c r="U7" s="254"/>
      <c r="V7" s="254"/>
      <c r="W7" s="254"/>
      <c r="X7" s="254"/>
      <c r="Y7" s="254"/>
    </row>
    <row r="8" spans="1:43">
      <c r="A8" s="251" t="s">
        <v>37</v>
      </c>
      <c r="B8" s="252">
        <f>Final!L63</f>
        <v>207604.63000000006</v>
      </c>
      <c r="C8" s="252">
        <f>Final!L41</f>
        <v>9031.2000000000007</v>
      </c>
      <c r="D8" s="252"/>
      <c r="E8" s="254"/>
      <c r="F8" s="254"/>
      <c r="G8" s="254"/>
      <c r="H8" s="256"/>
      <c r="J8" s="255"/>
      <c r="K8" s="255"/>
      <c r="L8" s="254"/>
      <c r="M8" s="255"/>
      <c r="N8" s="255"/>
      <c r="O8" s="255"/>
      <c r="P8" s="254"/>
      <c r="Q8" s="254"/>
      <c r="T8" s="254"/>
      <c r="U8" s="254"/>
      <c r="V8" s="254"/>
      <c r="W8" s="254"/>
      <c r="X8" s="254"/>
      <c r="Y8" s="254"/>
    </row>
    <row r="9" spans="1:43">
      <c r="A9" s="251" t="s">
        <v>34</v>
      </c>
      <c r="B9" s="252">
        <f>Final!M63</f>
        <v>443479.14000000013</v>
      </c>
      <c r="C9" s="252">
        <f>Final!M41</f>
        <v>75609.12999999999</v>
      </c>
      <c r="D9" s="252"/>
      <c r="E9" s="254"/>
      <c r="F9" s="254"/>
      <c r="G9" s="254"/>
      <c r="H9" s="256"/>
      <c r="J9" s="257"/>
      <c r="K9" s="257"/>
      <c r="L9" s="254"/>
      <c r="M9" s="255"/>
      <c r="N9" s="255"/>
      <c r="O9" s="255"/>
      <c r="P9" s="254"/>
      <c r="Q9" s="254"/>
      <c r="T9" s="254"/>
      <c r="U9" s="254"/>
      <c r="V9" s="254"/>
      <c r="W9" s="254"/>
      <c r="X9" s="254"/>
      <c r="Y9" s="254"/>
    </row>
    <row r="10" spans="1:43">
      <c r="A10" s="251"/>
      <c r="B10" s="252"/>
      <c r="C10" s="252"/>
      <c r="D10" s="252"/>
      <c r="E10" s="252"/>
      <c r="F10" s="254"/>
      <c r="G10" s="254"/>
      <c r="H10" s="256"/>
      <c r="J10" s="257"/>
      <c r="K10" s="257"/>
      <c r="L10" s="253"/>
      <c r="M10" s="253"/>
      <c r="N10" s="255"/>
      <c r="O10" s="255"/>
      <c r="P10" s="254"/>
      <c r="Q10" s="254"/>
      <c r="T10" s="254"/>
      <c r="U10" s="254"/>
      <c r="V10" s="253"/>
      <c r="W10" s="253"/>
      <c r="X10" s="254"/>
      <c r="Y10" s="254"/>
    </row>
    <row r="11" spans="1:43">
      <c r="A11" s="251" t="s">
        <v>150</v>
      </c>
      <c r="B11" s="258"/>
      <c r="C11" s="258"/>
      <c r="D11" s="259"/>
      <c r="E11" s="259"/>
      <c r="F11" s="259"/>
      <c r="G11" s="259"/>
      <c r="H11" s="256"/>
      <c r="J11" s="260"/>
      <c r="K11" s="260"/>
      <c r="L11" s="259"/>
      <c r="M11" s="259"/>
      <c r="N11" s="261"/>
      <c r="O11" s="261"/>
      <c r="P11" s="259"/>
      <c r="Q11" s="259"/>
      <c r="T11" s="259"/>
      <c r="U11" s="259"/>
      <c r="V11" s="259"/>
      <c r="W11" s="259"/>
      <c r="X11" s="259"/>
      <c r="Y11" s="259"/>
    </row>
    <row r="12" spans="1:43">
      <c r="D12" s="253"/>
      <c r="E12" s="253"/>
      <c r="F12" s="253"/>
      <c r="G12" s="253"/>
      <c r="H12" s="256"/>
      <c r="J12" s="253"/>
      <c r="K12" s="253"/>
      <c r="L12" s="253"/>
      <c r="M12" s="253"/>
      <c r="N12" s="253"/>
      <c r="O12" s="253"/>
      <c r="P12" s="253"/>
      <c r="Q12" s="253"/>
      <c r="T12" s="253"/>
      <c r="U12" s="253"/>
      <c r="V12" s="253"/>
      <c r="W12" s="253"/>
      <c r="X12" s="253"/>
      <c r="Y12" s="253"/>
    </row>
    <row r="13" spans="1:43">
      <c r="D13" s="253"/>
      <c r="E13" s="253"/>
      <c r="F13" s="253"/>
      <c r="G13" s="253"/>
      <c r="H13" s="256"/>
      <c r="J13" s="253"/>
      <c r="K13" s="253"/>
      <c r="L13" s="253"/>
      <c r="M13" s="253"/>
      <c r="N13" s="253"/>
      <c r="O13" s="253"/>
      <c r="P13" s="253"/>
      <c r="Q13" s="253"/>
      <c r="T13" s="253"/>
      <c r="U13" s="253"/>
      <c r="V13" s="253"/>
      <c r="W13" s="253"/>
      <c r="X13" s="253"/>
      <c r="Y13" s="253"/>
    </row>
    <row r="14" spans="1:43">
      <c r="D14" s="253"/>
      <c r="E14" s="253"/>
      <c r="F14" s="253"/>
      <c r="G14" s="253"/>
      <c r="H14" s="256"/>
      <c r="J14" s="253"/>
      <c r="K14" s="253"/>
      <c r="L14" s="253"/>
      <c r="M14" s="253"/>
      <c r="N14" s="253"/>
      <c r="O14" s="253"/>
      <c r="P14" s="253"/>
      <c r="Q14" s="253"/>
      <c r="T14" s="253"/>
      <c r="U14" s="253"/>
      <c r="V14" s="253"/>
      <c r="W14" s="253"/>
      <c r="X14" s="253"/>
      <c r="Y14" s="253"/>
    </row>
    <row r="15" spans="1:43">
      <c r="D15" s="253"/>
      <c r="E15" s="253"/>
      <c r="F15" s="253"/>
      <c r="G15" s="253"/>
      <c r="H15" s="256"/>
      <c r="J15" s="253"/>
      <c r="K15" s="253"/>
      <c r="L15" s="253"/>
      <c r="M15" s="253"/>
      <c r="N15" s="253"/>
      <c r="O15" s="253"/>
      <c r="P15" s="253"/>
      <c r="Q15" s="253"/>
      <c r="T15" s="253"/>
      <c r="U15" s="253"/>
      <c r="V15" s="253"/>
      <c r="W15" s="253"/>
      <c r="X15" s="253"/>
      <c r="Y15" s="253"/>
    </row>
    <row r="16" spans="1:43">
      <c r="D16" s="253"/>
      <c r="E16" s="253"/>
      <c r="F16" s="253"/>
      <c r="G16" s="253"/>
      <c r="H16" s="256"/>
      <c r="J16" s="253"/>
      <c r="K16" s="253"/>
      <c r="L16" s="253"/>
      <c r="M16" s="253"/>
      <c r="N16" s="253"/>
      <c r="O16" s="253"/>
      <c r="P16" s="253"/>
      <c r="Q16" s="253"/>
      <c r="T16" s="253"/>
      <c r="U16" s="253"/>
      <c r="V16" s="253"/>
      <c r="W16" s="253"/>
      <c r="X16" s="253"/>
      <c r="Y16" s="253"/>
    </row>
    <row r="17" spans="1:25">
      <c r="D17" s="253"/>
      <c r="E17" s="253"/>
      <c r="F17" s="253"/>
      <c r="G17" s="253"/>
      <c r="H17" s="256"/>
      <c r="J17" s="253"/>
      <c r="K17" s="253"/>
      <c r="L17" s="253"/>
      <c r="M17" s="253"/>
      <c r="N17" s="253"/>
      <c r="O17" s="253"/>
      <c r="P17" s="253"/>
      <c r="Q17" s="253"/>
      <c r="T17" s="253"/>
      <c r="U17" s="253"/>
      <c r="V17" s="253"/>
      <c r="W17" s="253"/>
      <c r="X17" s="253"/>
      <c r="Y17" s="253"/>
    </row>
    <row r="18" spans="1:25">
      <c r="A18" s="251"/>
      <c r="B18" s="252"/>
      <c r="C18" s="252"/>
      <c r="D18" s="253"/>
      <c r="E18" s="253"/>
      <c r="F18" s="253"/>
      <c r="G18" s="253"/>
      <c r="H18" s="256"/>
      <c r="J18" s="253"/>
      <c r="K18" s="253"/>
      <c r="L18" s="253"/>
      <c r="M18" s="253"/>
      <c r="N18" s="253"/>
      <c r="O18" s="253"/>
      <c r="P18" s="253"/>
      <c r="Q18" s="253"/>
      <c r="T18" s="253"/>
      <c r="U18" s="253"/>
      <c r="V18" s="253"/>
      <c r="W18" s="253"/>
      <c r="X18" s="253"/>
      <c r="Y18" s="253"/>
    </row>
    <row r="19" spans="1:25">
      <c r="A19" s="262"/>
      <c r="B19" s="253"/>
      <c r="C19" s="252"/>
      <c r="D19" s="253"/>
      <c r="E19" s="253"/>
      <c r="F19" s="253"/>
      <c r="G19" s="253"/>
      <c r="H19" s="256"/>
      <c r="J19" s="253"/>
      <c r="K19" s="253"/>
      <c r="L19" s="253"/>
      <c r="M19" s="253"/>
      <c r="N19" s="253"/>
      <c r="O19" s="253"/>
      <c r="P19" s="253"/>
      <c r="Q19" s="253"/>
      <c r="T19" s="253"/>
      <c r="U19" s="253"/>
      <c r="V19" s="253"/>
      <c r="W19" s="253"/>
      <c r="X19" s="253"/>
      <c r="Y19" s="253"/>
    </row>
    <row r="20" spans="1:25">
      <c r="A20" s="263"/>
      <c r="B20" s="253"/>
      <c r="C20" s="253"/>
      <c r="D20" s="253"/>
      <c r="E20" s="253"/>
      <c r="F20" s="253"/>
      <c r="G20" s="253"/>
      <c r="H20" s="256"/>
      <c r="J20" s="253"/>
      <c r="K20" s="253"/>
      <c r="L20" s="253"/>
      <c r="M20" s="253"/>
      <c r="N20" s="253"/>
      <c r="O20" s="253"/>
      <c r="P20" s="253"/>
      <c r="Q20" s="253"/>
      <c r="T20" s="253"/>
      <c r="U20" s="253"/>
      <c r="V20" s="253"/>
      <c r="W20" s="253"/>
      <c r="X20" s="253"/>
      <c r="Y20" s="253"/>
    </row>
    <row r="21" spans="1:25">
      <c r="A21" s="263"/>
      <c r="B21" s="253"/>
      <c r="C21" s="253"/>
      <c r="D21" s="253"/>
      <c r="E21" s="253"/>
      <c r="F21" s="253"/>
      <c r="G21" s="253"/>
      <c r="H21" s="256"/>
      <c r="J21" s="253"/>
      <c r="K21" s="253"/>
      <c r="L21" s="253"/>
      <c r="M21" s="253"/>
      <c r="N21" s="253"/>
      <c r="O21" s="253"/>
      <c r="P21" s="253"/>
      <c r="Q21" s="253"/>
      <c r="T21" s="253"/>
      <c r="U21" s="253"/>
      <c r="V21" s="253"/>
      <c r="W21" s="253"/>
      <c r="X21" s="253"/>
      <c r="Y21" s="253"/>
    </row>
    <row r="22" spans="1:25">
      <c r="A22" s="263"/>
      <c r="B22" s="253"/>
      <c r="C22" s="253"/>
      <c r="D22" s="264"/>
      <c r="E22" s="264"/>
      <c r="F22" s="264"/>
      <c r="G22" s="264"/>
      <c r="H22" s="265"/>
      <c r="J22" s="264"/>
      <c r="K22" s="264"/>
      <c r="L22" s="264"/>
      <c r="M22" s="264"/>
      <c r="N22" s="264"/>
      <c r="O22" s="264"/>
      <c r="P22" s="264"/>
      <c r="Q22" s="264"/>
      <c r="T22" s="264"/>
      <c r="U22" s="264"/>
      <c r="V22" s="264"/>
      <c r="W22" s="264"/>
      <c r="X22" s="264"/>
      <c r="Y22" s="264"/>
    </row>
    <row r="23" spans="1:25">
      <c r="A23" s="263"/>
      <c r="B23" s="254"/>
      <c r="C23" s="253"/>
    </row>
    <row r="24" spans="1:25">
      <c r="A24" s="263"/>
      <c r="B24" s="254"/>
      <c r="C24" s="253"/>
    </row>
    <row r="25" spans="1:25">
      <c r="A25" s="263"/>
      <c r="B25" s="254"/>
      <c r="C25" s="253"/>
    </row>
    <row r="26" spans="1:25">
      <c r="A26" s="263"/>
      <c r="B26" s="254"/>
      <c r="C26" s="253"/>
    </row>
    <row r="27" spans="1:25">
      <c r="A27" s="263"/>
      <c r="B27" s="252"/>
      <c r="C27" s="25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B6D7A8"/>
    <outlinePr summaryBelow="0" summaryRight="0"/>
  </sheetPr>
  <dimension ref="A1:T3934"/>
  <sheetViews>
    <sheetView topLeftCell="A80" workbookViewId="0">
      <selection activeCell="F14" sqref="F14"/>
    </sheetView>
  </sheetViews>
  <sheetFormatPr defaultColWidth="17.28515625" defaultRowHeight="15" customHeight="1"/>
  <cols>
    <col min="2" max="2" width="29" customWidth="1"/>
    <col min="3" max="3" width="21" customWidth="1"/>
    <col min="4" max="4" width="17.28515625" style="44"/>
    <col min="7" max="7" width="7.28515625" customWidth="1"/>
  </cols>
  <sheetData>
    <row r="1" spans="1:17">
      <c r="A1" s="3" t="s">
        <v>151</v>
      </c>
      <c r="B1" s="3" t="s">
        <v>152</v>
      </c>
      <c r="C1" s="64" t="s">
        <v>153</v>
      </c>
      <c r="D1" s="63" t="s">
        <v>154</v>
      </c>
      <c r="E1" s="63" t="s">
        <v>16</v>
      </c>
      <c r="F1" s="64" t="s">
        <v>155</v>
      </c>
      <c r="H1" s="48" t="s">
        <v>156</v>
      </c>
      <c r="I1" s="89" t="s">
        <v>155</v>
      </c>
      <c r="J1" s="3" t="s">
        <v>54</v>
      </c>
      <c r="K1" s="3" t="s">
        <v>20</v>
      </c>
      <c r="L1" s="3" t="s">
        <v>38</v>
      </c>
      <c r="M1" s="3" t="s">
        <v>39</v>
      </c>
      <c r="N1" s="3" t="s">
        <v>55</v>
      </c>
      <c r="O1" s="3" t="s">
        <v>30</v>
      </c>
      <c r="P1" s="3" t="s">
        <v>37</v>
      </c>
      <c r="Q1" s="3" t="s">
        <v>56</v>
      </c>
    </row>
    <row r="2" spans="1:17">
      <c r="A2" s="174" t="s">
        <v>157</v>
      </c>
      <c r="B2" s="174" t="s">
        <v>158</v>
      </c>
      <c r="C2" s="174" t="s">
        <v>159</v>
      </c>
      <c r="D2" s="177">
        <v>17.96</v>
      </c>
      <c r="E2" s="1" t="s">
        <v>26</v>
      </c>
      <c r="I2" s="73" t="s">
        <v>58</v>
      </c>
      <c r="J2" s="5">
        <f>SUMIFS($D$2:$D$1799,$E$2:$E$1799,"Beverage",$F$2:$F$1799,"*FR*")</f>
        <v>0</v>
      </c>
      <c r="K2" s="5">
        <f>SUMIFS($D$2:$D$1799,$E$2:$E$1799,"Bakery",$F$2:$F$1799,"*FR*")</f>
        <v>0</v>
      </c>
      <c r="L2" s="5">
        <f>SUMIFS($D$2:$D$1799,$E$2:$E$1799,"Produce",$F$2:$F$1799,"*FR*")</f>
        <v>0</v>
      </c>
      <c r="M2" s="5">
        <f>SUMIFS($D$2:$D$1799,$E$2:$E$1799,"Seafood",$F$2:$F$1799,"*FR*")</f>
        <v>0</v>
      </c>
      <c r="N2" s="5">
        <f>SUMIFS($D$2:$D$1799,$E$2:$E$1799,"Dairy",$F$2:$F$1799,"*FR*")</f>
        <v>0</v>
      </c>
      <c r="O2" s="5">
        <f>SUMIFS($D$2:$D$1799,$E$2:$E$1799,"Meat",$F$2:$F$1799,"*FR*")</f>
        <v>0</v>
      </c>
      <c r="P2" s="5">
        <f>SUMIFS($D$2:$D$1799,$E$2:$E$1799,"Poultry",$F$2:$F$1799,"*FR*")</f>
        <v>0</v>
      </c>
      <c r="Q2" s="5">
        <f>SUMIFS($D$2:$D$1799,$E$2:$E$1799,"Pantry",$F$2:$F$1799,"*FR*")</f>
        <v>0</v>
      </c>
    </row>
    <row r="3" spans="1:17">
      <c r="A3" s="175" t="s">
        <v>160</v>
      </c>
      <c r="B3" s="175" t="s">
        <v>161</v>
      </c>
      <c r="C3" s="175" t="s">
        <v>162</v>
      </c>
      <c r="D3" s="178">
        <v>554.17999999999995</v>
      </c>
      <c r="E3" s="1" t="s">
        <v>26</v>
      </c>
      <c r="F3" t="s">
        <v>65</v>
      </c>
      <c r="I3" s="73" t="s">
        <v>59</v>
      </c>
      <c r="J3" s="5">
        <f>SUMIFS($D$2:$D$1799,$E$2:$E$1799,"Beverage",$F$2:$F$1799,"*RA*")</f>
        <v>0</v>
      </c>
      <c r="K3" s="5">
        <f>SUMIFS($D$2:$D$1799,$E$2:$E$1799,"Bakery",$F$2:$F$1799,"*RA*")</f>
        <v>0</v>
      </c>
      <c r="L3" s="5">
        <f>SUMIFS($D$2:$D$1799,$E$2:$E$1799,"Produce",$F$2:$F$1799,"*RA*")</f>
        <v>0</v>
      </c>
      <c r="M3" s="5">
        <f>SUMIFS($D$2:$D$1799,$E$2:$E$1799,"Seafood",$F$2:$F$1799,"*RA*")</f>
        <v>0</v>
      </c>
      <c r="N3" s="5">
        <f>SUMIFS($D$2:$D$1799,$E$2:$E$1799,"Dairy",$F$2:$F$1799,"*RA*")</f>
        <v>0</v>
      </c>
      <c r="O3" s="5">
        <f>SUMIFS($D$2:$D$1799,$E$2:$E$1799,"Meat",$F$2:$F$1799,"*RA*")</f>
        <v>0</v>
      </c>
      <c r="P3" s="5">
        <f>SUMIFS($D$2:$D$1799,$E$2:$E$1799,"Poultry",$F$2:$F$1799,"*RA*")</f>
        <v>0</v>
      </c>
      <c r="Q3" s="5">
        <f>SUMIFS($D$2:$D$1799,$E$2:$E$1799,"Pantry",$F$2:$F$1799,"*RA*")</f>
        <v>0</v>
      </c>
    </row>
    <row r="4" spans="1:17">
      <c r="A4" s="174" t="s">
        <v>163</v>
      </c>
      <c r="B4" s="174" t="s">
        <v>164</v>
      </c>
      <c r="C4" s="174" t="s">
        <v>165</v>
      </c>
      <c r="D4" s="177">
        <v>21.47</v>
      </c>
      <c r="E4" s="1" t="s">
        <v>26</v>
      </c>
      <c r="I4" s="73" t="s">
        <v>60</v>
      </c>
      <c r="J4" s="5">
        <f>SUMIFS($D$2:$D$1799,$E$2:$E$1799,"Beverage",$F$2:$F$1799,"*OR*")</f>
        <v>0</v>
      </c>
      <c r="K4" s="5">
        <f>SUMIFS($D$2:$D$1799,$E$2:$E$1799,"Bakery",$F$2:$F$1799,"*OR*")</f>
        <v>0</v>
      </c>
      <c r="L4" s="5">
        <f>SUMIFS($D$2:$D$1799,$E$2:$E$1799,"Produce",$F$2:$F$1799,"*OR*")</f>
        <v>0</v>
      </c>
      <c r="M4" s="5">
        <f>SUMIFS($D$2:$D$1799,$E$2:$E$1799,"Seafood",$F$2:$F$1799,"*OR*")</f>
        <v>0</v>
      </c>
      <c r="N4" s="5">
        <f>SUMIFS($D$2:$D$1799,$E$2:$E$1799,"Dairy",$F$2:$F$1799,"*OR*")</f>
        <v>0</v>
      </c>
      <c r="O4" s="5">
        <f>SUMIFS($D$2:$D$1799,$E$2:$E$1799,"Meat",$F$2:$F$1799,"*OR*")</f>
        <v>0</v>
      </c>
      <c r="P4" s="5">
        <f>SUMIFS($D$2:$D$1799,$E$2:$E$1799,"Poultry",$F$2:$F$1799,"*OR*")</f>
        <v>0</v>
      </c>
      <c r="Q4" s="5">
        <f>SUMIFS($D$2:$D$1799,$E$2:$E$1799,"Pantry",$F$2:$F$1799,"*OR*")</f>
        <v>0</v>
      </c>
    </row>
    <row r="5" spans="1:17">
      <c r="A5" s="175" t="s">
        <v>166</v>
      </c>
      <c r="B5" s="175" t="s">
        <v>167</v>
      </c>
      <c r="C5" s="175" t="s">
        <v>168</v>
      </c>
      <c r="D5" s="178">
        <v>37.31</v>
      </c>
      <c r="E5" s="1" t="s">
        <v>26</v>
      </c>
      <c r="I5" s="73" t="s">
        <v>61</v>
      </c>
      <c r="J5" s="5">
        <f>SUMIFS($D$2:$D$1799,$E$2:$E$1799,"Beverage",$F$2:$F$1799,"*L*")</f>
        <v>0</v>
      </c>
      <c r="K5" s="5">
        <f>SUMIFS($D$2:$D$1799,$E$2:$E$1799,"Bakery",$F$2:$F$1799,"*L*")</f>
        <v>0</v>
      </c>
      <c r="L5" s="5">
        <f>SUMIFS($D$2:$D$1799,$E$2:$E$1799,"Produce",$F$2:$F$1799,"*L*")</f>
        <v>0</v>
      </c>
      <c r="M5" s="5">
        <f>SUMIFS($D$2:$D$1799,$E$2:$E$1799,"Seafood",$F$2:$F$1799,"*L*")</f>
        <v>0</v>
      </c>
      <c r="N5" s="5">
        <f>SUMIFS($D$2:$D$1799,$E$2:$E$1799,"Dairy",$F$2:$F$1799,"*L*")</f>
        <v>0</v>
      </c>
      <c r="O5" s="5">
        <f>SUMIFS($D$2:$D$1799,$E$2:$E$1799,"Meat",$F$2:$F$1799,"*L*")</f>
        <v>0</v>
      </c>
      <c r="P5" s="5">
        <f>SUMIFS($D$2:$D$1799,$E$2:$E$1799,"Poultry",$F$2:$F$1799,"*L*")</f>
        <v>0</v>
      </c>
      <c r="Q5" s="5">
        <f>SUMIFS($D$2:$D$1799,$E$2:$E$1799,"Pantry",$F$2:$F$1799,"*L*")</f>
        <v>0</v>
      </c>
    </row>
    <row r="6" spans="1:17">
      <c r="A6" s="174" t="s">
        <v>169</v>
      </c>
      <c r="B6" s="174" t="s">
        <v>170</v>
      </c>
      <c r="C6" s="174" t="s">
        <v>171</v>
      </c>
      <c r="D6" s="177">
        <v>-17.63</v>
      </c>
      <c r="E6" s="1" t="s">
        <v>26</v>
      </c>
      <c r="I6" s="73" t="s">
        <v>62</v>
      </c>
      <c r="J6" s="5">
        <f>SUMIFS($D$2:$D$1799,$E$2:$E$1799,"Beverage",$F$2:$F$1799,"*CF*")</f>
        <v>0</v>
      </c>
      <c r="K6" s="5">
        <f>SUMIFS($D$2:$D$1799,$E$2:$E$1799,"Bakery",$F$2:$F$1799,"*CF*")</f>
        <v>0</v>
      </c>
      <c r="L6" s="5">
        <f>SUMIFS($D$2:$D$1799,$E$2:$E$1799,"Produce",$F$2:$F$1799,"*CF*")</f>
        <v>0</v>
      </c>
      <c r="M6" s="5">
        <f>SUMIFS($D$2:$D$1799,$E$2:$E$1799,"Seafood",$F$2:$F$1799,"*CF*")</f>
        <v>0</v>
      </c>
      <c r="N6" s="5">
        <f>SUMIFS($D$2:$D$1799,$E$2:$E$1799,"Dairy",$F$2:$F$1799,"*CF*")</f>
        <v>0</v>
      </c>
      <c r="O6" s="5">
        <f>SUMIFS($D$2:$D$1799,$E$2:$E$1799,"Meat",$F$2:$F$1799,"*CF*")</f>
        <v>0</v>
      </c>
      <c r="P6" s="5">
        <f>SUMIFS($D$2:$D$1799,$E$2:$E$1799,"Poultry",$F$2:$F$1799,"*CF*")</f>
        <v>0</v>
      </c>
      <c r="Q6" s="5">
        <f>SUMIFS($D$2:$D$1799,$E$2:$E$1799,"Pantry",$F$2:$F$1799,"*CF*")</f>
        <v>0</v>
      </c>
    </row>
    <row r="7" spans="1:17">
      <c r="A7" s="175" t="s">
        <v>172</v>
      </c>
      <c r="B7" s="175" t="s">
        <v>173</v>
      </c>
      <c r="C7" s="175" t="s">
        <v>174</v>
      </c>
      <c r="D7" s="178">
        <v>465.84</v>
      </c>
      <c r="E7" s="1" t="s">
        <v>26</v>
      </c>
      <c r="I7" s="73" t="s">
        <v>63</v>
      </c>
      <c r="J7" s="5">
        <f>SUMIFS($D$2:$D$1799,$E$2:$E$1799,"Beverage",$F$2:$F$1799,"*H*")</f>
        <v>0</v>
      </c>
      <c r="K7" s="5">
        <f>SUMIFS($D$2:$D$1799,$E$2:$E$1799,"Bakery",$F$2:$F$1799,"*H*")</f>
        <v>0</v>
      </c>
      <c r="L7" s="5">
        <f>SUMIFS($D$2:$D$1799,$E$2:$E$1799,"Produce",$F$2:$F$1799,"*H*")</f>
        <v>0</v>
      </c>
      <c r="M7" s="5">
        <f>SUMIFS($D$2:$D$1799,$E$2:$E$1799,"Seafood",$F$2:$F$1799,"*H*")</f>
        <v>0</v>
      </c>
      <c r="N7" s="5">
        <f>SUMIFS($D$2:$D$1799,$E$2:$E$1799,"Dairy",$F$2:$F$1799,"*H*")</f>
        <v>0</v>
      </c>
      <c r="O7" s="5">
        <f>SUMIFS($D$2:$D$1799,$E$2:$E$1799,"Meat",$F$2:$F$1799,"*H*")</f>
        <v>0</v>
      </c>
      <c r="P7" s="5">
        <f>SUMIFS($D$2:$D$1799,$E$2:$E$1799,"Poultry",$F$2:$F$1799,"*H*")</f>
        <v>0</v>
      </c>
      <c r="Q7" s="5">
        <f>SUMIFS($D$2:$D$1799,$E$2:$E$1799,"Pantry",$F$2:$F$1799,"*H*")</f>
        <v>0</v>
      </c>
    </row>
    <row r="8" spans="1:17">
      <c r="A8" s="174" t="s">
        <v>175</v>
      </c>
      <c r="B8" s="174" t="s">
        <v>176</v>
      </c>
      <c r="C8" s="174" t="s">
        <v>177</v>
      </c>
      <c r="D8" s="177">
        <v>63.04</v>
      </c>
      <c r="E8" s="1" t="s">
        <v>26</v>
      </c>
      <c r="I8" s="73" t="s">
        <v>64</v>
      </c>
      <c r="J8" s="5">
        <f>SUMIFS($D$2:$D$1799,$E$2:$E$1799,"Beverage",$F$2:$F$1799,"*VA*")</f>
        <v>0</v>
      </c>
      <c r="K8" s="5">
        <f>SUMIFS($D$2:$D$1799,$E$2:$E$1799,"Bakery",$F$2:$F$1799,"*VA*")</f>
        <v>0</v>
      </c>
      <c r="L8" s="5">
        <f>SUMIFS($D$2:$D$1799,$E$2:$E$1799,"Produce",$F$2:$F$1799,"*VA*")</f>
        <v>0</v>
      </c>
      <c r="M8" s="5">
        <f>SUMIFS($D$2:$D$1799,$E$2:$E$1799,"Seafood",$F$2:$F$1799,"*VA*")</f>
        <v>0</v>
      </c>
      <c r="N8" s="5">
        <f>SUMIFS($D$2:$D$1799,$E$2:$E$1799,"Dairy",$F$2:$F$1799,"*VA*")</f>
        <v>0</v>
      </c>
      <c r="O8" s="5">
        <f>SUMIFS($D$2:$D$1799,$E$2:$E$1799,"Meat",$F$2:$F$1799,"*VA*")</f>
        <v>0</v>
      </c>
      <c r="P8" s="5">
        <f>SUMIFS($D$2:$D$1799,$E$2:$E$1799,"Poultry",$F$2:$F$1799,"*VA*")</f>
        <v>0</v>
      </c>
      <c r="Q8" s="5">
        <f>SUMIFS($D$2:$D$1799,$E$2:$E$1799,"Pantry",$F$2:$F$1799,"*VA*")</f>
        <v>0</v>
      </c>
    </row>
    <row r="9" spans="1:17">
      <c r="A9" s="175" t="s">
        <v>178</v>
      </c>
      <c r="B9" s="175" t="s">
        <v>179</v>
      </c>
      <c r="C9" s="175" t="s">
        <v>177</v>
      </c>
      <c r="D9" s="178">
        <v>38.72</v>
      </c>
      <c r="E9" s="1" t="s">
        <v>26</v>
      </c>
      <c r="I9" s="73" t="s">
        <v>65</v>
      </c>
      <c r="J9" s="5">
        <f>SUMIFS($D$2:$D$1799,$E$2:$E$1799,"Beverage",$F$2:$F$1799,"*V")</f>
        <v>0</v>
      </c>
      <c r="K9" s="5">
        <f>SUMIFS($D$2:$D$1799,$E$2:$E$1799,"Bakery",$F$2:$F$1799,"*V")</f>
        <v>459.6</v>
      </c>
      <c r="L9" s="5">
        <f>SUMIFS($D$2:$D$1799,$E$2:$E$1799,"Produce",$F$2:$F$1799,"*V")</f>
        <v>0</v>
      </c>
      <c r="M9" s="5">
        <f>SUMIFS($D$2:$D$1799,$E$2:$E$1799,"Seafood",$F$2:$F$1799,"*V")</f>
        <v>0</v>
      </c>
      <c r="N9" s="5">
        <f>SUMIFS($D$2:$D$1799,$E$2:$E$1799,"Dairy",$F$2:$F$1799,"*V")</f>
        <v>1330.8000000000002</v>
      </c>
      <c r="O9" s="5">
        <f>SUMIFS($D$2:$D$1799,$E$2:$E$1799,"Meat",$F$2:$F$1799,"*V")</f>
        <v>1599.99</v>
      </c>
      <c r="P9" s="5">
        <f>SUMIFS($D$2:$D$1799,$E$2:$E$1799,"Poultry",$F$2:$F$1799,"*V")</f>
        <v>3323.26</v>
      </c>
      <c r="Q9" s="5">
        <f>SUMIFS($D$2:$D$1799,$E$2:$E$1799,"Pantry",$F$2:$F$1799,"*V")</f>
        <v>2046.2600000000002</v>
      </c>
    </row>
    <row r="10" spans="1:17">
      <c r="A10" s="174" t="s">
        <v>180</v>
      </c>
      <c r="B10" s="174" t="s">
        <v>176</v>
      </c>
      <c r="C10" s="174" t="s">
        <v>177</v>
      </c>
      <c r="D10" s="177">
        <v>1326.61</v>
      </c>
      <c r="E10" s="1" t="s">
        <v>26</v>
      </c>
      <c r="I10" s="73" t="s">
        <v>66</v>
      </c>
      <c r="J10" s="5">
        <f>SUMIFS($D$2:$D$1799,$E$2:$E$1799,"Beverage",$F$2:$F$1799,"*AF*")</f>
        <v>0</v>
      </c>
      <c r="K10" s="5">
        <f>SUMIFS($D$2:$D$1799,$E$2:$E$1799,"Bakery",$F$2:$F$1799,"*AF*")</f>
        <v>0</v>
      </c>
      <c r="L10" s="5">
        <f>SUMIFS($D$2:$D$1799,$E$2:$E$1799,"Produce",$F$2:$F$1799,"*AF*")</f>
        <v>0</v>
      </c>
      <c r="M10" s="5">
        <f>SUMIFS($D$2:$D$1799,$E$2:$E$1799,"Seafood",$F$2:$F$1799,"*AF*")</f>
        <v>0</v>
      </c>
      <c r="N10" s="5">
        <f>SUMIFS($D$2:$D$1799,$E$2:$E$1799,"Dairy",$F$2:$F$1799,"*AF*")</f>
        <v>0</v>
      </c>
      <c r="O10" s="5">
        <f>SUMIFS($D$2:$D$1799,$E$2:$E$1799,"Meat",$F$2:$F$1799,"*AF*")</f>
        <v>0</v>
      </c>
      <c r="P10" s="5">
        <f>SUMIFS($D$2:$D$1799,$E$2:$E$1799,"Poultry",$F$2:$F$1799,"*AF*")</f>
        <v>0</v>
      </c>
      <c r="Q10" s="5">
        <f>SUMIFS($D$2:$D$1799,$E$2:$E$1799,"Pantry",$F$2:$F$1799,"*AF*")</f>
        <v>0</v>
      </c>
    </row>
    <row r="11" spans="1:17">
      <c r="A11" s="175" t="s">
        <v>181</v>
      </c>
      <c r="B11" s="175" t="s">
        <v>182</v>
      </c>
      <c r="C11" s="175" t="s">
        <v>177</v>
      </c>
      <c r="D11" s="178">
        <v>1924.02</v>
      </c>
      <c r="E11" s="1" t="s">
        <v>26</v>
      </c>
      <c r="I11" s="73" t="s">
        <v>67</v>
      </c>
      <c r="J11" s="5">
        <f>SUMIFS($D$2:$D$1799,$E$2:$E$1799,"Beverage",$F$2:$F$1799,"*HF*")</f>
        <v>0</v>
      </c>
      <c r="K11" s="5">
        <f>SUMIFS($D$2:$D$1799,$E$2:$E$1799,"Bakery",$F$2:$F$1799,"*HF*")</f>
        <v>0</v>
      </c>
      <c r="L11" s="5">
        <f>SUMIFS($D$2:$D$1799,$E$2:$E$1799,"Produce",$F$2:$F$1799,"*HF*")</f>
        <v>0</v>
      </c>
      <c r="M11" s="5">
        <f>SUMIFS($D$2:$D$1799,$E$2:$E$1799,"Seafood",$F$2:$F$1799,"*HF*")</f>
        <v>0</v>
      </c>
      <c r="N11" s="5">
        <f>SUMIFS($D$2:$D$1799,$E$2:$E$1799,"Dairy",$F$2:$F$1799,"*HF*")</f>
        <v>0</v>
      </c>
      <c r="O11" s="5">
        <f>SUMIFS($D$2:$D$1799,$E$2:$E$1799,"Meat",$F$2:$F$1799,"*HF*")</f>
        <v>0</v>
      </c>
      <c r="P11" s="5">
        <f>SUMIFS($D$2:$D$1799,$E$2:$E$1799,"Poultry",$F$2:$F$1799,"*HF*")</f>
        <v>0</v>
      </c>
      <c r="Q11" s="5">
        <f>SUMIFS($D$2:$D$1799,$E$2:$E$1799,"Pantry",$F$2:$F$1799,"*HF*")</f>
        <v>0</v>
      </c>
    </row>
    <row r="12" spans="1:17">
      <c r="A12" s="174" t="s">
        <v>183</v>
      </c>
      <c r="B12" s="174" t="s">
        <v>184</v>
      </c>
      <c r="C12" s="174" t="s">
        <v>177</v>
      </c>
      <c r="D12" s="177">
        <v>294.29000000000002</v>
      </c>
      <c r="E12" s="1" t="s">
        <v>26</v>
      </c>
      <c r="I12" s="73" t="s">
        <v>121</v>
      </c>
      <c r="J12" s="5">
        <f>SUMIFS($D$2:$D$1799,$E$2:$E$1799,"Beverage",$F$2:$F$1799,"*BC*") + SUMIFS($D$2:$D$1799,$E$2:$E$1799,"Beverage",$F$2:$F$1799,"*MSB*")</f>
        <v>0</v>
      </c>
      <c r="K12" s="5">
        <f>SUMIFS($D$2:$D$1799,$E$2:$E$1799,"Bakery",$F$2:$F$1799,"*BC*") + SUMIFS($D$2:$D$1799,$E$2:$E$1799,"Bakery",$F$2:$F$1799,"*MSB*")</f>
        <v>0</v>
      </c>
      <c r="L12" s="5">
        <f>SUMIFS($D$2:$D$1799,$E$2:$E$1799,"Produce",$F$2:$F$1799,"*BC*") + SUMIFS($D$2:$D$1799,$E$2:$E$1799,"Produce",$F$2:$F$1799,"*MSB*")</f>
        <v>0</v>
      </c>
      <c r="M12" s="5">
        <f>SUMIFS($D$2:$D$1799,$E$2:$E$1799,"Seafood",$F$2:$F$1799,"*BC*") + SUMIFS($D$2:$D$1799,$E$2:$E$1799,"Seafood",$F$2:$F$1799,"*MSB*")</f>
        <v>0</v>
      </c>
      <c r="N12" s="5">
        <f>SUMIFS($D$2:$D$1799,$E$2:$E$1799,"Dairy",$F$2:$F$1799,"*BC*") + SUMIFS($D$2:$D$1799,$E$2:$E$1799,"Dairy",$F$2:$F$1799,"*MSB*")</f>
        <v>0</v>
      </c>
      <c r="O12" s="5">
        <f>SUMIFS($D$2:$D$1799,$E$2:$E$1799,"Meat",$F$2:$F$1799,"*BC*") + SUMIFS($D$2:$D$1799,$E$2:$E$1799,"Meat",$F$2:$F$1799,"*MSB*")</f>
        <v>0</v>
      </c>
      <c r="P12" s="5">
        <f>SUMIFS($D$2:$D$1799,$E$2:$E$1799,"Poultry",$F$2:$F$1799,"*BC*") + SUMIFS($D$2:$D$1799,$E$2:$E$1799,"Poultry",$F$2:$F$1799,"*MSB*")</f>
        <v>0</v>
      </c>
      <c r="Q12" s="5">
        <f>SUMIFS($D$2:$D$1799,$E$2:$E$1799,"Pantry",$F$2:$F$1799,"*BC*") + SUMIFS($D$2:$D$1799,$E$2:$E$1799,"Pantry",$F$2:$F$1799,"*MSB*")</f>
        <v>0</v>
      </c>
    </row>
    <row r="13" spans="1:17">
      <c r="A13" s="175" t="s">
        <v>185</v>
      </c>
      <c r="B13" s="175" t="s">
        <v>186</v>
      </c>
      <c r="C13" s="175" t="s">
        <v>187</v>
      </c>
      <c r="D13" s="178">
        <v>534.55999999999995</v>
      </c>
      <c r="E13" s="1" t="s">
        <v>26</v>
      </c>
      <c r="I13" s="73" t="s">
        <v>69</v>
      </c>
      <c r="J13" s="5">
        <f>SUMIFS($D$2:$D$1799,$E$2:$E$1799,"Beverage",$F$2:$F$1799,"*FT*")</f>
        <v>0</v>
      </c>
      <c r="K13" s="5">
        <f>SUMIFS($D$2:$D$1799,$E$2:$E$1799,"Bakery",$F$2:$F$1799,"*FT*")</f>
        <v>0</v>
      </c>
      <c r="L13" s="5">
        <f>SUMIFS($D$2:$D$1799,$E$2:$E$1799,"Produce",$F$2:$F$1799,"*FT*")</f>
        <v>0</v>
      </c>
      <c r="M13" s="5">
        <f>SUMIFS($D$2:$D$1799,$E$2:$E$1799,"Seafood",$F$2:$F$1799,"*FT*")</f>
        <v>0</v>
      </c>
      <c r="N13" s="5">
        <f>SUMIFS($D$2:$D$1799,$E$2:$E$1799,"Dairy",$F$2:$F$1799,"*FT*")</f>
        <v>0</v>
      </c>
      <c r="O13" s="5">
        <f>SUMIFS($D$2:$D$1799,$E$2:$E$1799,"Meat",$F$2:$F$1799,"*FT*")</f>
        <v>0</v>
      </c>
      <c r="P13" s="5">
        <f>SUMIFS($D$2:$D$1799,$E$2:$E$1799,"Poultry",$F$2:$F$1799,"*FT*")</f>
        <v>0</v>
      </c>
      <c r="Q13" s="5">
        <f>SUMIFS($D$2:$D$1799,$E$2:$E$1799,"Pantry",$F$2:$F$1799,"*FT*")</f>
        <v>0</v>
      </c>
    </row>
    <row r="14" spans="1:17">
      <c r="A14" s="174" t="s">
        <v>188</v>
      </c>
      <c r="B14" s="174" t="s">
        <v>189</v>
      </c>
      <c r="C14" s="174" t="s">
        <v>162</v>
      </c>
      <c r="D14" s="177">
        <v>1558.44</v>
      </c>
      <c r="E14" s="1" t="s">
        <v>26</v>
      </c>
      <c r="I14" s="73" t="s">
        <v>70</v>
      </c>
      <c r="J14" s="5">
        <f>SUMIFS($D$2:$D$1799,$E$2:$E$1799,"Beverage",$F$2:$F$1799,"*FL*")</f>
        <v>0</v>
      </c>
      <c r="K14" s="5">
        <f>SUMIFS($D$2:$D$1799,$E$2:$E$1799,"Bakery",$F$2:$F$1799,"*FL*")</f>
        <v>0</v>
      </c>
      <c r="L14" s="5">
        <f>SUMIFS($D$2:$D$1799,$E$2:$E$1799,"Produce",$F$2:$F$1799,"*FL*")</f>
        <v>0</v>
      </c>
      <c r="M14" s="5">
        <f>SUMIFS($D$2:$D$1799,$E$2:$E$1799,"Seafood",$F$2:$F$1799,"*FL*")</f>
        <v>0</v>
      </c>
      <c r="N14" s="5">
        <f>SUMIFS($D$2:$D$1799,$E$2:$E$1799,"Dairy",$F$2:$F$1799,"*FL*")</f>
        <v>0</v>
      </c>
      <c r="O14" s="5">
        <f>SUMIFS($D$2:$D$1799,$E$2:$E$1799,"Meat",$F$2:$F$1799,"*FL*")</f>
        <v>0</v>
      </c>
      <c r="P14" s="5">
        <f>SUMIFS($D$2:$D$1799,$E$2:$E$1799,"Poultry",$F$2:$F$1799,"*FL*")</f>
        <v>0</v>
      </c>
      <c r="Q14" s="5">
        <f>SUMIFS($D$2:$D$1799,$E$2:$E$1799,"Pantry",$F$2:$F$1799,"*FL*")</f>
        <v>0</v>
      </c>
    </row>
    <row r="15" spans="1:17">
      <c r="A15" s="175" t="s">
        <v>190</v>
      </c>
      <c r="B15" s="175" t="s">
        <v>191</v>
      </c>
      <c r="C15" s="175" t="s">
        <v>192</v>
      </c>
      <c r="D15" s="178">
        <v>154.56</v>
      </c>
      <c r="E15" s="1" t="s">
        <v>26</v>
      </c>
      <c r="I15" s="75" t="s">
        <v>72</v>
      </c>
      <c r="J15" s="5">
        <f>SUMIFS($D$2:$D$1799,$E$2:$E$1799,"Beverage",$F$2:$F$1799,"*PO*")</f>
        <v>0</v>
      </c>
      <c r="K15" s="5">
        <f>SUMIFS($D$2:$D$1799,$E$2:$E$1799,"Bakery",$F$2:$F$1799,"*PO*")</f>
        <v>0</v>
      </c>
      <c r="L15" s="5">
        <f>SUMIFS($D$2:$D$1799,$E$2:$E$1799,"Produce",$F$2:$F$1799,"*PO*")</f>
        <v>0</v>
      </c>
      <c r="M15" s="5">
        <f>SUMIFS($D$2:$D$1799,$E$2:$E$1799,"Seafood",$F$2:$F$1799,"*PO*")</f>
        <v>0</v>
      </c>
      <c r="N15" s="5">
        <f>SUMIFS($D$2:$D$1799,$E$2:$E$1799,"Dairy",$F$2:$F$1799,"*PO*")</f>
        <v>0</v>
      </c>
      <c r="O15" s="5">
        <f>SUMIFS($D$2:$D$1799,$E$2:$E$1799,"Meat",$F$2:$F$1799,"*PO*")</f>
        <v>0</v>
      </c>
      <c r="P15" s="5">
        <f>SUMIFS($D$2:$D$1799,$E$2:$E$1799,"Poultry",$F$2:$F$1799,"*PO*")</f>
        <v>0</v>
      </c>
      <c r="Q15" s="5">
        <f>SUMIFS($D$2:$D$1799,$E$2:$E$1799,"Pantry",$F$2:$F$1799,"*PO*")</f>
        <v>0</v>
      </c>
    </row>
    <row r="16" spans="1:17" ht="45.75">
      <c r="A16" s="174" t="s">
        <v>193</v>
      </c>
      <c r="B16" s="174" t="s">
        <v>194</v>
      </c>
      <c r="C16" s="174" t="s">
        <v>195</v>
      </c>
      <c r="D16" s="177">
        <v>378.27</v>
      </c>
      <c r="E16" s="1" t="s">
        <v>26</v>
      </c>
      <c r="H16" s="6"/>
      <c r="I16" s="7" t="s">
        <v>196</v>
      </c>
      <c r="J16" s="8">
        <f>J3934</f>
        <v>2913705.3600000013</v>
      </c>
    </row>
    <row r="17" spans="1:20" ht="30.75">
      <c r="A17" s="175" t="s">
        <v>197</v>
      </c>
      <c r="B17" s="175" t="s">
        <v>198</v>
      </c>
      <c r="C17" s="175" t="s">
        <v>199</v>
      </c>
      <c r="D17" s="178">
        <v>219.52</v>
      </c>
      <c r="E17" s="1" t="s">
        <v>26</v>
      </c>
      <c r="I17" s="2" t="s">
        <v>200</v>
      </c>
      <c r="J17" s="8">
        <f>SUMIF($F$2:$F$1799,"* *",$D$2:$D$1799)</f>
        <v>0</v>
      </c>
    </row>
    <row r="18" spans="1:20" ht="30.75">
      <c r="A18" s="174" t="s">
        <v>201</v>
      </c>
      <c r="B18" s="174" t="s">
        <v>202</v>
      </c>
      <c r="C18" s="174" t="s">
        <v>203</v>
      </c>
      <c r="D18" s="177">
        <v>337.59</v>
      </c>
      <c r="E18" s="1" t="s">
        <v>26</v>
      </c>
      <c r="I18" s="9" t="s">
        <v>204</v>
      </c>
      <c r="J18" s="45">
        <f>SUM(J2:Q15)</f>
        <v>8759.91</v>
      </c>
    </row>
    <row r="19" spans="1:20" ht="60.75">
      <c r="A19" s="175" t="s">
        <v>205</v>
      </c>
      <c r="B19" s="175" t="s">
        <v>206</v>
      </c>
      <c r="C19" s="175" t="s">
        <v>203</v>
      </c>
      <c r="D19" s="178">
        <v>402.66</v>
      </c>
      <c r="E19" s="1" t="s">
        <v>26</v>
      </c>
      <c r="I19" s="9" t="s">
        <v>77</v>
      </c>
      <c r="J19" s="70">
        <f>J18-J17</f>
        <v>8759.91</v>
      </c>
    </row>
    <row r="20" spans="1:20">
      <c r="A20" s="174" t="s">
        <v>207</v>
      </c>
      <c r="B20" s="174" t="s">
        <v>208</v>
      </c>
      <c r="C20" s="174" t="s">
        <v>203</v>
      </c>
      <c r="D20" s="177">
        <v>84.78</v>
      </c>
      <c r="E20" s="1" t="s">
        <v>26</v>
      </c>
    </row>
    <row r="21" spans="1:20">
      <c r="A21" s="175" t="s">
        <v>209</v>
      </c>
      <c r="B21" s="175" t="s">
        <v>206</v>
      </c>
      <c r="C21" s="175" t="s">
        <v>203</v>
      </c>
      <c r="D21" s="178">
        <v>115.92</v>
      </c>
      <c r="E21" s="1" t="s">
        <v>26</v>
      </c>
      <c r="I21" s="10" t="s">
        <v>54</v>
      </c>
      <c r="J21" s="10" t="s">
        <v>20</v>
      </c>
      <c r="K21" s="10" t="s">
        <v>38</v>
      </c>
      <c r="L21" s="10" t="s">
        <v>39</v>
      </c>
      <c r="M21" s="10" t="s">
        <v>55</v>
      </c>
      <c r="N21" s="10" t="s">
        <v>30</v>
      </c>
      <c r="O21" s="10" t="s">
        <v>37</v>
      </c>
      <c r="P21" s="10" t="s">
        <v>56</v>
      </c>
    </row>
    <row r="22" spans="1:20">
      <c r="A22" s="174" t="s">
        <v>210</v>
      </c>
      <c r="B22" s="174" t="s">
        <v>211</v>
      </c>
      <c r="C22" s="174" t="s">
        <v>212</v>
      </c>
      <c r="D22" s="177">
        <v>15.33</v>
      </c>
      <c r="E22" s="1" t="s">
        <v>26</v>
      </c>
      <c r="H22" s="10" t="s">
        <v>122</v>
      </c>
      <c r="I22" s="5">
        <f>SUMIF($E$2:$E$1569,"Beverage",$D$2:$D$1569)</f>
        <v>10609.749999999998</v>
      </c>
      <c r="J22" s="5">
        <f>SUMIF($E$2:$E$1569,"Bakery",$D$2:$D$1569)</f>
        <v>115429.40000000004</v>
      </c>
      <c r="K22" s="5">
        <f>SUMIF($E$2:$E$1569,"Produce",$D$2:$D$1569)</f>
        <v>23954.83</v>
      </c>
      <c r="L22" s="5">
        <f>SUMIF($E$2:$E$1569,"Seafood",$D$2:$D$1569)</f>
        <v>70426.41</v>
      </c>
      <c r="M22" s="5">
        <f>SUMIF($E$2:$E$1569,"Dairy",$D$2:$D$1569)</f>
        <v>148840.32999999981</v>
      </c>
      <c r="N22" s="5">
        <f>SUMIF($E$2:$E$1569,"Meat",$D$2:$D$1569)</f>
        <v>1805.8700000000001</v>
      </c>
      <c r="O22" s="5">
        <f>SUMIF($E$2:$E$1569,"Poultry",$D$2:$D$1569)</f>
        <v>182163.15000000005</v>
      </c>
      <c r="P22" s="5">
        <f>SUMIF($E$2:$E$1569,"Pantry",$D$2:$D$1569)</f>
        <v>252130.98000000021</v>
      </c>
    </row>
    <row r="23" spans="1:20">
      <c r="A23" s="175" t="s">
        <v>213</v>
      </c>
      <c r="B23" s="175" t="s">
        <v>214</v>
      </c>
      <c r="C23" s="175" t="s">
        <v>215</v>
      </c>
      <c r="D23" s="178">
        <v>46.86</v>
      </c>
      <c r="E23" s="1" t="s">
        <v>26</v>
      </c>
    </row>
    <row r="24" spans="1:20">
      <c r="A24" s="174" t="s">
        <v>216</v>
      </c>
      <c r="B24" s="174" t="s">
        <v>217</v>
      </c>
      <c r="C24" s="174" t="s">
        <v>218</v>
      </c>
      <c r="D24" s="177">
        <v>324</v>
      </c>
      <c r="E24" s="1" t="s">
        <v>26</v>
      </c>
      <c r="H24" s="20"/>
      <c r="I24" s="70"/>
      <c r="J24" s="70"/>
      <c r="K24" s="70"/>
      <c r="L24" s="4"/>
      <c r="M24" s="4"/>
      <c r="N24" s="59"/>
      <c r="O24" s="11"/>
      <c r="P24" s="11"/>
      <c r="Q24" s="11"/>
      <c r="R24" s="11"/>
      <c r="S24" s="11"/>
      <c r="T24" s="11"/>
    </row>
    <row r="25" spans="1:20">
      <c r="A25" s="175" t="s">
        <v>219</v>
      </c>
      <c r="B25" s="175" t="s">
        <v>220</v>
      </c>
      <c r="C25" s="175" t="s">
        <v>221</v>
      </c>
      <c r="D25" s="178">
        <v>65.540000000000006</v>
      </c>
      <c r="E25" s="1" t="s">
        <v>26</v>
      </c>
      <c r="H25" s="201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</row>
    <row r="26" spans="1:20">
      <c r="A26" s="174" t="s">
        <v>222</v>
      </c>
      <c r="B26" s="174" t="s">
        <v>223</v>
      </c>
      <c r="C26" s="174" t="s">
        <v>224</v>
      </c>
      <c r="D26" s="177">
        <v>784.08</v>
      </c>
      <c r="E26" s="1" t="s">
        <v>26</v>
      </c>
    </row>
    <row r="27" spans="1:20">
      <c r="A27" s="175" t="s">
        <v>225</v>
      </c>
      <c r="B27" s="175" t="s">
        <v>226</v>
      </c>
      <c r="C27" s="175" t="s">
        <v>177</v>
      </c>
      <c r="D27" s="178">
        <v>44.07</v>
      </c>
      <c r="E27" s="1" t="s">
        <v>26</v>
      </c>
    </row>
    <row r="28" spans="1:20">
      <c r="A28" s="174" t="s">
        <v>227</v>
      </c>
      <c r="B28" s="174" t="s">
        <v>228</v>
      </c>
      <c r="C28" s="174" t="s">
        <v>229</v>
      </c>
      <c r="D28" s="177">
        <v>76.34</v>
      </c>
      <c r="E28" s="1" t="s">
        <v>26</v>
      </c>
    </row>
    <row r="29" spans="1:20">
      <c r="A29" s="175" t="s">
        <v>230</v>
      </c>
      <c r="B29" s="175" t="s">
        <v>231</v>
      </c>
      <c r="C29" s="175" t="s">
        <v>177</v>
      </c>
      <c r="D29" s="178">
        <v>412.87</v>
      </c>
      <c r="E29" s="1" t="s">
        <v>26</v>
      </c>
      <c r="J29" s="172"/>
    </row>
    <row r="30" spans="1:20">
      <c r="A30" s="174" t="s">
        <v>232</v>
      </c>
      <c r="B30" s="174" t="s">
        <v>233</v>
      </c>
      <c r="C30" s="174" t="s">
        <v>177</v>
      </c>
      <c r="D30" s="177">
        <v>269.88</v>
      </c>
      <c r="E30" s="1" t="s">
        <v>26</v>
      </c>
    </row>
    <row r="31" spans="1:20">
      <c r="A31" s="175" t="s">
        <v>234</v>
      </c>
      <c r="B31" s="175" t="s">
        <v>235</v>
      </c>
      <c r="C31" s="175" t="s">
        <v>236</v>
      </c>
      <c r="D31" s="178">
        <v>39.229999999999997</v>
      </c>
      <c r="E31" s="1" t="s">
        <v>26</v>
      </c>
    </row>
    <row r="32" spans="1:20">
      <c r="A32" s="174" t="s">
        <v>237</v>
      </c>
      <c r="B32" s="174" t="s">
        <v>238</v>
      </c>
      <c r="C32" s="174" t="s">
        <v>177</v>
      </c>
      <c r="D32" s="177">
        <v>74.25</v>
      </c>
      <c r="E32" s="1" t="s">
        <v>26</v>
      </c>
    </row>
    <row r="33" spans="1:11">
      <c r="A33" s="175" t="s">
        <v>239</v>
      </c>
      <c r="B33" s="175" t="s">
        <v>240</v>
      </c>
      <c r="C33" s="175" t="s">
        <v>241</v>
      </c>
      <c r="D33" s="178">
        <v>98.46</v>
      </c>
      <c r="E33" s="1" t="s">
        <v>26</v>
      </c>
    </row>
    <row r="34" spans="1:11">
      <c r="A34" s="174" t="s">
        <v>242</v>
      </c>
      <c r="B34" s="174" t="s">
        <v>243</v>
      </c>
      <c r="C34" s="174" t="s">
        <v>177</v>
      </c>
      <c r="D34" s="177">
        <v>184.56</v>
      </c>
      <c r="E34" s="1" t="s">
        <v>26</v>
      </c>
    </row>
    <row r="35" spans="1:11">
      <c r="A35" s="175" t="s">
        <v>244</v>
      </c>
      <c r="B35" s="175" t="s">
        <v>245</v>
      </c>
      <c r="C35" s="175" t="s">
        <v>246</v>
      </c>
      <c r="D35" s="178">
        <v>527.49</v>
      </c>
      <c r="E35" s="1" t="s">
        <v>26</v>
      </c>
      <c r="G35" s="175"/>
      <c r="H35" s="175"/>
      <c r="I35" s="175"/>
      <c r="J35" s="176"/>
      <c r="K35" s="1"/>
    </row>
    <row r="36" spans="1:11">
      <c r="A36" s="174" t="s">
        <v>247</v>
      </c>
      <c r="B36" s="174" t="s">
        <v>248</v>
      </c>
      <c r="C36" s="174" t="s">
        <v>246</v>
      </c>
      <c r="D36" s="177">
        <v>107.02</v>
      </c>
      <c r="E36" s="1" t="s">
        <v>26</v>
      </c>
    </row>
    <row r="37" spans="1:11">
      <c r="A37" s="175" t="s">
        <v>249</v>
      </c>
      <c r="B37" s="175" t="s">
        <v>250</v>
      </c>
      <c r="C37" s="175" t="s">
        <v>246</v>
      </c>
      <c r="D37" s="178">
        <v>57.79</v>
      </c>
      <c r="E37" s="1" t="s">
        <v>26</v>
      </c>
    </row>
    <row r="38" spans="1:11">
      <c r="A38" s="174" t="s">
        <v>251</v>
      </c>
      <c r="B38" s="174" t="s">
        <v>252</v>
      </c>
      <c r="C38" s="174" t="s">
        <v>177</v>
      </c>
      <c r="D38" s="177">
        <v>81.39</v>
      </c>
      <c r="E38" s="1" t="s">
        <v>26</v>
      </c>
    </row>
    <row r="39" spans="1:11">
      <c r="A39" s="175" t="s">
        <v>253</v>
      </c>
      <c r="B39" s="175" t="s">
        <v>254</v>
      </c>
      <c r="C39" s="175" t="s">
        <v>255</v>
      </c>
      <c r="D39" s="178">
        <v>-14.34</v>
      </c>
      <c r="E39" s="1" t="s">
        <v>26</v>
      </c>
    </row>
    <row r="40" spans="1:11">
      <c r="A40" s="174" t="s">
        <v>256</v>
      </c>
      <c r="B40" s="174" t="s">
        <v>257</v>
      </c>
      <c r="C40" s="174" t="s">
        <v>177</v>
      </c>
      <c r="D40" s="177">
        <v>295</v>
      </c>
      <c r="E40" s="1" t="s">
        <v>26</v>
      </c>
    </row>
    <row r="41" spans="1:11">
      <c r="A41" s="175" t="s">
        <v>258</v>
      </c>
      <c r="B41" s="175" t="s">
        <v>259</v>
      </c>
      <c r="C41" s="175" t="s">
        <v>162</v>
      </c>
      <c r="D41" s="178">
        <v>5570.19</v>
      </c>
      <c r="E41" s="1" t="s">
        <v>26</v>
      </c>
    </row>
    <row r="42" spans="1:11">
      <c r="A42" s="174" t="s">
        <v>260</v>
      </c>
      <c r="B42" s="174" t="s">
        <v>261</v>
      </c>
      <c r="C42" s="174" t="s">
        <v>262</v>
      </c>
      <c r="D42" s="177">
        <v>101.58</v>
      </c>
      <c r="E42" s="1" t="s">
        <v>26</v>
      </c>
    </row>
    <row r="43" spans="1:11">
      <c r="A43" s="175" t="s">
        <v>263</v>
      </c>
      <c r="B43" s="175" t="s">
        <v>264</v>
      </c>
      <c r="C43" s="175" t="s">
        <v>177</v>
      </c>
      <c r="D43" s="178">
        <v>70.7</v>
      </c>
      <c r="E43" s="1" t="s">
        <v>26</v>
      </c>
    </row>
    <row r="44" spans="1:11">
      <c r="A44" s="174" t="s">
        <v>265</v>
      </c>
      <c r="B44" s="174" t="s">
        <v>266</v>
      </c>
      <c r="C44" s="174" t="s">
        <v>174</v>
      </c>
      <c r="D44" s="177">
        <v>109.17</v>
      </c>
      <c r="E44" s="1" t="s">
        <v>26</v>
      </c>
    </row>
    <row r="45" spans="1:11">
      <c r="A45" s="175" t="s">
        <v>267</v>
      </c>
      <c r="B45" s="175" t="s">
        <v>268</v>
      </c>
      <c r="C45" s="175" t="s">
        <v>187</v>
      </c>
      <c r="D45" s="178">
        <v>363.37</v>
      </c>
      <c r="E45" s="1" t="s">
        <v>26</v>
      </c>
    </row>
    <row r="46" spans="1:11">
      <c r="A46" s="174" t="s">
        <v>269</v>
      </c>
      <c r="B46" s="174" t="s">
        <v>270</v>
      </c>
      <c r="C46" s="174" t="s">
        <v>199</v>
      </c>
      <c r="D46" s="177">
        <v>126.07</v>
      </c>
      <c r="E46" s="1" t="s">
        <v>26</v>
      </c>
    </row>
    <row r="47" spans="1:11">
      <c r="A47" s="175" t="s">
        <v>271</v>
      </c>
      <c r="B47" s="175" t="s">
        <v>272</v>
      </c>
      <c r="C47" s="175" t="s">
        <v>273</v>
      </c>
      <c r="D47" s="178">
        <v>30.68</v>
      </c>
      <c r="E47" s="1" t="s">
        <v>26</v>
      </c>
    </row>
    <row r="48" spans="1:11">
      <c r="A48" s="174" t="s">
        <v>274</v>
      </c>
      <c r="B48" s="174" t="s">
        <v>275</v>
      </c>
      <c r="C48" s="174" t="s">
        <v>174</v>
      </c>
      <c r="D48" s="177">
        <v>247.75</v>
      </c>
      <c r="E48" s="1" t="s">
        <v>26</v>
      </c>
    </row>
    <row r="49" spans="1:5">
      <c r="A49" s="175" t="s">
        <v>276</v>
      </c>
      <c r="B49" s="175" t="s">
        <v>277</v>
      </c>
      <c r="C49" s="175" t="s">
        <v>177</v>
      </c>
      <c r="D49" s="178">
        <v>16.48</v>
      </c>
      <c r="E49" s="1" t="s">
        <v>26</v>
      </c>
    </row>
    <row r="50" spans="1:5">
      <c r="A50" s="174" t="s">
        <v>278</v>
      </c>
      <c r="B50" s="174" t="s">
        <v>279</v>
      </c>
      <c r="C50" s="174" t="s">
        <v>177</v>
      </c>
      <c r="D50" s="177">
        <v>261.58</v>
      </c>
      <c r="E50" s="1" t="s">
        <v>26</v>
      </c>
    </row>
    <row r="51" spans="1:5">
      <c r="A51" s="175" t="s">
        <v>280</v>
      </c>
      <c r="B51" s="175" t="s">
        <v>281</v>
      </c>
      <c r="C51" s="175" t="s">
        <v>174</v>
      </c>
      <c r="D51" s="178">
        <v>239.57</v>
      </c>
      <c r="E51" s="1" t="s">
        <v>26</v>
      </c>
    </row>
    <row r="52" spans="1:5">
      <c r="A52" s="174" t="s">
        <v>282</v>
      </c>
      <c r="B52" s="174" t="s">
        <v>283</v>
      </c>
      <c r="C52" s="174" t="s">
        <v>284</v>
      </c>
      <c r="D52" s="177">
        <v>562.20000000000005</v>
      </c>
      <c r="E52" s="1" t="s">
        <v>26</v>
      </c>
    </row>
    <row r="53" spans="1:5">
      <c r="A53" s="175" t="s">
        <v>285</v>
      </c>
      <c r="B53" s="175" t="s">
        <v>286</v>
      </c>
      <c r="C53" s="175" t="s">
        <v>218</v>
      </c>
      <c r="D53" s="178">
        <v>196.72</v>
      </c>
      <c r="E53" s="1" t="s">
        <v>26</v>
      </c>
    </row>
    <row r="54" spans="1:5">
      <c r="A54" s="174" t="s">
        <v>287</v>
      </c>
      <c r="B54" s="174" t="s">
        <v>288</v>
      </c>
      <c r="C54" s="174" t="s">
        <v>289</v>
      </c>
      <c r="D54" s="177">
        <v>21.02</v>
      </c>
      <c r="E54" s="1" t="s">
        <v>26</v>
      </c>
    </row>
    <row r="55" spans="1:5">
      <c r="A55" s="175" t="s">
        <v>290</v>
      </c>
      <c r="B55" s="175" t="s">
        <v>291</v>
      </c>
      <c r="C55" s="175" t="s">
        <v>262</v>
      </c>
      <c r="D55" s="178">
        <v>41.56</v>
      </c>
      <c r="E55" s="1" t="s">
        <v>26</v>
      </c>
    </row>
    <row r="56" spans="1:5">
      <c r="A56" s="174" t="s">
        <v>292</v>
      </c>
      <c r="B56" s="174" t="s">
        <v>293</v>
      </c>
      <c r="C56" s="174" t="s">
        <v>294</v>
      </c>
      <c r="D56" s="177">
        <v>66.739999999999995</v>
      </c>
      <c r="E56" s="1" t="s">
        <v>26</v>
      </c>
    </row>
    <row r="57" spans="1:5">
      <c r="A57" s="175" t="s">
        <v>295</v>
      </c>
      <c r="B57" s="175" t="s">
        <v>296</v>
      </c>
      <c r="C57" s="175" t="s">
        <v>224</v>
      </c>
      <c r="D57" s="178">
        <v>61.2</v>
      </c>
      <c r="E57" s="1" t="s">
        <v>26</v>
      </c>
    </row>
    <row r="58" spans="1:5">
      <c r="A58" s="174" t="s">
        <v>297</v>
      </c>
      <c r="B58" s="174" t="s">
        <v>298</v>
      </c>
      <c r="C58" s="174" t="s">
        <v>174</v>
      </c>
      <c r="D58" s="177">
        <v>241.87</v>
      </c>
      <c r="E58" s="1" t="s">
        <v>26</v>
      </c>
    </row>
    <row r="59" spans="1:5">
      <c r="A59" s="175" t="s">
        <v>299</v>
      </c>
      <c r="B59" s="175" t="s">
        <v>300</v>
      </c>
      <c r="C59" s="175" t="s">
        <v>301</v>
      </c>
      <c r="D59" s="178">
        <v>133.83000000000001</v>
      </c>
      <c r="E59" s="1" t="s">
        <v>26</v>
      </c>
    </row>
    <row r="60" spans="1:5">
      <c r="A60" s="174" t="s">
        <v>302</v>
      </c>
      <c r="B60" s="174" t="s">
        <v>303</v>
      </c>
      <c r="C60" s="174" t="s">
        <v>304</v>
      </c>
      <c r="D60" s="177">
        <v>45.86</v>
      </c>
      <c r="E60" s="1" t="s">
        <v>26</v>
      </c>
    </row>
    <row r="61" spans="1:5">
      <c r="A61" s="174" t="s">
        <v>305</v>
      </c>
      <c r="B61" s="174" t="s">
        <v>306</v>
      </c>
      <c r="C61" s="174" t="s">
        <v>307</v>
      </c>
      <c r="D61" s="177">
        <v>153.32</v>
      </c>
      <c r="E61" s="1" t="s">
        <v>149</v>
      </c>
    </row>
    <row r="62" spans="1:5">
      <c r="A62" s="175" t="s">
        <v>308</v>
      </c>
      <c r="B62" s="175" t="s">
        <v>309</v>
      </c>
      <c r="C62" s="175" t="s">
        <v>310</v>
      </c>
      <c r="D62" s="178">
        <v>126.16</v>
      </c>
      <c r="E62" s="1" t="s">
        <v>149</v>
      </c>
    </row>
    <row r="63" spans="1:5">
      <c r="A63" s="174" t="s">
        <v>311</v>
      </c>
      <c r="B63" s="174" t="s">
        <v>312</v>
      </c>
      <c r="C63" s="174" t="s">
        <v>313</v>
      </c>
      <c r="D63" s="177">
        <v>299.33999999999997</v>
      </c>
      <c r="E63" s="1" t="s">
        <v>149</v>
      </c>
    </row>
    <row r="64" spans="1:5">
      <c r="A64" s="175" t="s">
        <v>314</v>
      </c>
      <c r="B64" s="175" t="s">
        <v>315</v>
      </c>
      <c r="C64" s="175" t="s">
        <v>307</v>
      </c>
      <c r="D64" s="178">
        <v>542.91999999999996</v>
      </c>
      <c r="E64" s="1" t="s">
        <v>149</v>
      </c>
    </row>
    <row r="65" spans="1:9">
      <c r="A65" s="174" t="s">
        <v>316</v>
      </c>
      <c r="B65" s="174" t="s">
        <v>317</v>
      </c>
      <c r="C65" s="174" t="s">
        <v>318</v>
      </c>
      <c r="D65" s="177">
        <v>367.95</v>
      </c>
      <c r="E65" s="1" t="s">
        <v>149</v>
      </c>
    </row>
    <row r="66" spans="1:9">
      <c r="A66" s="175" t="s">
        <v>319</v>
      </c>
      <c r="B66" s="175" t="s">
        <v>320</v>
      </c>
      <c r="C66" s="175" t="s">
        <v>321</v>
      </c>
      <c r="D66" s="178">
        <v>2272.54</v>
      </c>
      <c r="E66" s="1" t="s">
        <v>149</v>
      </c>
      <c r="H66" s="11"/>
      <c r="I66" s="59"/>
    </row>
    <row r="67" spans="1:9">
      <c r="A67" s="174" t="s">
        <v>322</v>
      </c>
      <c r="B67" s="174" t="s">
        <v>323</v>
      </c>
      <c r="C67" s="174" t="s">
        <v>318</v>
      </c>
      <c r="D67" s="177">
        <v>121.9</v>
      </c>
      <c r="E67" s="1" t="s">
        <v>149</v>
      </c>
    </row>
    <row r="68" spans="1:9">
      <c r="A68" s="175" t="s">
        <v>324</v>
      </c>
      <c r="B68" s="175" t="s">
        <v>325</v>
      </c>
      <c r="C68" s="175" t="s">
        <v>318</v>
      </c>
      <c r="D68" s="178">
        <v>215.61</v>
      </c>
      <c r="E68" s="1" t="s">
        <v>149</v>
      </c>
    </row>
    <row r="69" spans="1:9">
      <c r="A69" s="174" t="s">
        <v>326</v>
      </c>
      <c r="B69" s="174" t="s">
        <v>327</v>
      </c>
      <c r="C69" s="174" t="s">
        <v>328</v>
      </c>
      <c r="D69" s="177">
        <v>379.62</v>
      </c>
      <c r="E69" s="1" t="s">
        <v>149</v>
      </c>
    </row>
    <row r="70" spans="1:9">
      <c r="A70" s="175" t="s">
        <v>329</v>
      </c>
      <c r="B70" s="175" t="s">
        <v>330</v>
      </c>
      <c r="C70" s="175" t="s">
        <v>331</v>
      </c>
      <c r="D70" s="178">
        <v>184.16</v>
      </c>
      <c r="E70" s="1" t="s">
        <v>149</v>
      </c>
    </row>
    <row r="71" spans="1:9">
      <c r="A71" s="174" t="s">
        <v>332</v>
      </c>
      <c r="B71" s="174" t="s">
        <v>333</v>
      </c>
      <c r="C71" s="174" t="s">
        <v>171</v>
      </c>
      <c r="D71" s="177">
        <v>-38.6</v>
      </c>
      <c r="E71" s="1" t="s">
        <v>149</v>
      </c>
    </row>
    <row r="72" spans="1:9">
      <c r="A72" s="175" t="s">
        <v>334</v>
      </c>
      <c r="B72" s="175" t="s">
        <v>335</v>
      </c>
      <c r="C72" s="175" t="s">
        <v>336</v>
      </c>
      <c r="D72" s="178">
        <v>4945.2</v>
      </c>
      <c r="E72" s="1" t="s">
        <v>149</v>
      </c>
    </row>
    <row r="73" spans="1:9">
      <c r="A73" s="174" t="s">
        <v>337</v>
      </c>
      <c r="B73" s="174" t="s">
        <v>338</v>
      </c>
      <c r="C73" s="174" t="s">
        <v>241</v>
      </c>
      <c r="D73" s="177">
        <v>254.78</v>
      </c>
      <c r="E73" s="1" t="s">
        <v>149</v>
      </c>
    </row>
    <row r="74" spans="1:9">
      <c r="A74" s="175" t="s">
        <v>339</v>
      </c>
      <c r="B74" s="175" t="s">
        <v>340</v>
      </c>
      <c r="C74" s="175" t="s">
        <v>341</v>
      </c>
      <c r="D74" s="178">
        <v>1111.6500000000001</v>
      </c>
      <c r="E74" s="1" t="s">
        <v>149</v>
      </c>
    </row>
    <row r="75" spans="1:9">
      <c r="A75" s="174" t="s">
        <v>342</v>
      </c>
      <c r="B75" s="174" t="s">
        <v>343</v>
      </c>
      <c r="C75" s="174" t="s">
        <v>344</v>
      </c>
      <c r="D75" s="177">
        <v>364.67</v>
      </c>
      <c r="E75" s="1" t="s">
        <v>149</v>
      </c>
    </row>
    <row r="76" spans="1:9">
      <c r="A76" s="175" t="s">
        <v>345</v>
      </c>
      <c r="B76" s="175" t="s">
        <v>346</v>
      </c>
      <c r="C76" s="175" t="s">
        <v>313</v>
      </c>
      <c r="D76" s="178">
        <v>2841.44</v>
      </c>
      <c r="E76" s="1" t="s">
        <v>149</v>
      </c>
    </row>
    <row r="77" spans="1:9">
      <c r="A77" s="174" t="s">
        <v>347</v>
      </c>
      <c r="B77" s="174" t="s">
        <v>348</v>
      </c>
      <c r="C77" s="174" t="s">
        <v>241</v>
      </c>
      <c r="D77" s="177">
        <v>95.01</v>
      </c>
      <c r="E77" s="1" t="s">
        <v>149</v>
      </c>
    </row>
    <row r="78" spans="1:9">
      <c r="A78" s="175" t="s">
        <v>349</v>
      </c>
      <c r="B78" s="175" t="s">
        <v>350</v>
      </c>
      <c r="C78" s="175" t="s">
        <v>351</v>
      </c>
      <c r="D78" s="178">
        <v>1284.42</v>
      </c>
      <c r="E78" s="1" t="s">
        <v>149</v>
      </c>
    </row>
    <row r="79" spans="1:9">
      <c r="A79" s="174" t="s">
        <v>352</v>
      </c>
      <c r="B79" s="174" t="s">
        <v>353</v>
      </c>
      <c r="C79" s="174" t="s">
        <v>255</v>
      </c>
      <c r="D79" s="177">
        <v>-29.77</v>
      </c>
      <c r="E79" s="1" t="s">
        <v>149</v>
      </c>
    </row>
    <row r="80" spans="1:9">
      <c r="A80" s="175" t="s">
        <v>354</v>
      </c>
      <c r="B80" s="175" t="s">
        <v>355</v>
      </c>
      <c r="C80" s="175" t="s">
        <v>356</v>
      </c>
      <c r="D80" s="178">
        <v>674.07</v>
      </c>
      <c r="E80" s="1" t="s">
        <v>149</v>
      </c>
    </row>
    <row r="81" spans="1:5">
      <c r="A81" s="174" t="s">
        <v>357</v>
      </c>
      <c r="B81" s="174" t="s">
        <v>358</v>
      </c>
      <c r="C81" s="174" t="s">
        <v>359</v>
      </c>
      <c r="D81" s="177">
        <v>63.34</v>
      </c>
      <c r="E81" s="1" t="s">
        <v>149</v>
      </c>
    </row>
    <row r="82" spans="1:5">
      <c r="A82" s="175" t="s">
        <v>360</v>
      </c>
      <c r="B82" s="175" t="s">
        <v>361</v>
      </c>
      <c r="C82" s="175" t="s">
        <v>359</v>
      </c>
      <c r="D82" s="178">
        <v>126.68</v>
      </c>
      <c r="E82" s="1" t="s">
        <v>149</v>
      </c>
    </row>
    <row r="83" spans="1:5">
      <c r="A83" s="174" t="s">
        <v>362</v>
      </c>
      <c r="B83" s="174" t="s">
        <v>363</v>
      </c>
      <c r="C83" s="174" t="s">
        <v>318</v>
      </c>
      <c r="D83" s="177">
        <v>371.63</v>
      </c>
      <c r="E83" s="1" t="s">
        <v>149</v>
      </c>
    </row>
    <row r="84" spans="1:5">
      <c r="A84" s="175" t="s">
        <v>364</v>
      </c>
      <c r="B84" s="175" t="s">
        <v>365</v>
      </c>
      <c r="C84" s="175" t="s">
        <v>351</v>
      </c>
      <c r="D84" s="178">
        <v>985.07</v>
      </c>
      <c r="E84" s="1" t="s">
        <v>149</v>
      </c>
    </row>
    <row r="85" spans="1:5">
      <c r="A85" s="174" t="s">
        <v>366</v>
      </c>
      <c r="B85" s="174" t="s">
        <v>367</v>
      </c>
      <c r="C85" s="174" t="s">
        <v>351</v>
      </c>
      <c r="D85" s="177">
        <v>2908.34</v>
      </c>
      <c r="E85" s="1" t="s">
        <v>149</v>
      </c>
    </row>
    <row r="86" spans="1:5">
      <c r="A86" s="175" t="s">
        <v>368</v>
      </c>
      <c r="B86" s="175" t="s">
        <v>369</v>
      </c>
      <c r="C86" s="175" t="s">
        <v>310</v>
      </c>
      <c r="D86" s="178">
        <v>162.26</v>
      </c>
      <c r="E86" s="1" t="s">
        <v>149</v>
      </c>
    </row>
    <row r="87" spans="1:5">
      <c r="A87" s="174" t="s">
        <v>370</v>
      </c>
      <c r="B87" s="174" t="s">
        <v>371</v>
      </c>
      <c r="C87" s="174" t="s">
        <v>310</v>
      </c>
      <c r="D87" s="177">
        <v>100</v>
      </c>
      <c r="E87" s="1" t="s">
        <v>149</v>
      </c>
    </row>
    <row r="88" spans="1:5">
      <c r="A88" s="175" t="s">
        <v>372</v>
      </c>
      <c r="B88" s="175" t="s">
        <v>373</v>
      </c>
      <c r="C88" s="175" t="s">
        <v>374</v>
      </c>
      <c r="D88" s="178">
        <v>279.17</v>
      </c>
      <c r="E88" s="1" t="s">
        <v>149</v>
      </c>
    </row>
    <row r="89" spans="1:5">
      <c r="A89" s="174" t="s">
        <v>375</v>
      </c>
      <c r="B89" s="174" t="s">
        <v>376</v>
      </c>
      <c r="C89" s="174" t="s">
        <v>344</v>
      </c>
      <c r="D89" s="177">
        <v>8998.02</v>
      </c>
      <c r="E89" s="1" t="s">
        <v>149</v>
      </c>
    </row>
    <row r="90" spans="1:5">
      <c r="A90" s="175" t="s">
        <v>377</v>
      </c>
      <c r="B90" s="175" t="s">
        <v>378</v>
      </c>
      <c r="C90" s="175" t="s">
        <v>307</v>
      </c>
      <c r="D90" s="178">
        <v>2304.92</v>
      </c>
      <c r="E90" s="1" t="s">
        <v>149</v>
      </c>
    </row>
    <row r="91" spans="1:5">
      <c r="A91" s="174" t="s">
        <v>379</v>
      </c>
      <c r="B91" s="174" t="s">
        <v>378</v>
      </c>
      <c r="C91" s="174" t="s">
        <v>307</v>
      </c>
      <c r="D91" s="177">
        <v>2664.95</v>
      </c>
      <c r="E91" s="1" t="s">
        <v>149</v>
      </c>
    </row>
    <row r="92" spans="1:5">
      <c r="A92" s="175" t="s">
        <v>380</v>
      </c>
      <c r="B92" s="175" t="s">
        <v>381</v>
      </c>
      <c r="C92" s="175" t="s">
        <v>307</v>
      </c>
      <c r="D92" s="178">
        <v>53.33</v>
      </c>
      <c r="E92" s="1" t="s">
        <v>149</v>
      </c>
    </row>
    <row r="93" spans="1:5">
      <c r="A93" s="174" t="s">
        <v>382</v>
      </c>
      <c r="B93" s="174" t="s">
        <v>383</v>
      </c>
      <c r="C93" s="174" t="s">
        <v>359</v>
      </c>
      <c r="D93" s="177">
        <v>139.47999999999999</v>
      </c>
      <c r="E93" s="1" t="s">
        <v>149</v>
      </c>
    </row>
    <row r="94" spans="1:5">
      <c r="A94" s="175" t="s">
        <v>384</v>
      </c>
      <c r="B94" s="175" t="s">
        <v>385</v>
      </c>
      <c r="C94" s="175" t="s">
        <v>359</v>
      </c>
      <c r="D94" s="178">
        <v>139.47999999999999</v>
      </c>
      <c r="E94" s="1" t="s">
        <v>149</v>
      </c>
    </row>
    <row r="95" spans="1:5">
      <c r="A95" s="174" t="s">
        <v>386</v>
      </c>
      <c r="B95" s="174" t="s">
        <v>387</v>
      </c>
      <c r="C95" s="174" t="s">
        <v>310</v>
      </c>
      <c r="D95" s="177">
        <v>435.68</v>
      </c>
      <c r="E95" s="1" t="s">
        <v>149</v>
      </c>
    </row>
    <row r="96" spans="1:5">
      <c r="A96" s="175" t="s">
        <v>388</v>
      </c>
      <c r="B96" s="175" t="s">
        <v>389</v>
      </c>
      <c r="C96" s="175" t="s">
        <v>318</v>
      </c>
      <c r="D96" s="178">
        <v>1899.7</v>
      </c>
      <c r="E96" s="1" t="s">
        <v>149</v>
      </c>
    </row>
    <row r="97" spans="1:5">
      <c r="A97" s="174" t="s">
        <v>390</v>
      </c>
      <c r="B97" s="174" t="s">
        <v>391</v>
      </c>
      <c r="C97" s="174" t="s">
        <v>392</v>
      </c>
      <c r="D97" s="177">
        <v>147.63</v>
      </c>
      <c r="E97" s="1" t="s">
        <v>39</v>
      </c>
    </row>
    <row r="98" spans="1:5">
      <c r="A98" s="175" t="s">
        <v>393</v>
      </c>
      <c r="B98" s="175" t="s">
        <v>394</v>
      </c>
      <c r="C98" s="175" t="s">
        <v>171</v>
      </c>
      <c r="D98" s="178">
        <v>-0.21</v>
      </c>
      <c r="E98" s="1" t="s">
        <v>39</v>
      </c>
    </row>
    <row r="99" spans="1:5">
      <c r="A99" s="174" t="s">
        <v>395</v>
      </c>
      <c r="B99" s="174" t="s">
        <v>396</v>
      </c>
      <c r="C99" s="174" t="s">
        <v>392</v>
      </c>
      <c r="D99" s="177">
        <v>100.74</v>
      </c>
      <c r="E99" s="1" t="s">
        <v>39</v>
      </c>
    </row>
    <row r="100" spans="1:5">
      <c r="A100" s="175" t="s">
        <v>397</v>
      </c>
      <c r="B100" s="175" t="s">
        <v>398</v>
      </c>
      <c r="C100" s="175" t="s">
        <v>399</v>
      </c>
      <c r="D100" s="178">
        <v>84.22</v>
      </c>
      <c r="E100" s="1" t="s">
        <v>39</v>
      </c>
    </row>
    <row r="101" spans="1:5">
      <c r="A101" s="174" t="s">
        <v>400</v>
      </c>
      <c r="B101" s="174" t="s">
        <v>401</v>
      </c>
      <c r="C101" s="174" t="s">
        <v>402</v>
      </c>
      <c r="D101" s="177">
        <v>169.36</v>
      </c>
      <c r="E101" s="1" t="s">
        <v>39</v>
      </c>
    </row>
    <row r="102" spans="1:5">
      <c r="A102" s="175" t="s">
        <v>403</v>
      </c>
      <c r="B102" s="175" t="s">
        <v>404</v>
      </c>
      <c r="C102" s="175" t="s">
        <v>392</v>
      </c>
      <c r="D102" s="178">
        <v>240.57</v>
      </c>
      <c r="E102" s="1" t="s">
        <v>39</v>
      </c>
    </row>
    <row r="103" spans="1:5">
      <c r="A103" s="174" t="s">
        <v>405</v>
      </c>
      <c r="B103" s="174" t="s">
        <v>406</v>
      </c>
      <c r="C103" s="174" t="s">
        <v>392</v>
      </c>
      <c r="D103" s="177">
        <v>119.98</v>
      </c>
      <c r="E103" s="1" t="s">
        <v>39</v>
      </c>
    </row>
    <row r="104" spans="1:5">
      <c r="A104" s="175" t="s">
        <v>407</v>
      </c>
      <c r="B104" s="175" t="s">
        <v>408</v>
      </c>
      <c r="C104" s="175" t="s">
        <v>255</v>
      </c>
      <c r="D104" s="178">
        <v>-3.77</v>
      </c>
      <c r="E104" s="1" t="s">
        <v>39</v>
      </c>
    </row>
    <row r="105" spans="1:5">
      <c r="A105" s="174" t="s">
        <v>409</v>
      </c>
      <c r="B105" s="174" t="s">
        <v>410</v>
      </c>
      <c r="C105" s="174" t="s">
        <v>402</v>
      </c>
      <c r="D105" s="177">
        <v>913.5</v>
      </c>
      <c r="E105" s="1" t="s">
        <v>39</v>
      </c>
    </row>
    <row r="106" spans="1:5">
      <c r="A106" s="175" t="s">
        <v>411</v>
      </c>
      <c r="B106" s="175" t="s">
        <v>412</v>
      </c>
      <c r="C106" s="175" t="s">
        <v>402</v>
      </c>
      <c r="D106" s="178">
        <v>85.14</v>
      </c>
      <c r="E106" s="1" t="s">
        <v>39</v>
      </c>
    </row>
    <row r="107" spans="1:5">
      <c r="A107" s="174" t="s">
        <v>413</v>
      </c>
      <c r="B107" s="174" t="s">
        <v>414</v>
      </c>
      <c r="C107" s="174" t="s">
        <v>415</v>
      </c>
      <c r="D107" s="177">
        <v>64.36</v>
      </c>
      <c r="E107" s="1" t="s">
        <v>37</v>
      </c>
    </row>
    <row r="108" spans="1:5">
      <c r="A108" s="175" t="s">
        <v>416</v>
      </c>
      <c r="B108" s="175" t="s">
        <v>417</v>
      </c>
      <c r="C108" s="175" t="s">
        <v>241</v>
      </c>
      <c r="D108" s="178">
        <v>12449.07</v>
      </c>
      <c r="E108" s="1" t="s">
        <v>37</v>
      </c>
    </row>
    <row r="109" spans="1:5">
      <c r="A109" s="174" t="s">
        <v>418</v>
      </c>
      <c r="B109" s="174" t="s">
        <v>419</v>
      </c>
      <c r="C109" s="174" t="s">
        <v>420</v>
      </c>
      <c r="D109" s="177">
        <v>132.88</v>
      </c>
      <c r="E109" s="1" t="s">
        <v>37</v>
      </c>
    </row>
    <row r="110" spans="1:5">
      <c r="A110" s="175" t="s">
        <v>421</v>
      </c>
      <c r="B110" s="175" t="s">
        <v>422</v>
      </c>
      <c r="C110" s="175" t="s">
        <v>241</v>
      </c>
      <c r="D110" s="178">
        <v>74.22</v>
      </c>
      <c r="E110" s="1" t="s">
        <v>37</v>
      </c>
    </row>
    <row r="111" spans="1:5">
      <c r="A111" s="174" t="s">
        <v>423</v>
      </c>
      <c r="B111" s="174" t="s">
        <v>424</v>
      </c>
      <c r="C111" s="174" t="s">
        <v>171</v>
      </c>
      <c r="D111" s="177">
        <v>-28.83</v>
      </c>
      <c r="E111" s="1" t="s">
        <v>37</v>
      </c>
    </row>
    <row r="112" spans="1:5">
      <c r="A112" s="175" t="s">
        <v>425</v>
      </c>
      <c r="B112" s="175" t="s">
        <v>426</v>
      </c>
      <c r="C112" s="175" t="s">
        <v>241</v>
      </c>
      <c r="D112" s="178">
        <v>302.52</v>
      </c>
      <c r="E112" s="1" t="s">
        <v>37</v>
      </c>
    </row>
    <row r="113" spans="1:5">
      <c r="A113" s="174" t="s">
        <v>427</v>
      </c>
      <c r="B113" s="174" t="s">
        <v>428</v>
      </c>
      <c r="C113" s="174" t="s">
        <v>429</v>
      </c>
      <c r="D113" s="177">
        <v>196.66</v>
      </c>
      <c r="E113" s="1" t="s">
        <v>37</v>
      </c>
    </row>
    <row r="114" spans="1:5">
      <c r="A114" s="175" t="s">
        <v>430</v>
      </c>
      <c r="B114" s="175" t="s">
        <v>431</v>
      </c>
      <c r="C114" s="175" t="s">
        <v>241</v>
      </c>
      <c r="D114" s="178">
        <v>1111.48</v>
      </c>
      <c r="E114" s="1" t="s">
        <v>37</v>
      </c>
    </row>
    <row r="115" spans="1:5">
      <c r="A115" s="174" t="s">
        <v>432</v>
      </c>
      <c r="B115" s="174" t="s">
        <v>433</v>
      </c>
      <c r="C115" s="174" t="s">
        <v>434</v>
      </c>
      <c r="D115" s="177">
        <v>95.61</v>
      </c>
      <c r="E115" s="1" t="s">
        <v>37</v>
      </c>
    </row>
    <row r="116" spans="1:5">
      <c r="A116" s="175" t="s">
        <v>435</v>
      </c>
      <c r="B116" s="175" t="s">
        <v>436</v>
      </c>
      <c r="C116" s="175" t="s">
        <v>434</v>
      </c>
      <c r="D116" s="178">
        <v>4783.63</v>
      </c>
      <c r="E116" s="1" t="s">
        <v>37</v>
      </c>
    </row>
    <row r="117" spans="1:5">
      <c r="A117" s="174" t="s">
        <v>437</v>
      </c>
      <c r="B117" s="174" t="s">
        <v>438</v>
      </c>
      <c r="C117" s="174" t="s">
        <v>439</v>
      </c>
      <c r="D117" s="177">
        <v>27.3</v>
      </c>
      <c r="E117" s="1" t="s">
        <v>37</v>
      </c>
    </row>
    <row r="118" spans="1:5">
      <c r="A118" s="175" t="s">
        <v>440</v>
      </c>
      <c r="B118" s="175" t="s">
        <v>441</v>
      </c>
      <c r="C118" s="175" t="s">
        <v>442</v>
      </c>
      <c r="D118" s="178">
        <v>4581</v>
      </c>
      <c r="E118" s="1" t="s">
        <v>37</v>
      </c>
    </row>
    <row r="119" spans="1:5">
      <c r="A119" s="174" t="s">
        <v>443</v>
      </c>
      <c r="B119" s="174" t="s">
        <v>444</v>
      </c>
      <c r="C119" s="174" t="s">
        <v>255</v>
      </c>
      <c r="D119" s="177">
        <v>-18.52</v>
      </c>
      <c r="E119" s="1" t="s">
        <v>37</v>
      </c>
    </row>
    <row r="120" spans="1:5">
      <c r="A120" s="175" t="s">
        <v>445</v>
      </c>
      <c r="B120" s="175" t="s">
        <v>446</v>
      </c>
      <c r="C120" s="175" t="s">
        <v>241</v>
      </c>
      <c r="D120" s="178">
        <v>88.33</v>
      </c>
      <c r="E120" s="1" t="s">
        <v>37</v>
      </c>
    </row>
    <row r="121" spans="1:5">
      <c r="A121" s="174" t="s">
        <v>447</v>
      </c>
      <c r="B121" s="174" t="s">
        <v>448</v>
      </c>
      <c r="C121" s="174" t="s">
        <v>246</v>
      </c>
      <c r="D121" s="177">
        <v>118.74</v>
      </c>
      <c r="E121" s="1" t="s">
        <v>37</v>
      </c>
    </row>
    <row r="122" spans="1:5">
      <c r="A122" s="175" t="s">
        <v>449</v>
      </c>
      <c r="B122" s="175" t="s">
        <v>450</v>
      </c>
      <c r="C122" s="175" t="s">
        <v>246</v>
      </c>
      <c r="D122" s="178">
        <v>212.7</v>
      </c>
      <c r="E122" s="1" t="s">
        <v>37</v>
      </c>
    </row>
    <row r="123" spans="1:5">
      <c r="A123" s="174" t="s">
        <v>451</v>
      </c>
      <c r="B123" s="174" t="s">
        <v>452</v>
      </c>
      <c r="C123" s="174" t="s">
        <v>241</v>
      </c>
      <c r="D123" s="177">
        <v>186.57</v>
      </c>
      <c r="E123" s="1" t="s">
        <v>37</v>
      </c>
    </row>
    <row r="124" spans="1:5">
      <c r="A124" s="175" t="s">
        <v>453</v>
      </c>
      <c r="B124" s="175" t="s">
        <v>454</v>
      </c>
      <c r="C124" s="175" t="s">
        <v>351</v>
      </c>
      <c r="D124" s="178">
        <v>376.98</v>
      </c>
      <c r="E124" s="1" t="s">
        <v>37</v>
      </c>
    </row>
    <row r="125" spans="1:5">
      <c r="A125" s="174" t="s">
        <v>455</v>
      </c>
      <c r="B125" s="174" t="s">
        <v>456</v>
      </c>
      <c r="C125" s="174" t="s">
        <v>457</v>
      </c>
      <c r="D125" s="177">
        <v>806.36</v>
      </c>
      <c r="E125" s="1" t="s">
        <v>37</v>
      </c>
    </row>
    <row r="126" spans="1:5">
      <c r="A126" s="175" t="s">
        <v>458</v>
      </c>
      <c r="B126" s="175" t="s">
        <v>459</v>
      </c>
      <c r="C126" s="175" t="s">
        <v>457</v>
      </c>
      <c r="D126" s="178">
        <v>162.19999999999999</v>
      </c>
      <c r="E126" s="1" t="s">
        <v>37</v>
      </c>
    </row>
    <row r="127" spans="1:5">
      <c r="A127" s="174" t="s">
        <v>460</v>
      </c>
      <c r="B127" s="174" t="s">
        <v>461</v>
      </c>
      <c r="C127" s="174" t="s">
        <v>457</v>
      </c>
      <c r="D127" s="177">
        <v>4812.13</v>
      </c>
      <c r="E127" s="1" t="s">
        <v>37</v>
      </c>
    </row>
    <row r="128" spans="1:5">
      <c r="A128" s="174" t="s">
        <v>462</v>
      </c>
      <c r="B128" s="174" t="s">
        <v>463</v>
      </c>
      <c r="C128" s="174" t="s">
        <v>464</v>
      </c>
      <c r="D128" s="177">
        <v>88.56</v>
      </c>
      <c r="E128" s="1" t="s">
        <v>20</v>
      </c>
    </row>
    <row r="129" spans="1:5">
      <c r="A129" s="175" t="s">
        <v>465</v>
      </c>
      <c r="B129" s="175" t="s">
        <v>466</v>
      </c>
      <c r="C129" s="175" t="s">
        <v>313</v>
      </c>
      <c r="D129" s="178">
        <v>97.64</v>
      </c>
      <c r="E129" s="1" t="s">
        <v>34</v>
      </c>
    </row>
    <row r="130" spans="1:5">
      <c r="A130" s="174" t="s">
        <v>467</v>
      </c>
      <c r="B130" s="174" t="s">
        <v>468</v>
      </c>
      <c r="C130" s="174" t="s">
        <v>313</v>
      </c>
      <c r="D130" s="177">
        <v>519.54</v>
      </c>
      <c r="E130" s="1" t="s">
        <v>34</v>
      </c>
    </row>
    <row r="131" spans="1:5">
      <c r="A131" s="175" t="s">
        <v>469</v>
      </c>
      <c r="B131" s="175" t="s">
        <v>470</v>
      </c>
      <c r="C131" s="175" t="s">
        <v>471</v>
      </c>
      <c r="D131" s="178">
        <v>35.01</v>
      </c>
      <c r="E131" s="1" t="s">
        <v>20</v>
      </c>
    </row>
    <row r="132" spans="1:5">
      <c r="A132" s="174" t="s">
        <v>472</v>
      </c>
      <c r="B132" s="174" t="s">
        <v>473</v>
      </c>
      <c r="C132" s="174" t="s">
        <v>241</v>
      </c>
      <c r="D132" s="177">
        <v>172.29</v>
      </c>
      <c r="E132" s="1" t="s">
        <v>20</v>
      </c>
    </row>
    <row r="133" spans="1:5">
      <c r="A133" s="175" t="s">
        <v>474</v>
      </c>
      <c r="B133" s="175" t="s">
        <v>475</v>
      </c>
      <c r="C133" s="175" t="s">
        <v>476</v>
      </c>
      <c r="D133" s="178">
        <v>99.2</v>
      </c>
      <c r="E133" s="1" t="s">
        <v>20</v>
      </c>
    </row>
    <row r="134" spans="1:5">
      <c r="A134" s="174" t="s">
        <v>477</v>
      </c>
      <c r="B134" s="174" t="s">
        <v>478</v>
      </c>
      <c r="C134" s="174" t="s">
        <v>471</v>
      </c>
      <c r="D134" s="177">
        <v>15.51</v>
      </c>
      <c r="E134" s="1" t="s">
        <v>20</v>
      </c>
    </row>
    <row r="135" spans="1:5">
      <c r="A135" s="175" t="s">
        <v>479</v>
      </c>
      <c r="B135" s="175" t="s">
        <v>480</v>
      </c>
      <c r="C135" s="175" t="s">
        <v>481</v>
      </c>
      <c r="D135" s="178">
        <v>34.340000000000003</v>
      </c>
      <c r="E135" s="1" t="s">
        <v>482</v>
      </c>
    </row>
    <row r="136" spans="1:5">
      <c r="A136" s="174" t="s">
        <v>483</v>
      </c>
      <c r="B136" s="174" t="s">
        <v>484</v>
      </c>
      <c r="C136" s="174" t="s">
        <v>485</v>
      </c>
      <c r="D136" s="177">
        <v>23.34</v>
      </c>
      <c r="E136" s="1" t="s">
        <v>20</v>
      </c>
    </row>
    <row r="137" spans="1:5">
      <c r="A137" s="175" t="s">
        <v>486</v>
      </c>
      <c r="B137" s="175" t="s">
        <v>487</v>
      </c>
      <c r="C137" s="175" t="s">
        <v>476</v>
      </c>
      <c r="D137" s="178">
        <v>105.11</v>
      </c>
      <c r="E137" s="1" t="s">
        <v>482</v>
      </c>
    </row>
    <row r="138" spans="1:5">
      <c r="A138" s="174" t="s">
        <v>488</v>
      </c>
      <c r="B138" s="174" t="s">
        <v>489</v>
      </c>
      <c r="C138" s="174" t="s">
        <v>490</v>
      </c>
      <c r="D138" s="177">
        <v>56.16</v>
      </c>
      <c r="E138" s="1" t="s">
        <v>20</v>
      </c>
    </row>
    <row r="139" spans="1:5">
      <c r="A139" s="175" t="s">
        <v>491</v>
      </c>
      <c r="B139" s="175" t="s">
        <v>492</v>
      </c>
      <c r="C139" s="175" t="s">
        <v>490</v>
      </c>
      <c r="D139" s="178">
        <v>58.13</v>
      </c>
      <c r="E139" s="1" t="s">
        <v>20</v>
      </c>
    </row>
    <row r="140" spans="1:5">
      <c r="A140" s="174" t="s">
        <v>493</v>
      </c>
      <c r="B140" s="174" t="s">
        <v>494</v>
      </c>
      <c r="C140" s="174" t="s">
        <v>241</v>
      </c>
      <c r="D140" s="177">
        <v>56.06</v>
      </c>
      <c r="E140" s="1" t="s">
        <v>20</v>
      </c>
    </row>
    <row r="141" spans="1:5">
      <c r="A141" s="175" t="s">
        <v>495</v>
      </c>
      <c r="B141" s="175" t="s">
        <v>496</v>
      </c>
      <c r="C141" s="175" t="s">
        <v>497</v>
      </c>
      <c r="D141" s="178">
        <v>1904.39</v>
      </c>
      <c r="E141" s="1" t="s">
        <v>20</v>
      </c>
    </row>
    <row r="142" spans="1:5">
      <c r="A142" s="174" t="s">
        <v>498</v>
      </c>
      <c r="B142" s="174" t="s">
        <v>499</v>
      </c>
      <c r="C142" s="174" t="s">
        <v>490</v>
      </c>
      <c r="D142" s="177">
        <v>55.23</v>
      </c>
      <c r="E142" s="1" t="s">
        <v>20</v>
      </c>
    </row>
    <row r="143" spans="1:5">
      <c r="A143" s="175" t="s">
        <v>500</v>
      </c>
      <c r="B143" s="175" t="s">
        <v>501</v>
      </c>
      <c r="C143" s="175" t="s">
        <v>241</v>
      </c>
      <c r="D143" s="178">
        <v>102.8</v>
      </c>
      <c r="E143" s="1" t="s">
        <v>20</v>
      </c>
    </row>
    <row r="144" spans="1:5">
      <c r="A144" s="174" t="s">
        <v>502</v>
      </c>
      <c r="B144" s="174" t="s">
        <v>503</v>
      </c>
      <c r="C144" s="174" t="s">
        <v>374</v>
      </c>
      <c r="D144" s="177">
        <v>227.46</v>
      </c>
      <c r="E144" s="1" t="s">
        <v>482</v>
      </c>
    </row>
    <row r="145" spans="1:5">
      <c r="A145" s="175" t="s">
        <v>504</v>
      </c>
      <c r="B145" s="175" t="s">
        <v>505</v>
      </c>
      <c r="C145" s="175" t="s">
        <v>476</v>
      </c>
      <c r="D145" s="178">
        <v>235.8</v>
      </c>
      <c r="E145" s="1" t="s">
        <v>482</v>
      </c>
    </row>
    <row r="146" spans="1:5">
      <c r="A146" s="174" t="s">
        <v>506</v>
      </c>
      <c r="B146" s="174" t="s">
        <v>507</v>
      </c>
      <c r="C146" s="174" t="s">
        <v>374</v>
      </c>
      <c r="D146" s="177">
        <v>1552.11</v>
      </c>
      <c r="E146" s="1" t="s">
        <v>482</v>
      </c>
    </row>
    <row r="147" spans="1:5">
      <c r="A147" s="175" t="s">
        <v>508</v>
      </c>
      <c r="B147" s="175" t="s">
        <v>509</v>
      </c>
      <c r="C147" s="175" t="s">
        <v>476</v>
      </c>
      <c r="D147" s="178">
        <v>154.13999999999999</v>
      </c>
      <c r="E147" s="1" t="s">
        <v>482</v>
      </c>
    </row>
    <row r="148" spans="1:5">
      <c r="A148" s="174" t="s">
        <v>510</v>
      </c>
      <c r="B148" s="174" t="s">
        <v>511</v>
      </c>
      <c r="C148" s="174" t="s">
        <v>374</v>
      </c>
      <c r="D148" s="177">
        <v>485.81</v>
      </c>
      <c r="E148" s="1" t="s">
        <v>482</v>
      </c>
    </row>
    <row r="149" spans="1:5">
      <c r="A149" s="175" t="s">
        <v>512</v>
      </c>
      <c r="B149" s="175" t="s">
        <v>513</v>
      </c>
      <c r="C149" s="175" t="s">
        <v>241</v>
      </c>
      <c r="D149" s="178">
        <v>84.46</v>
      </c>
      <c r="E149" s="1" t="s">
        <v>482</v>
      </c>
    </row>
    <row r="150" spans="1:5">
      <c r="A150" s="174" t="s">
        <v>514</v>
      </c>
      <c r="B150" s="174" t="s">
        <v>515</v>
      </c>
      <c r="C150" s="174" t="s">
        <v>481</v>
      </c>
      <c r="D150" s="177">
        <v>393.26</v>
      </c>
      <c r="E150" s="1" t="s">
        <v>482</v>
      </c>
    </row>
    <row r="151" spans="1:5">
      <c r="A151" s="175" t="s">
        <v>516</v>
      </c>
      <c r="B151" s="175" t="s">
        <v>517</v>
      </c>
      <c r="C151" s="175" t="s">
        <v>476</v>
      </c>
      <c r="D151" s="178">
        <v>4005.28</v>
      </c>
      <c r="E151" s="1" t="s">
        <v>482</v>
      </c>
    </row>
    <row r="152" spans="1:5">
      <c r="A152" s="174" t="s">
        <v>518</v>
      </c>
      <c r="B152" s="174" t="s">
        <v>519</v>
      </c>
      <c r="C152" s="174" t="s">
        <v>171</v>
      </c>
      <c r="D152" s="177">
        <v>-28.91</v>
      </c>
      <c r="E152" s="1" t="s">
        <v>482</v>
      </c>
    </row>
    <row r="153" spans="1:5">
      <c r="A153" s="175" t="s">
        <v>520</v>
      </c>
      <c r="B153" s="175" t="s">
        <v>521</v>
      </c>
      <c r="C153" s="175" t="s">
        <v>522</v>
      </c>
      <c r="D153" s="178">
        <v>382.69</v>
      </c>
      <c r="E153" s="1" t="s">
        <v>20</v>
      </c>
    </row>
    <row r="154" spans="1:5">
      <c r="A154" s="174" t="s">
        <v>523</v>
      </c>
      <c r="B154" s="174" t="s">
        <v>524</v>
      </c>
      <c r="C154" s="174" t="s">
        <v>525</v>
      </c>
      <c r="D154" s="177">
        <v>102.28</v>
      </c>
      <c r="E154" s="1" t="s">
        <v>482</v>
      </c>
    </row>
    <row r="155" spans="1:5">
      <c r="A155" s="175" t="s">
        <v>526</v>
      </c>
      <c r="B155" s="175" t="s">
        <v>527</v>
      </c>
      <c r="C155" s="175" t="s">
        <v>528</v>
      </c>
      <c r="D155" s="178">
        <v>56.29</v>
      </c>
      <c r="E155" s="1" t="s">
        <v>482</v>
      </c>
    </row>
    <row r="156" spans="1:5">
      <c r="A156" s="174" t="s">
        <v>529</v>
      </c>
      <c r="B156" s="174" t="s">
        <v>530</v>
      </c>
      <c r="C156" s="174" t="s">
        <v>531</v>
      </c>
      <c r="D156" s="177">
        <v>1292.4000000000001</v>
      </c>
      <c r="E156" s="1" t="s">
        <v>20</v>
      </c>
    </row>
    <row r="157" spans="1:5">
      <c r="A157" s="175" t="s">
        <v>532</v>
      </c>
      <c r="B157" s="175" t="s">
        <v>533</v>
      </c>
      <c r="C157" s="175" t="s">
        <v>534</v>
      </c>
      <c r="D157" s="178">
        <v>47.83</v>
      </c>
      <c r="E157" s="1" t="s">
        <v>20</v>
      </c>
    </row>
    <row r="158" spans="1:5">
      <c r="A158" s="174" t="s">
        <v>535</v>
      </c>
      <c r="B158" s="174" t="s">
        <v>536</v>
      </c>
      <c r="C158" s="174" t="s">
        <v>537</v>
      </c>
      <c r="D158" s="177">
        <v>392.7</v>
      </c>
      <c r="E158" s="1" t="s">
        <v>20</v>
      </c>
    </row>
    <row r="159" spans="1:5">
      <c r="A159" s="175" t="s">
        <v>538</v>
      </c>
      <c r="B159" s="175" t="s">
        <v>539</v>
      </c>
      <c r="C159" s="175" t="s">
        <v>540</v>
      </c>
      <c r="D159" s="178">
        <v>534.44000000000005</v>
      </c>
      <c r="E159" s="1" t="s">
        <v>482</v>
      </c>
    </row>
    <row r="160" spans="1:5">
      <c r="A160" s="174" t="s">
        <v>541</v>
      </c>
      <c r="B160" s="174" t="s">
        <v>542</v>
      </c>
      <c r="C160" s="174" t="s">
        <v>543</v>
      </c>
      <c r="D160" s="177">
        <v>43.78</v>
      </c>
      <c r="E160" t="s">
        <v>34</v>
      </c>
    </row>
    <row r="161" spans="1:5">
      <c r="A161" s="175" t="s">
        <v>544</v>
      </c>
      <c r="B161" s="175" t="s">
        <v>545</v>
      </c>
      <c r="C161" s="175" t="s">
        <v>313</v>
      </c>
      <c r="D161" s="178">
        <v>865.6</v>
      </c>
      <c r="E161" t="s">
        <v>482</v>
      </c>
    </row>
    <row r="162" spans="1:5">
      <c r="A162" s="174" t="s">
        <v>546</v>
      </c>
      <c r="B162" s="174" t="s">
        <v>547</v>
      </c>
      <c r="C162" s="174" t="s">
        <v>534</v>
      </c>
      <c r="D162" s="177">
        <v>332.64</v>
      </c>
      <c r="E162" t="s">
        <v>20</v>
      </c>
    </row>
    <row r="163" spans="1:5">
      <c r="A163" s="175" t="s">
        <v>548</v>
      </c>
      <c r="B163" s="175" t="s">
        <v>549</v>
      </c>
      <c r="C163" s="175" t="s">
        <v>476</v>
      </c>
      <c r="D163" s="178">
        <v>1009.62</v>
      </c>
      <c r="E163" t="s">
        <v>482</v>
      </c>
    </row>
    <row r="164" spans="1:5">
      <c r="A164" s="174" t="s">
        <v>550</v>
      </c>
      <c r="B164" s="174" t="s">
        <v>551</v>
      </c>
      <c r="C164" s="174" t="s">
        <v>552</v>
      </c>
      <c r="D164" s="177">
        <v>533.28</v>
      </c>
      <c r="E164" t="s">
        <v>482</v>
      </c>
    </row>
    <row r="165" spans="1:5">
      <c r="A165" s="175" t="s">
        <v>553</v>
      </c>
      <c r="B165" s="175" t="s">
        <v>554</v>
      </c>
      <c r="C165" s="175" t="s">
        <v>555</v>
      </c>
      <c r="D165" s="178">
        <v>1675.84</v>
      </c>
      <c r="E165" t="s">
        <v>482</v>
      </c>
    </row>
    <row r="166" spans="1:5">
      <c r="A166" s="174" t="s">
        <v>556</v>
      </c>
      <c r="B166" s="174" t="s">
        <v>557</v>
      </c>
      <c r="C166" s="174" t="s">
        <v>558</v>
      </c>
      <c r="D166" s="177">
        <v>75.78</v>
      </c>
      <c r="E166" t="s">
        <v>482</v>
      </c>
    </row>
    <row r="167" spans="1:5">
      <c r="A167" s="175" t="s">
        <v>559</v>
      </c>
      <c r="B167" s="175" t="s">
        <v>560</v>
      </c>
      <c r="C167" s="175" t="s">
        <v>522</v>
      </c>
      <c r="D167" s="178">
        <v>702.61</v>
      </c>
      <c r="E167" t="s">
        <v>20</v>
      </c>
    </row>
    <row r="168" spans="1:5">
      <c r="A168" s="174" t="s">
        <v>561</v>
      </c>
      <c r="B168" s="174" t="s">
        <v>562</v>
      </c>
      <c r="C168" s="174" t="s">
        <v>241</v>
      </c>
      <c r="D168" s="177">
        <v>62.46</v>
      </c>
      <c r="E168" t="s">
        <v>482</v>
      </c>
    </row>
    <row r="169" spans="1:5">
      <c r="A169" s="175" t="s">
        <v>563</v>
      </c>
      <c r="B169" s="175" t="s">
        <v>564</v>
      </c>
      <c r="C169" s="175" t="s">
        <v>534</v>
      </c>
      <c r="D169" s="178">
        <v>78.19</v>
      </c>
      <c r="E169" t="s">
        <v>20</v>
      </c>
    </row>
    <row r="170" spans="1:5">
      <c r="A170" s="174" t="s">
        <v>565</v>
      </c>
      <c r="B170" s="174" t="s">
        <v>566</v>
      </c>
      <c r="C170" s="174" t="s">
        <v>534</v>
      </c>
      <c r="D170" s="177">
        <v>29.21</v>
      </c>
      <c r="E170" t="s">
        <v>20</v>
      </c>
    </row>
    <row r="171" spans="1:5">
      <c r="A171" s="175" t="s">
        <v>567</v>
      </c>
      <c r="B171" s="175" t="s">
        <v>568</v>
      </c>
      <c r="C171" s="175" t="s">
        <v>555</v>
      </c>
      <c r="D171" s="178">
        <v>622.70000000000005</v>
      </c>
      <c r="E171" t="s">
        <v>20</v>
      </c>
    </row>
    <row r="172" spans="1:5">
      <c r="A172" s="174" t="s">
        <v>569</v>
      </c>
      <c r="B172" s="174" t="s">
        <v>570</v>
      </c>
      <c r="C172" s="174" t="s">
        <v>555</v>
      </c>
      <c r="D172" s="177">
        <v>122.58</v>
      </c>
      <c r="E172" t="s">
        <v>20</v>
      </c>
    </row>
    <row r="173" spans="1:5">
      <c r="A173" s="175" t="s">
        <v>571</v>
      </c>
      <c r="B173" s="175" t="s">
        <v>572</v>
      </c>
      <c r="C173" s="175" t="s">
        <v>522</v>
      </c>
      <c r="D173" s="178">
        <v>57.89</v>
      </c>
      <c r="E173" t="s">
        <v>20</v>
      </c>
    </row>
    <row r="174" spans="1:5">
      <c r="A174" s="174" t="s">
        <v>573</v>
      </c>
      <c r="B174" s="174" t="s">
        <v>574</v>
      </c>
      <c r="C174" s="174" t="s">
        <v>313</v>
      </c>
      <c r="D174" s="177">
        <v>100.67</v>
      </c>
      <c r="E174" t="s">
        <v>482</v>
      </c>
    </row>
    <row r="175" spans="1:5">
      <c r="A175" s="175" t="s">
        <v>575</v>
      </c>
      <c r="B175" s="175" t="s">
        <v>576</v>
      </c>
      <c r="C175" s="175" t="s">
        <v>218</v>
      </c>
      <c r="D175" s="178">
        <v>317.45999999999998</v>
      </c>
      <c r="E175" t="s">
        <v>34</v>
      </c>
    </row>
    <row r="176" spans="1:5">
      <c r="A176" s="174" t="s">
        <v>577</v>
      </c>
      <c r="B176" s="174" t="s">
        <v>578</v>
      </c>
      <c r="C176" s="174" t="s">
        <v>534</v>
      </c>
      <c r="D176" s="177">
        <v>1301.27</v>
      </c>
      <c r="E176" t="s">
        <v>20</v>
      </c>
    </row>
    <row r="177" spans="1:6">
      <c r="A177" s="175" t="s">
        <v>579</v>
      </c>
      <c r="B177" s="175" t="s">
        <v>580</v>
      </c>
      <c r="C177" s="175" t="s">
        <v>476</v>
      </c>
      <c r="D177" s="178">
        <v>102.28</v>
      </c>
      <c r="E177" t="s">
        <v>482</v>
      </c>
    </row>
    <row r="178" spans="1:6">
      <c r="A178" s="174" t="s">
        <v>581</v>
      </c>
      <c r="B178" s="174" t="s">
        <v>582</v>
      </c>
      <c r="C178" s="174" t="s">
        <v>476</v>
      </c>
      <c r="D178" s="177">
        <v>468.99</v>
      </c>
      <c r="E178" t="s">
        <v>482</v>
      </c>
    </row>
    <row r="179" spans="1:6">
      <c r="A179" s="175" t="s">
        <v>583</v>
      </c>
      <c r="B179" s="175" t="s">
        <v>584</v>
      </c>
      <c r="C179" s="175" t="s">
        <v>476</v>
      </c>
      <c r="D179" s="178">
        <v>1450.12</v>
      </c>
      <c r="E179" t="s">
        <v>34</v>
      </c>
    </row>
    <row r="180" spans="1:6">
      <c r="A180" s="174" t="s">
        <v>585</v>
      </c>
      <c r="B180" s="174" t="s">
        <v>586</v>
      </c>
      <c r="C180" s="174" t="s">
        <v>587</v>
      </c>
      <c r="D180" s="177">
        <v>389.52</v>
      </c>
      <c r="E180" t="s">
        <v>482</v>
      </c>
    </row>
    <row r="181" spans="1:6">
      <c r="A181" s="175" t="s">
        <v>588</v>
      </c>
      <c r="B181" s="175" t="s">
        <v>589</v>
      </c>
      <c r="C181" s="175" t="s">
        <v>255</v>
      </c>
      <c r="D181" s="178">
        <v>-29.81</v>
      </c>
    </row>
    <row r="182" spans="1:6">
      <c r="A182" s="174" t="s">
        <v>590</v>
      </c>
      <c r="B182" s="174" t="s">
        <v>591</v>
      </c>
      <c r="C182" s="174" t="s">
        <v>534</v>
      </c>
      <c r="D182" s="177">
        <v>644.98</v>
      </c>
      <c r="E182" t="s">
        <v>20</v>
      </c>
    </row>
    <row r="183" spans="1:6">
      <c r="A183" s="175" t="s">
        <v>592</v>
      </c>
      <c r="B183" s="175" t="s">
        <v>593</v>
      </c>
      <c r="C183" s="175" t="s">
        <v>594</v>
      </c>
      <c r="D183" s="178">
        <v>2584.4</v>
      </c>
      <c r="E183" t="s">
        <v>20</v>
      </c>
    </row>
    <row r="184" spans="1:6">
      <c r="A184" s="174" t="s">
        <v>595</v>
      </c>
      <c r="B184" s="174" t="s">
        <v>596</v>
      </c>
      <c r="C184" s="174" t="s">
        <v>528</v>
      </c>
      <c r="D184" s="177">
        <v>54.52</v>
      </c>
      <c r="E184" t="s">
        <v>482</v>
      </c>
    </row>
    <row r="185" spans="1:6">
      <c r="A185" s="175" t="s">
        <v>597</v>
      </c>
      <c r="B185" s="175" t="s">
        <v>598</v>
      </c>
      <c r="C185" s="175" t="s">
        <v>599</v>
      </c>
      <c r="D185" s="178">
        <v>380.38</v>
      </c>
      <c r="E185" t="s">
        <v>38</v>
      </c>
    </row>
    <row r="186" spans="1:6">
      <c r="A186" s="174" t="s">
        <v>600</v>
      </c>
      <c r="B186" s="174" t="s">
        <v>601</v>
      </c>
      <c r="C186" s="174" t="s">
        <v>602</v>
      </c>
      <c r="D186" s="177">
        <v>737.85</v>
      </c>
      <c r="E186" t="s">
        <v>20</v>
      </c>
    </row>
    <row r="187" spans="1:6">
      <c r="A187" s="175" t="s">
        <v>603</v>
      </c>
      <c r="B187" s="175" t="s">
        <v>604</v>
      </c>
      <c r="C187" s="175" t="s">
        <v>605</v>
      </c>
      <c r="D187" s="178">
        <v>283.83999999999997</v>
      </c>
      <c r="E187" t="s">
        <v>20</v>
      </c>
    </row>
    <row r="188" spans="1:6">
      <c r="A188" s="174" t="s">
        <v>606</v>
      </c>
      <c r="B188" s="174" t="s">
        <v>607</v>
      </c>
      <c r="C188" s="174" t="s">
        <v>605</v>
      </c>
      <c r="D188" s="177">
        <v>87.76</v>
      </c>
      <c r="E188" t="s">
        <v>20</v>
      </c>
    </row>
    <row r="189" spans="1:6">
      <c r="A189" s="175" t="s">
        <v>608</v>
      </c>
      <c r="B189" s="175" t="s">
        <v>609</v>
      </c>
      <c r="C189" s="175" t="s">
        <v>476</v>
      </c>
      <c r="D189" s="178">
        <v>47.72</v>
      </c>
      <c r="E189" t="s">
        <v>34</v>
      </c>
    </row>
    <row r="190" spans="1:6">
      <c r="A190" s="174" t="s">
        <v>610</v>
      </c>
      <c r="B190" s="174" t="s">
        <v>611</v>
      </c>
      <c r="C190" s="174" t="s">
        <v>612</v>
      </c>
      <c r="D190" s="177">
        <v>168.42</v>
      </c>
      <c r="E190" t="s">
        <v>30</v>
      </c>
      <c r="F190" t="s">
        <v>65</v>
      </c>
    </row>
    <row r="191" spans="1:6">
      <c r="A191" s="175" t="s">
        <v>613</v>
      </c>
      <c r="B191" s="175" t="s">
        <v>614</v>
      </c>
      <c r="C191" s="175" t="s">
        <v>476</v>
      </c>
      <c r="D191" s="178">
        <v>397.49</v>
      </c>
      <c r="E191" t="s">
        <v>38</v>
      </c>
    </row>
    <row r="192" spans="1:6">
      <c r="A192" s="174" t="s">
        <v>615</v>
      </c>
      <c r="B192" s="174" t="s">
        <v>616</v>
      </c>
      <c r="C192" s="174" t="s">
        <v>617</v>
      </c>
      <c r="D192" s="177">
        <v>447.91</v>
      </c>
      <c r="E192" t="s">
        <v>482</v>
      </c>
      <c r="F192" t="s">
        <v>65</v>
      </c>
    </row>
    <row r="193" spans="1:6">
      <c r="A193" s="175" t="s">
        <v>618</v>
      </c>
      <c r="B193" s="175" t="s">
        <v>619</v>
      </c>
      <c r="C193" s="175" t="s">
        <v>476</v>
      </c>
      <c r="D193" s="178">
        <v>89.7</v>
      </c>
      <c r="E193" t="s">
        <v>482</v>
      </c>
    </row>
    <row r="194" spans="1:6">
      <c r="A194" s="174" t="s">
        <v>620</v>
      </c>
      <c r="B194" s="174" t="s">
        <v>621</v>
      </c>
      <c r="C194" s="174" t="s">
        <v>476</v>
      </c>
      <c r="D194" s="177">
        <v>179.4</v>
      </c>
      <c r="E194" t="s">
        <v>482</v>
      </c>
    </row>
    <row r="195" spans="1:6">
      <c r="A195" s="175" t="s">
        <v>622</v>
      </c>
      <c r="B195" s="175" t="s">
        <v>623</v>
      </c>
      <c r="C195" s="175" t="s">
        <v>624</v>
      </c>
      <c r="D195" s="178">
        <v>81.98</v>
      </c>
      <c r="E195" t="s">
        <v>20</v>
      </c>
    </row>
    <row r="196" spans="1:6">
      <c r="A196" s="174" t="s">
        <v>625</v>
      </c>
      <c r="B196" s="174" t="s">
        <v>626</v>
      </c>
      <c r="C196" s="174" t="s">
        <v>534</v>
      </c>
      <c r="D196" s="177">
        <v>154.61000000000001</v>
      </c>
      <c r="E196" t="s">
        <v>20</v>
      </c>
    </row>
    <row r="197" spans="1:6">
      <c r="A197" s="175" t="s">
        <v>627</v>
      </c>
      <c r="B197" s="175" t="s">
        <v>628</v>
      </c>
      <c r="C197" s="175" t="s">
        <v>612</v>
      </c>
      <c r="D197" s="178">
        <v>1431.57</v>
      </c>
      <c r="E197" t="s">
        <v>30</v>
      </c>
      <c r="F197" t="s">
        <v>65</v>
      </c>
    </row>
    <row r="198" spans="1:6">
      <c r="A198" s="174" t="s">
        <v>629</v>
      </c>
      <c r="B198" s="174" t="s">
        <v>630</v>
      </c>
      <c r="C198" s="174" t="s">
        <v>476</v>
      </c>
      <c r="D198" s="177">
        <v>446.66</v>
      </c>
      <c r="E198" t="s">
        <v>34</v>
      </c>
    </row>
    <row r="199" spans="1:6">
      <c r="A199" s="175" t="s">
        <v>631</v>
      </c>
      <c r="B199" s="175" t="s">
        <v>632</v>
      </c>
      <c r="C199" s="175" t="s">
        <v>558</v>
      </c>
      <c r="D199" s="178">
        <v>82.14</v>
      </c>
      <c r="E199" t="s">
        <v>34</v>
      </c>
    </row>
    <row r="200" spans="1:6">
      <c r="A200" s="174" t="s">
        <v>633</v>
      </c>
      <c r="B200" s="174" t="s">
        <v>634</v>
      </c>
      <c r="C200" s="174" t="s">
        <v>476</v>
      </c>
      <c r="D200" s="177">
        <v>316.41000000000003</v>
      </c>
      <c r="E200" t="s">
        <v>34</v>
      </c>
    </row>
    <row r="201" spans="1:6">
      <c r="A201" s="175" t="s">
        <v>635</v>
      </c>
      <c r="B201" s="175" t="s">
        <v>636</v>
      </c>
      <c r="C201" s="175" t="s">
        <v>476</v>
      </c>
      <c r="D201" s="178">
        <v>43.9</v>
      </c>
      <c r="E201" t="s">
        <v>34</v>
      </c>
    </row>
    <row r="202" spans="1:6">
      <c r="A202" s="174" t="s">
        <v>637</v>
      </c>
      <c r="B202" s="174" t="s">
        <v>638</v>
      </c>
      <c r="C202" s="174" t="s">
        <v>476</v>
      </c>
      <c r="D202" s="177">
        <v>43.5</v>
      </c>
      <c r="E202" t="s">
        <v>20</v>
      </c>
    </row>
    <row r="203" spans="1:6">
      <c r="A203" s="175" t="s">
        <v>639</v>
      </c>
      <c r="B203" s="175" t="s">
        <v>638</v>
      </c>
      <c r="C203" s="175" t="s">
        <v>476</v>
      </c>
      <c r="D203" s="178">
        <v>30.31</v>
      </c>
      <c r="E203" t="s">
        <v>20</v>
      </c>
    </row>
    <row r="204" spans="1:6">
      <c r="A204" s="174" t="s">
        <v>640</v>
      </c>
      <c r="B204" s="174" t="s">
        <v>641</v>
      </c>
      <c r="C204" s="174" t="s">
        <v>642</v>
      </c>
      <c r="D204" s="177">
        <v>236.74</v>
      </c>
      <c r="E204" t="s">
        <v>482</v>
      </c>
    </row>
    <row r="205" spans="1:6">
      <c r="A205" s="175" t="s">
        <v>643</v>
      </c>
      <c r="B205" s="175" t="s">
        <v>644</v>
      </c>
      <c r="C205" s="175" t="s">
        <v>612</v>
      </c>
      <c r="D205" s="178">
        <v>129.16</v>
      </c>
      <c r="E205" t="s">
        <v>30</v>
      </c>
    </row>
    <row r="206" spans="1:6">
      <c r="A206" s="174" t="s">
        <v>645</v>
      </c>
      <c r="B206" s="174" t="s">
        <v>646</v>
      </c>
      <c r="C206" s="174" t="s">
        <v>647</v>
      </c>
      <c r="D206" s="177">
        <v>76.72</v>
      </c>
      <c r="E206" t="s">
        <v>30</v>
      </c>
    </row>
    <row r="207" spans="1:6">
      <c r="A207" s="175" t="s">
        <v>648</v>
      </c>
      <c r="B207" s="175" t="s">
        <v>649</v>
      </c>
      <c r="C207" s="175" t="s">
        <v>534</v>
      </c>
      <c r="D207" s="178">
        <v>312.05</v>
      </c>
      <c r="E207" t="s">
        <v>20</v>
      </c>
    </row>
    <row r="208" spans="1:6">
      <c r="A208" s="174" t="s">
        <v>650</v>
      </c>
      <c r="B208" s="174" t="s">
        <v>651</v>
      </c>
      <c r="C208" s="174" t="s">
        <v>534</v>
      </c>
      <c r="D208" s="177">
        <v>32.22</v>
      </c>
      <c r="E208" t="s">
        <v>20</v>
      </c>
    </row>
    <row r="209" spans="1:5">
      <c r="A209" s="175" t="s">
        <v>652</v>
      </c>
      <c r="B209" s="175" t="s">
        <v>653</v>
      </c>
      <c r="C209" s="175" t="s">
        <v>534</v>
      </c>
      <c r="D209" s="178">
        <v>46.38</v>
      </c>
      <c r="E209" t="s">
        <v>20</v>
      </c>
    </row>
    <row r="210" spans="1:5">
      <c r="A210" s="174" t="s">
        <v>654</v>
      </c>
      <c r="B210" s="174" t="s">
        <v>655</v>
      </c>
      <c r="C210" s="174" t="s">
        <v>656</v>
      </c>
      <c r="D210" s="177">
        <v>159.77000000000001</v>
      </c>
      <c r="E210" t="s">
        <v>482</v>
      </c>
    </row>
    <row r="211" spans="1:5">
      <c r="A211" s="175" t="s">
        <v>657</v>
      </c>
      <c r="B211" s="175" t="s">
        <v>658</v>
      </c>
      <c r="C211" s="175" t="s">
        <v>659</v>
      </c>
      <c r="D211" s="178">
        <v>44.64</v>
      </c>
      <c r="E211" t="s">
        <v>20</v>
      </c>
    </row>
    <row r="212" spans="1:5">
      <c r="A212" s="174" t="s">
        <v>660</v>
      </c>
      <c r="B212" s="174" t="s">
        <v>661</v>
      </c>
      <c r="C212" s="174" t="s">
        <v>662</v>
      </c>
      <c r="D212" s="177">
        <v>42.62</v>
      </c>
      <c r="E212" t="s">
        <v>20</v>
      </c>
    </row>
    <row r="213" spans="1:5">
      <c r="A213" s="175" t="s">
        <v>663</v>
      </c>
      <c r="B213" s="175" t="s">
        <v>664</v>
      </c>
      <c r="C213" s="175" t="s">
        <v>617</v>
      </c>
      <c r="D213" s="178">
        <v>309.58999999999997</v>
      </c>
      <c r="E213" t="s">
        <v>482</v>
      </c>
    </row>
    <row r="214" spans="1:5">
      <c r="A214" s="174" t="s">
        <v>665</v>
      </c>
      <c r="B214" s="174" t="s">
        <v>666</v>
      </c>
      <c r="C214" s="174" t="s">
        <v>667</v>
      </c>
      <c r="D214" s="177">
        <v>18.54</v>
      </c>
      <c r="E214" t="s">
        <v>482</v>
      </c>
    </row>
    <row r="215" spans="1:5">
      <c r="A215" s="175" t="s">
        <v>668</v>
      </c>
      <c r="B215" s="175" t="s">
        <v>669</v>
      </c>
      <c r="C215" s="175" t="s">
        <v>485</v>
      </c>
      <c r="D215" s="178">
        <v>41.11</v>
      </c>
      <c r="E215" t="s">
        <v>20</v>
      </c>
    </row>
    <row r="216" spans="1:5">
      <c r="A216" s="174" t="s">
        <v>670</v>
      </c>
      <c r="B216" s="174" t="s">
        <v>671</v>
      </c>
      <c r="C216" s="174" t="s">
        <v>672</v>
      </c>
      <c r="D216" s="177">
        <v>41.74</v>
      </c>
      <c r="E216" t="s">
        <v>482</v>
      </c>
    </row>
    <row r="217" spans="1:5">
      <c r="A217" s="175" t="s">
        <v>673</v>
      </c>
      <c r="B217" s="175" t="s">
        <v>674</v>
      </c>
      <c r="C217" s="175" t="s">
        <v>537</v>
      </c>
      <c r="D217" s="178">
        <v>219.57</v>
      </c>
      <c r="E217" t="s">
        <v>20</v>
      </c>
    </row>
    <row r="218" spans="1:5">
      <c r="A218" s="174" t="s">
        <v>675</v>
      </c>
      <c r="B218" s="174" t="s">
        <v>676</v>
      </c>
      <c r="C218" s="174" t="s">
        <v>555</v>
      </c>
      <c r="D218" s="177">
        <v>66.010000000000005</v>
      </c>
      <c r="E218" t="s">
        <v>20</v>
      </c>
    </row>
    <row r="219" spans="1:5">
      <c r="A219" s="175" t="s">
        <v>677</v>
      </c>
      <c r="B219" s="175" t="s">
        <v>678</v>
      </c>
      <c r="C219" s="175" t="s">
        <v>241</v>
      </c>
      <c r="D219" s="178">
        <v>96.44</v>
      </c>
      <c r="E219" t="s">
        <v>34</v>
      </c>
    </row>
    <row r="220" spans="1:5">
      <c r="A220" s="174" t="s">
        <v>679</v>
      </c>
      <c r="B220" s="174" t="s">
        <v>680</v>
      </c>
      <c r="C220" s="174" t="s">
        <v>681</v>
      </c>
      <c r="D220" s="177">
        <v>65.099999999999994</v>
      </c>
      <c r="E220" t="s">
        <v>482</v>
      </c>
    </row>
    <row r="221" spans="1:5">
      <c r="A221" s="175" t="s">
        <v>682</v>
      </c>
      <c r="B221" s="175" t="s">
        <v>683</v>
      </c>
      <c r="C221" s="175" t="s">
        <v>241</v>
      </c>
      <c r="D221" s="178">
        <v>35.840000000000003</v>
      </c>
      <c r="E221" t="s">
        <v>20</v>
      </c>
    </row>
    <row r="222" spans="1:5">
      <c r="A222" s="174" t="s">
        <v>684</v>
      </c>
      <c r="B222" s="174" t="s">
        <v>685</v>
      </c>
      <c r="C222" s="174" t="s">
        <v>241</v>
      </c>
      <c r="D222" s="177">
        <v>317.35000000000002</v>
      </c>
      <c r="E222" t="s">
        <v>38</v>
      </c>
    </row>
    <row r="223" spans="1:5">
      <c r="A223" s="175" t="s">
        <v>686</v>
      </c>
      <c r="B223" s="175" t="s">
        <v>687</v>
      </c>
      <c r="C223" s="175" t="s">
        <v>241</v>
      </c>
      <c r="D223" s="178">
        <v>34.96</v>
      </c>
      <c r="E223" t="s">
        <v>482</v>
      </c>
    </row>
    <row r="224" spans="1:5">
      <c r="A224" s="174" t="s">
        <v>688</v>
      </c>
      <c r="B224" s="174" t="s">
        <v>689</v>
      </c>
      <c r="C224" s="174" t="s">
        <v>690</v>
      </c>
      <c r="D224" s="177">
        <v>37.07</v>
      </c>
      <c r="E224" t="s">
        <v>34</v>
      </c>
    </row>
    <row r="225" spans="1:5">
      <c r="A225" s="175" t="s">
        <v>691</v>
      </c>
      <c r="B225" s="175" t="s">
        <v>692</v>
      </c>
      <c r="C225" s="175" t="s">
        <v>693</v>
      </c>
      <c r="D225" s="178">
        <v>0</v>
      </c>
      <c r="E225" t="s">
        <v>34</v>
      </c>
    </row>
    <row r="226" spans="1:5">
      <c r="A226" s="174" t="s">
        <v>694</v>
      </c>
      <c r="B226" s="174" t="s">
        <v>695</v>
      </c>
      <c r="C226" s="174" t="s">
        <v>693</v>
      </c>
      <c r="D226" s="177">
        <v>350</v>
      </c>
      <c r="E226" t="s">
        <v>34</v>
      </c>
    </row>
    <row r="227" spans="1:5">
      <c r="A227" s="175" t="s">
        <v>696</v>
      </c>
      <c r="B227" s="175" t="s">
        <v>697</v>
      </c>
      <c r="C227" s="175" t="s">
        <v>698</v>
      </c>
      <c r="D227" s="178">
        <v>56.08</v>
      </c>
      <c r="E227" t="s">
        <v>34</v>
      </c>
    </row>
    <row r="228" spans="1:5">
      <c r="A228" s="174" t="s">
        <v>699</v>
      </c>
      <c r="B228" s="174" t="s">
        <v>700</v>
      </c>
      <c r="C228" s="174" t="s">
        <v>246</v>
      </c>
      <c r="D228" s="177">
        <v>30.6</v>
      </c>
      <c r="E228" t="s">
        <v>34</v>
      </c>
    </row>
    <row r="229" spans="1:5">
      <c r="A229" s="175" t="s">
        <v>701</v>
      </c>
      <c r="B229" s="175" t="s">
        <v>702</v>
      </c>
      <c r="C229" s="175" t="s">
        <v>703</v>
      </c>
      <c r="D229" s="178">
        <v>69.819999999999993</v>
      </c>
      <c r="E229" t="s">
        <v>34</v>
      </c>
    </row>
    <row r="230" spans="1:5">
      <c r="A230" s="174" t="s">
        <v>704</v>
      </c>
      <c r="B230" s="174" t="s">
        <v>705</v>
      </c>
      <c r="C230" s="174" t="s">
        <v>706</v>
      </c>
      <c r="D230" s="177">
        <v>53.81</v>
      </c>
      <c r="E230" t="s">
        <v>34</v>
      </c>
    </row>
    <row r="231" spans="1:5">
      <c r="A231" s="175" t="s">
        <v>707</v>
      </c>
      <c r="B231" s="175" t="s">
        <v>708</v>
      </c>
      <c r="C231" s="175" t="s">
        <v>374</v>
      </c>
      <c r="D231" s="178">
        <v>117.86</v>
      </c>
      <c r="E231" t="s">
        <v>34</v>
      </c>
    </row>
    <row r="232" spans="1:5">
      <c r="A232" s="174" t="s">
        <v>709</v>
      </c>
      <c r="B232" s="174" t="s">
        <v>710</v>
      </c>
      <c r="C232" s="174" t="s">
        <v>374</v>
      </c>
      <c r="D232" s="177">
        <v>54.96</v>
      </c>
      <c r="E232" t="s">
        <v>34</v>
      </c>
    </row>
    <row r="233" spans="1:5">
      <c r="A233" s="175" t="s">
        <v>711</v>
      </c>
      <c r="B233" s="175" t="s">
        <v>712</v>
      </c>
      <c r="C233" s="175" t="s">
        <v>344</v>
      </c>
      <c r="D233" s="178">
        <v>69.52</v>
      </c>
      <c r="E233" t="s">
        <v>34</v>
      </c>
    </row>
    <row r="234" spans="1:5">
      <c r="A234" s="174" t="s">
        <v>713</v>
      </c>
      <c r="B234" s="174" t="s">
        <v>714</v>
      </c>
      <c r="C234" s="174" t="s">
        <v>715</v>
      </c>
      <c r="D234" s="177">
        <v>111.57</v>
      </c>
      <c r="E234" t="s">
        <v>34</v>
      </c>
    </row>
    <row r="235" spans="1:5">
      <c r="A235" s="175" t="s">
        <v>716</v>
      </c>
      <c r="B235" s="175" t="s">
        <v>717</v>
      </c>
      <c r="C235" s="175" t="s">
        <v>718</v>
      </c>
      <c r="D235" s="178">
        <v>1088.98</v>
      </c>
      <c r="E235" t="s">
        <v>34</v>
      </c>
    </row>
    <row r="236" spans="1:5">
      <c r="A236" s="174" t="s">
        <v>719</v>
      </c>
      <c r="B236" s="174" t="s">
        <v>720</v>
      </c>
      <c r="C236" s="174" t="s">
        <v>721</v>
      </c>
      <c r="D236" s="177">
        <v>93.21</v>
      </c>
      <c r="E236" t="s">
        <v>34</v>
      </c>
    </row>
    <row r="237" spans="1:5">
      <c r="A237" s="175" t="s">
        <v>722</v>
      </c>
      <c r="B237" s="175" t="s">
        <v>723</v>
      </c>
      <c r="C237" s="175" t="s">
        <v>724</v>
      </c>
      <c r="D237" s="178">
        <v>21.57</v>
      </c>
      <c r="E237" t="s">
        <v>34</v>
      </c>
    </row>
    <row r="238" spans="1:5">
      <c r="A238" s="174" t="s">
        <v>725</v>
      </c>
      <c r="B238" s="174" t="s">
        <v>726</v>
      </c>
      <c r="C238" s="174" t="s">
        <v>727</v>
      </c>
      <c r="D238" s="177">
        <v>523.15</v>
      </c>
      <c r="E238" t="s">
        <v>34</v>
      </c>
    </row>
    <row r="239" spans="1:5">
      <c r="A239" s="175" t="s">
        <v>728</v>
      </c>
      <c r="B239" s="175" t="s">
        <v>729</v>
      </c>
      <c r="C239" s="175" t="s">
        <v>241</v>
      </c>
      <c r="D239" s="178">
        <v>132.32</v>
      </c>
      <c r="E239" t="s">
        <v>34</v>
      </c>
    </row>
    <row r="240" spans="1:5">
      <c r="A240" s="174" t="s">
        <v>730</v>
      </c>
      <c r="B240" s="174" t="s">
        <v>731</v>
      </c>
      <c r="C240" s="174" t="s">
        <v>732</v>
      </c>
      <c r="D240" s="177">
        <v>202.51</v>
      </c>
      <c r="E240" t="s">
        <v>34</v>
      </c>
    </row>
    <row r="241" spans="1:5">
      <c r="A241" s="175" t="s">
        <v>733</v>
      </c>
      <c r="B241" s="175" t="s">
        <v>734</v>
      </c>
      <c r="C241" s="175" t="s">
        <v>698</v>
      </c>
      <c r="D241" s="178">
        <v>185.92</v>
      </c>
      <c r="E241" t="s">
        <v>34</v>
      </c>
    </row>
    <row r="242" spans="1:5">
      <c r="A242" s="174" t="s">
        <v>735</v>
      </c>
      <c r="B242" s="174" t="s">
        <v>736</v>
      </c>
      <c r="C242" s="174" t="s">
        <v>737</v>
      </c>
      <c r="D242" s="177">
        <v>90.35</v>
      </c>
      <c r="E242" t="s">
        <v>34</v>
      </c>
    </row>
    <row r="243" spans="1:5">
      <c r="A243" s="175" t="s">
        <v>738</v>
      </c>
      <c r="B243" s="175" t="s">
        <v>739</v>
      </c>
      <c r="C243" s="175" t="s">
        <v>476</v>
      </c>
      <c r="D243" s="178">
        <v>24.6</v>
      </c>
      <c r="E243" t="s">
        <v>34</v>
      </c>
    </row>
    <row r="244" spans="1:5">
      <c r="A244" s="174" t="s">
        <v>740</v>
      </c>
      <c r="B244" s="174" t="s">
        <v>741</v>
      </c>
      <c r="C244" s="174" t="s">
        <v>742</v>
      </c>
      <c r="D244" s="177">
        <v>187.42</v>
      </c>
      <c r="E244" t="s">
        <v>34</v>
      </c>
    </row>
    <row r="245" spans="1:5">
      <c r="A245" s="175" t="s">
        <v>743</v>
      </c>
      <c r="B245" s="175" t="s">
        <v>744</v>
      </c>
      <c r="C245" s="175" t="s">
        <v>241</v>
      </c>
      <c r="D245" s="178">
        <v>30</v>
      </c>
      <c r="E245" t="s">
        <v>34</v>
      </c>
    </row>
    <row r="246" spans="1:5">
      <c r="A246" s="174" t="s">
        <v>745</v>
      </c>
      <c r="B246" s="174" t="s">
        <v>746</v>
      </c>
      <c r="C246" s="174" t="s">
        <v>476</v>
      </c>
      <c r="D246" s="177">
        <v>40.18</v>
      </c>
      <c r="E246" t="s">
        <v>34</v>
      </c>
    </row>
    <row r="247" spans="1:5">
      <c r="A247" s="175" t="s">
        <v>747</v>
      </c>
      <c r="B247" s="175" t="s">
        <v>748</v>
      </c>
      <c r="C247" s="175" t="s">
        <v>543</v>
      </c>
      <c r="D247" s="178">
        <v>56.66</v>
      </c>
      <c r="E247" t="s">
        <v>34</v>
      </c>
    </row>
    <row r="248" spans="1:5">
      <c r="A248" s="174" t="s">
        <v>749</v>
      </c>
      <c r="B248" s="174" t="s">
        <v>750</v>
      </c>
      <c r="C248" s="174" t="s">
        <v>751</v>
      </c>
      <c r="D248" s="177">
        <v>21.88</v>
      </c>
      <c r="E248" t="s">
        <v>34</v>
      </c>
    </row>
    <row r="249" spans="1:5">
      <c r="A249" s="175" t="s">
        <v>752</v>
      </c>
      <c r="B249" s="175" t="s">
        <v>753</v>
      </c>
      <c r="C249" s="175" t="s">
        <v>754</v>
      </c>
      <c r="D249" s="178">
        <v>44.39</v>
      </c>
      <c r="E249" t="s">
        <v>34</v>
      </c>
    </row>
    <row r="250" spans="1:5">
      <c r="A250" s="174" t="s">
        <v>755</v>
      </c>
      <c r="B250" s="174" t="s">
        <v>756</v>
      </c>
      <c r="C250" s="174" t="s">
        <v>757</v>
      </c>
      <c r="D250" s="177">
        <v>125.64</v>
      </c>
      <c r="E250" t="s">
        <v>34</v>
      </c>
    </row>
    <row r="251" spans="1:5">
      <c r="A251" s="175" t="s">
        <v>758</v>
      </c>
      <c r="B251" s="175" t="s">
        <v>759</v>
      </c>
      <c r="C251" s="175" t="s">
        <v>760</v>
      </c>
      <c r="D251" s="178">
        <v>48.49</v>
      </c>
      <c r="E251" t="s">
        <v>34</v>
      </c>
    </row>
    <row r="252" spans="1:5">
      <c r="A252" s="174" t="s">
        <v>761</v>
      </c>
      <c r="B252" s="174" t="s">
        <v>762</v>
      </c>
      <c r="C252" s="174" t="s">
        <v>241</v>
      </c>
      <c r="D252" s="177">
        <v>29.96</v>
      </c>
      <c r="E252" t="s">
        <v>34</v>
      </c>
    </row>
    <row r="253" spans="1:5">
      <c r="A253" s="175" t="s">
        <v>763</v>
      </c>
      <c r="B253" s="175" t="s">
        <v>764</v>
      </c>
      <c r="C253" s="175" t="s">
        <v>765</v>
      </c>
      <c r="D253" s="178">
        <v>221.27</v>
      </c>
      <c r="E253" t="s">
        <v>34</v>
      </c>
    </row>
    <row r="254" spans="1:5">
      <c r="A254" s="174" t="s">
        <v>766</v>
      </c>
      <c r="B254" s="174" t="s">
        <v>767</v>
      </c>
      <c r="C254" s="174" t="s">
        <v>351</v>
      </c>
      <c r="D254" s="177">
        <v>83.57</v>
      </c>
      <c r="E254" t="s">
        <v>34</v>
      </c>
    </row>
    <row r="255" spans="1:5">
      <c r="A255" s="175" t="s">
        <v>768</v>
      </c>
      <c r="B255" s="175" t="s">
        <v>769</v>
      </c>
      <c r="C255" s="175" t="s">
        <v>770</v>
      </c>
      <c r="D255" s="178">
        <v>39.630000000000003</v>
      </c>
      <c r="E255" t="s">
        <v>34</v>
      </c>
    </row>
    <row r="256" spans="1:5">
      <c r="A256" s="174" t="s">
        <v>771</v>
      </c>
      <c r="B256" s="174" t="s">
        <v>772</v>
      </c>
      <c r="C256" s="174" t="s">
        <v>773</v>
      </c>
      <c r="D256" s="177">
        <v>148.61000000000001</v>
      </c>
      <c r="E256" t="s">
        <v>34</v>
      </c>
    </row>
    <row r="257" spans="1:5">
      <c r="A257" s="175" t="s">
        <v>774</v>
      </c>
      <c r="B257" s="175" t="s">
        <v>775</v>
      </c>
      <c r="C257" s="175" t="s">
        <v>773</v>
      </c>
      <c r="D257" s="178">
        <v>93.72</v>
      </c>
      <c r="E257" t="s">
        <v>34</v>
      </c>
    </row>
    <row r="258" spans="1:5">
      <c r="A258" s="174" t="s">
        <v>776</v>
      </c>
      <c r="B258" s="174" t="s">
        <v>777</v>
      </c>
      <c r="C258" s="174" t="s">
        <v>778</v>
      </c>
      <c r="D258" s="177">
        <v>8.15</v>
      </c>
      <c r="E258" t="s">
        <v>34</v>
      </c>
    </row>
    <row r="259" spans="1:5">
      <c r="A259" s="175" t="s">
        <v>779</v>
      </c>
      <c r="B259" s="175" t="s">
        <v>780</v>
      </c>
      <c r="C259" s="175" t="s">
        <v>344</v>
      </c>
      <c r="D259" s="178">
        <v>36.340000000000003</v>
      </c>
      <c r="E259" t="s">
        <v>34</v>
      </c>
    </row>
    <row r="260" spans="1:5">
      <c r="A260" s="174" t="s">
        <v>781</v>
      </c>
      <c r="B260" s="174" t="s">
        <v>782</v>
      </c>
      <c r="C260" s="174" t="s">
        <v>783</v>
      </c>
      <c r="D260" s="177">
        <v>7.93</v>
      </c>
      <c r="E260" t="s">
        <v>34</v>
      </c>
    </row>
    <row r="261" spans="1:5">
      <c r="A261" s="175" t="s">
        <v>784</v>
      </c>
      <c r="B261" s="175" t="s">
        <v>785</v>
      </c>
      <c r="C261" s="175" t="s">
        <v>786</v>
      </c>
      <c r="D261" s="178">
        <v>97.13</v>
      </c>
      <c r="E261" t="s">
        <v>34</v>
      </c>
    </row>
    <row r="262" spans="1:5">
      <c r="A262" s="174" t="s">
        <v>787</v>
      </c>
      <c r="B262" s="174" t="s">
        <v>788</v>
      </c>
      <c r="C262" s="174" t="s">
        <v>789</v>
      </c>
      <c r="D262" s="177">
        <v>112.87</v>
      </c>
      <c r="E262" t="s">
        <v>34</v>
      </c>
    </row>
    <row r="263" spans="1:5">
      <c r="A263" s="175" t="s">
        <v>790</v>
      </c>
      <c r="B263" s="175" t="s">
        <v>791</v>
      </c>
      <c r="C263" s="175" t="s">
        <v>792</v>
      </c>
      <c r="D263" s="178">
        <v>96.03</v>
      </c>
      <c r="E263" t="s">
        <v>34</v>
      </c>
    </row>
    <row r="264" spans="1:5">
      <c r="A264" s="174" t="s">
        <v>793</v>
      </c>
      <c r="B264" s="174" t="s">
        <v>794</v>
      </c>
      <c r="C264" s="174" t="s">
        <v>795</v>
      </c>
      <c r="D264" s="177">
        <v>346.08</v>
      </c>
      <c r="E264" t="s">
        <v>34</v>
      </c>
    </row>
    <row r="265" spans="1:5">
      <c r="A265" s="175" t="s">
        <v>796</v>
      </c>
      <c r="B265" s="175" t="s">
        <v>797</v>
      </c>
      <c r="C265" s="175" t="s">
        <v>798</v>
      </c>
      <c r="D265" s="178">
        <v>56.24</v>
      </c>
      <c r="E265" t="s">
        <v>34</v>
      </c>
    </row>
    <row r="266" spans="1:5">
      <c r="A266" s="174" t="s">
        <v>799</v>
      </c>
      <c r="B266" s="174" t="s">
        <v>800</v>
      </c>
      <c r="C266" s="174" t="s">
        <v>727</v>
      </c>
      <c r="D266" s="177">
        <v>86.65</v>
      </c>
      <c r="E266" t="s">
        <v>34</v>
      </c>
    </row>
    <row r="267" spans="1:5">
      <c r="A267" s="175" t="s">
        <v>801</v>
      </c>
      <c r="B267" s="175" t="s">
        <v>802</v>
      </c>
      <c r="C267" s="175" t="s">
        <v>803</v>
      </c>
      <c r="D267" s="178">
        <v>24.44</v>
      </c>
      <c r="E267" t="s">
        <v>34</v>
      </c>
    </row>
    <row r="268" spans="1:5">
      <c r="A268" s="174" t="s">
        <v>804</v>
      </c>
      <c r="B268" s="174" t="s">
        <v>805</v>
      </c>
      <c r="C268" s="174" t="s">
        <v>806</v>
      </c>
      <c r="D268" s="177">
        <v>84.18</v>
      </c>
      <c r="E268" t="s">
        <v>34</v>
      </c>
    </row>
    <row r="269" spans="1:5">
      <c r="A269" s="175" t="s">
        <v>807</v>
      </c>
      <c r="B269" s="175" t="s">
        <v>808</v>
      </c>
      <c r="C269" s="175" t="s">
        <v>757</v>
      </c>
      <c r="D269" s="178">
        <v>56.94</v>
      </c>
      <c r="E269" t="s">
        <v>34</v>
      </c>
    </row>
    <row r="270" spans="1:5">
      <c r="A270" s="174" t="s">
        <v>809</v>
      </c>
      <c r="B270" s="174" t="s">
        <v>810</v>
      </c>
      <c r="C270" s="174" t="s">
        <v>811</v>
      </c>
      <c r="D270" s="177">
        <v>103.2</v>
      </c>
      <c r="E270" t="s">
        <v>34</v>
      </c>
    </row>
    <row r="271" spans="1:5">
      <c r="A271" s="175" t="s">
        <v>812</v>
      </c>
      <c r="B271" s="175" t="s">
        <v>813</v>
      </c>
      <c r="C271" s="175" t="s">
        <v>814</v>
      </c>
      <c r="D271" s="178">
        <v>618.07000000000005</v>
      </c>
      <c r="E271" t="s">
        <v>34</v>
      </c>
    </row>
    <row r="272" spans="1:5">
      <c r="A272" s="174" t="s">
        <v>815</v>
      </c>
      <c r="B272" s="174" t="s">
        <v>813</v>
      </c>
      <c r="C272" s="174" t="s">
        <v>814</v>
      </c>
      <c r="D272" s="177">
        <v>24.93</v>
      </c>
      <c r="E272" t="s">
        <v>34</v>
      </c>
    </row>
    <row r="273" spans="1:5">
      <c r="A273" s="175" t="s">
        <v>816</v>
      </c>
      <c r="B273" s="175" t="s">
        <v>817</v>
      </c>
      <c r="C273" s="175" t="s">
        <v>818</v>
      </c>
      <c r="D273" s="178">
        <v>26.78</v>
      </c>
      <c r="E273" t="s">
        <v>34</v>
      </c>
    </row>
    <row r="274" spans="1:5">
      <c r="A274" s="174" t="s">
        <v>819</v>
      </c>
      <c r="B274" s="174" t="s">
        <v>820</v>
      </c>
      <c r="C274" s="174" t="s">
        <v>818</v>
      </c>
      <c r="D274" s="177">
        <v>269.94</v>
      </c>
      <c r="E274" t="s">
        <v>34</v>
      </c>
    </row>
    <row r="275" spans="1:5">
      <c r="A275" s="175" t="s">
        <v>821</v>
      </c>
      <c r="B275" s="175" t="s">
        <v>822</v>
      </c>
      <c r="C275" s="175" t="s">
        <v>823</v>
      </c>
      <c r="D275" s="178">
        <v>132.88</v>
      </c>
      <c r="E275" t="s">
        <v>34</v>
      </c>
    </row>
    <row r="276" spans="1:5">
      <c r="A276" s="174" t="s">
        <v>824</v>
      </c>
      <c r="B276" s="174" t="s">
        <v>825</v>
      </c>
      <c r="C276" s="174" t="s">
        <v>826</v>
      </c>
      <c r="D276" s="177">
        <v>127.47</v>
      </c>
      <c r="E276" t="s">
        <v>34</v>
      </c>
    </row>
    <row r="277" spans="1:5">
      <c r="A277" s="175" t="s">
        <v>827</v>
      </c>
      <c r="B277" s="175" t="s">
        <v>828</v>
      </c>
      <c r="C277" s="175" t="s">
        <v>829</v>
      </c>
      <c r="D277" s="178">
        <v>278.44</v>
      </c>
      <c r="E277" t="s">
        <v>34</v>
      </c>
    </row>
    <row r="278" spans="1:5">
      <c r="A278" s="174" t="s">
        <v>830</v>
      </c>
      <c r="B278" s="174" t="s">
        <v>831</v>
      </c>
      <c r="C278" s="174" t="s">
        <v>344</v>
      </c>
      <c r="D278" s="177">
        <v>199.32</v>
      </c>
      <c r="E278" t="s">
        <v>34</v>
      </c>
    </row>
    <row r="279" spans="1:5">
      <c r="A279" s="175" t="s">
        <v>832</v>
      </c>
      <c r="B279" s="175" t="s">
        <v>833</v>
      </c>
      <c r="C279" s="175" t="s">
        <v>826</v>
      </c>
      <c r="D279" s="178">
        <v>40.270000000000003</v>
      </c>
      <c r="E279" t="s">
        <v>34</v>
      </c>
    </row>
    <row r="280" spans="1:5">
      <c r="A280" s="174" t="s">
        <v>834</v>
      </c>
      <c r="B280" s="174" t="s">
        <v>835</v>
      </c>
      <c r="C280" s="174" t="s">
        <v>836</v>
      </c>
      <c r="D280" s="177">
        <v>62.02</v>
      </c>
      <c r="E280" t="s">
        <v>34</v>
      </c>
    </row>
    <row r="281" spans="1:5">
      <c r="A281" s="175" t="s">
        <v>837</v>
      </c>
      <c r="B281" s="175" t="s">
        <v>838</v>
      </c>
      <c r="C281" s="175" t="s">
        <v>839</v>
      </c>
      <c r="D281" s="178">
        <v>34.58</v>
      </c>
      <c r="E281" t="s">
        <v>34</v>
      </c>
    </row>
    <row r="282" spans="1:5">
      <c r="A282" s="174" t="s">
        <v>840</v>
      </c>
      <c r="B282" s="174" t="s">
        <v>841</v>
      </c>
      <c r="C282" s="174" t="s">
        <v>842</v>
      </c>
      <c r="D282" s="177">
        <v>588.08000000000004</v>
      </c>
      <c r="E282" t="s">
        <v>34</v>
      </c>
    </row>
    <row r="283" spans="1:5">
      <c r="A283" s="175" t="s">
        <v>843</v>
      </c>
      <c r="B283" s="175" t="s">
        <v>844</v>
      </c>
      <c r="C283" s="175" t="s">
        <v>845</v>
      </c>
      <c r="D283" s="178">
        <v>66.8</v>
      </c>
      <c r="E283" t="s">
        <v>34</v>
      </c>
    </row>
    <row r="284" spans="1:5">
      <c r="A284" s="174" t="s">
        <v>846</v>
      </c>
      <c r="B284" s="174" t="s">
        <v>847</v>
      </c>
      <c r="C284" s="174" t="s">
        <v>845</v>
      </c>
      <c r="D284" s="177">
        <v>100.2</v>
      </c>
      <c r="E284" t="s">
        <v>34</v>
      </c>
    </row>
    <row r="285" spans="1:5">
      <c r="A285" s="175" t="s">
        <v>848</v>
      </c>
      <c r="B285" s="175" t="s">
        <v>849</v>
      </c>
      <c r="C285" s="175" t="s">
        <v>850</v>
      </c>
      <c r="D285" s="178">
        <v>61.5</v>
      </c>
      <c r="E285" t="s">
        <v>34</v>
      </c>
    </row>
    <row r="286" spans="1:5">
      <c r="A286" s="174" t="s">
        <v>851</v>
      </c>
      <c r="B286" s="174" t="s">
        <v>852</v>
      </c>
      <c r="C286" s="174" t="s">
        <v>853</v>
      </c>
      <c r="D286" s="177">
        <v>44.4</v>
      </c>
      <c r="E286" t="s">
        <v>34</v>
      </c>
    </row>
    <row r="287" spans="1:5">
      <c r="A287" s="175" t="s">
        <v>854</v>
      </c>
      <c r="B287" s="175" t="s">
        <v>855</v>
      </c>
      <c r="C287" s="175" t="s">
        <v>856</v>
      </c>
      <c r="D287" s="178">
        <v>38.6</v>
      </c>
      <c r="E287" t="s">
        <v>34</v>
      </c>
    </row>
    <row r="288" spans="1:5">
      <c r="A288" s="174" t="s">
        <v>857</v>
      </c>
      <c r="B288" s="174" t="s">
        <v>858</v>
      </c>
      <c r="C288" s="174" t="s">
        <v>706</v>
      </c>
      <c r="D288" s="177">
        <v>65.56</v>
      </c>
      <c r="E288" t="s">
        <v>34</v>
      </c>
    </row>
    <row r="289" spans="1:5">
      <c r="A289" s="175" t="s">
        <v>859</v>
      </c>
      <c r="B289" s="175" t="s">
        <v>860</v>
      </c>
      <c r="C289" s="175" t="s">
        <v>861</v>
      </c>
      <c r="D289" s="178">
        <v>100.34</v>
      </c>
      <c r="E289" t="s">
        <v>34</v>
      </c>
    </row>
    <row r="290" spans="1:5">
      <c r="A290" s="174" t="s">
        <v>862</v>
      </c>
      <c r="B290" s="174" t="s">
        <v>863</v>
      </c>
      <c r="C290" s="174" t="s">
        <v>864</v>
      </c>
      <c r="D290" s="177">
        <v>52.4</v>
      </c>
      <c r="E290" t="s">
        <v>34</v>
      </c>
    </row>
    <row r="291" spans="1:5">
      <c r="A291" s="175" t="s">
        <v>865</v>
      </c>
      <c r="B291" s="175" t="s">
        <v>866</v>
      </c>
      <c r="C291" s="175" t="s">
        <v>476</v>
      </c>
      <c r="D291" s="178">
        <v>546.52</v>
      </c>
      <c r="E291" t="s">
        <v>34</v>
      </c>
    </row>
    <row r="292" spans="1:5">
      <c r="A292" s="174" t="s">
        <v>867</v>
      </c>
      <c r="B292" s="174" t="s">
        <v>868</v>
      </c>
      <c r="C292" s="174" t="s">
        <v>869</v>
      </c>
      <c r="D292" s="177">
        <v>134.97999999999999</v>
      </c>
      <c r="E292" t="s">
        <v>34</v>
      </c>
    </row>
    <row r="293" spans="1:5">
      <c r="A293" s="175" t="s">
        <v>870</v>
      </c>
      <c r="B293" s="175" t="s">
        <v>871</v>
      </c>
      <c r="C293" s="175" t="s">
        <v>773</v>
      </c>
      <c r="D293" s="178">
        <v>34.479999999999997</v>
      </c>
      <c r="E293" t="s">
        <v>34</v>
      </c>
    </row>
    <row r="294" spans="1:5">
      <c r="A294" s="174" t="s">
        <v>872</v>
      </c>
      <c r="B294" s="174" t="s">
        <v>873</v>
      </c>
      <c r="C294" s="174" t="s">
        <v>874</v>
      </c>
      <c r="D294" s="177">
        <v>45.69</v>
      </c>
      <c r="E294" t="s">
        <v>34</v>
      </c>
    </row>
    <row r="295" spans="1:5">
      <c r="A295" s="175" t="s">
        <v>875</v>
      </c>
      <c r="B295" s="175" t="s">
        <v>876</v>
      </c>
      <c r="C295" s="175" t="s">
        <v>877</v>
      </c>
      <c r="D295" s="178">
        <v>38.06</v>
      </c>
      <c r="E295" t="s">
        <v>34</v>
      </c>
    </row>
    <row r="296" spans="1:5">
      <c r="A296" s="174" t="s">
        <v>878</v>
      </c>
      <c r="B296" s="174" t="s">
        <v>879</v>
      </c>
      <c r="C296" s="174" t="s">
        <v>880</v>
      </c>
      <c r="D296" s="177">
        <v>24.67</v>
      </c>
      <c r="E296" t="s">
        <v>34</v>
      </c>
    </row>
    <row r="297" spans="1:5">
      <c r="A297" s="175" t="s">
        <v>881</v>
      </c>
      <c r="B297" s="175" t="s">
        <v>882</v>
      </c>
      <c r="C297" s="175" t="s">
        <v>241</v>
      </c>
      <c r="D297" s="178">
        <v>76.12</v>
      </c>
      <c r="E297" t="s">
        <v>34</v>
      </c>
    </row>
    <row r="298" spans="1:5">
      <c r="A298" s="174" t="s">
        <v>883</v>
      </c>
      <c r="B298" s="174" t="s">
        <v>884</v>
      </c>
      <c r="C298" s="174" t="s">
        <v>476</v>
      </c>
      <c r="D298" s="177">
        <v>77.489999999999995</v>
      </c>
      <c r="E298" t="s">
        <v>34</v>
      </c>
    </row>
    <row r="299" spans="1:5">
      <c r="A299" s="175" t="s">
        <v>885</v>
      </c>
      <c r="B299" s="175" t="s">
        <v>886</v>
      </c>
      <c r="C299" s="175" t="s">
        <v>887</v>
      </c>
      <c r="D299" s="178">
        <v>84.53</v>
      </c>
      <c r="E299" t="s">
        <v>34</v>
      </c>
    </row>
    <row r="300" spans="1:5">
      <c r="A300" s="174" t="s">
        <v>888</v>
      </c>
      <c r="B300" s="174" t="s">
        <v>889</v>
      </c>
      <c r="C300" s="174" t="s">
        <v>241</v>
      </c>
      <c r="D300" s="177">
        <v>9</v>
      </c>
      <c r="E300" t="s">
        <v>34</v>
      </c>
    </row>
    <row r="301" spans="1:5">
      <c r="A301" s="175" t="s">
        <v>890</v>
      </c>
      <c r="B301" s="175" t="s">
        <v>891</v>
      </c>
      <c r="C301" s="175" t="s">
        <v>374</v>
      </c>
      <c r="D301" s="178">
        <v>260.76</v>
      </c>
      <c r="E301" t="s">
        <v>34</v>
      </c>
    </row>
    <row r="302" spans="1:5">
      <c r="A302" s="174" t="s">
        <v>892</v>
      </c>
      <c r="B302" s="174" t="s">
        <v>893</v>
      </c>
      <c r="C302" s="174" t="s">
        <v>374</v>
      </c>
      <c r="D302" s="177">
        <v>5234.87</v>
      </c>
      <c r="E302" t="s">
        <v>34</v>
      </c>
    </row>
    <row r="303" spans="1:5">
      <c r="A303" s="175" t="s">
        <v>894</v>
      </c>
      <c r="B303" s="175" t="s">
        <v>895</v>
      </c>
      <c r="C303" s="175" t="s">
        <v>773</v>
      </c>
      <c r="D303" s="178">
        <v>711.29</v>
      </c>
      <c r="E303" t="s">
        <v>34</v>
      </c>
    </row>
    <row r="304" spans="1:5">
      <c r="A304" s="174" t="s">
        <v>896</v>
      </c>
      <c r="B304" s="174" t="s">
        <v>897</v>
      </c>
      <c r="C304" s="174" t="s">
        <v>898</v>
      </c>
      <c r="D304" s="177">
        <v>53.61</v>
      </c>
      <c r="E304" t="s">
        <v>34</v>
      </c>
    </row>
    <row r="305" spans="1:5">
      <c r="A305" s="175" t="s">
        <v>899</v>
      </c>
      <c r="B305" s="175" t="s">
        <v>900</v>
      </c>
      <c r="C305" s="175" t="s">
        <v>901</v>
      </c>
      <c r="D305" s="178">
        <v>120.96</v>
      </c>
      <c r="E305" t="s">
        <v>34</v>
      </c>
    </row>
    <row r="306" spans="1:5">
      <c r="A306" s="174" t="s">
        <v>902</v>
      </c>
      <c r="B306" s="174" t="s">
        <v>903</v>
      </c>
      <c r="C306" s="174" t="s">
        <v>727</v>
      </c>
      <c r="D306" s="177">
        <v>121.31</v>
      </c>
      <c r="E306" t="s">
        <v>34</v>
      </c>
    </row>
    <row r="307" spans="1:5">
      <c r="A307" s="175" t="s">
        <v>904</v>
      </c>
      <c r="B307" s="175" t="s">
        <v>905</v>
      </c>
      <c r="C307" s="175" t="s">
        <v>811</v>
      </c>
      <c r="D307" s="178">
        <v>103.2</v>
      </c>
      <c r="E307" t="s">
        <v>34</v>
      </c>
    </row>
    <row r="308" spans="1:5">
      <c r="A308" s="174" t="s">
        <v>906</v>
      </c>
      <c r="B308" s="174" t="s">
        <v>907</v>
      </c>
      <c r="C308" s="174" t="s">
        <v>908</v>
      </c>
      <c r="D308" s="177">
        <v>127.89</v>
      </c>
      <c r="E308" t="s">
        <v>34</v>
      </c>
    </row>
    <row r="309" spans="1:5">
      <c r="A309" s="175" t="s">
        <v>909</v>
      </c>
      <c r="B309" s="175" t="s">
        <v>910</v>
      </c>
      <c r="C309" s="175" t="s">
        <v>869</v>
      </c>
      <c r="D309" s="178">
        <v>56.93</v>
      </c>
      <c r="E309" t="s">
        <v>34</v>
      </c>
    </row>
    <row r="310" spans="1:5">
      <c r="A310" s="174" t="s">
        <v>911</v>
      </c>
      <c r="B310" s="174" t="s">
        <v>912</v>
      </c>
      <c r="C310" s="174" t="s">
        <v>727</v>
      </c>
      <c r="D310" s="177">
        <v>19.96</v>
      </c>
      <c r="E310" t="s">
        <v>34</v>
      </c>
    </row>
    <row r="311" spans="1:5">
      <c r="A311" s="175" t="s">
        <v>913</v>
      </c>
      <c r="B311" s="175" t="s">
        <v>914</v>
      </c>
      <c r="C311" s="175" t="s">
        <v>915</v>
      </c>
      <c r="D311" s="178">
        <v>238.05</v>
      </c>
      <c r="E311" t="s">
        <v>34</v>
      </c>
    </row>
    <row r="312" spans="1:5">
      <c r="A312" s="174" t="s">
        <v>916</v>
      </c>
      <c r="B312" s="174" t="s">
        <v>917</v>
      </c>
      <c r="C312" s="174" t="s">
        <v>908</v>
      </c>
      <c r="D312" s="177">
        <v>122.34</v>
      </c>
      <c r="E312" t="s">
        <v>34</v>
      </c>
    </row>
    <row r="313" spans="1:5">
      <c r="A313" s="175" t="s">
        <v>918</v>
      </c>
      <c r="B313" s="175" t="s">
        <v>919</v>
      </c>
      <c r="C313" s="175" t="s">
        <v>920</v>
      </c>
      <c r="D313" s="178">
        <v>53.66</v>
      </c>
      <c r="E313" t="s">
        <v>34</v>
      </c>
    </row>
    <row r="314" spans="1:5">
      <c r="A314" s="174" t="s">
        <v>921</v>
      </c>
      <c r="B314" s="174" t="s">
        <v>922</v>
      </c>
      <c r="C314" s="174" t="s">
        <v>923</v>
      </c>
      <c r="D314" s="177">
        <v>39.49</v>
      </c>
      <c r="E314" t="s">
        <v>34</v>
      </c>
    </row>
    <row r="315" spans="1:5">
      <c r="A315" s="175" t="s">
        <v>924</v>
      </c>
      <c r="B315" s="175" t="s">
        <v>925</v>
      </c>
      <c r="C315" s="175" t="s">
        <v>241</v>
      </c>
      <c r="D315" s="178">
        <v>190.16</v>
      </c>
      <c r="E315" t="s">
        <v>34</v>
      </c>
    </row>
    <row r="316" spans="1:5">
      <c r="A316" s="174" t="s">
        <v>926</v>
      </c>
      <c r="B316" s="174" t="s">
        <v>927</v>
      </c>
      <c r="C316" s="174" t="s">
        <v>928</v>
      </c>
      <c r="D316" s="177">
        <v>30.2</v>
      </c>
      <c r="E316" t="s">
        <v>34</v>
      </c>
    </row>
    <row r="317" spans="1:5">
      <c r="A317" s="175" t="s">
        <v>929</v>
      </c>
      <c r="B317" s="175" t="s">
        <v>930</v>
      </c>
      <c r="C317" s="175" t="s">
        <v>931</v>
      </c>
      <c r="D317" s="178">
        <v>51.31</v>
      </c>
      <c r="E317" t="s">
        <v>34</v>
      </c>
    </row>
    <row r="318" spans="1:5">
      <c r="A318" s="174" t="s">
        <v>932</v>
      </c>
      <c r="B318" s="174" t="s">
        <v>933</v>
      </c>
      <c r="C318" s="174" t="s">
        <v>934</v>
      </c>
      <c r="D318" s="177">
        <v>281.06</v>
      </c>
      <c r="E318" t="s">
        <v>34</v>
      </c>
    </row>
    <row r="319" spans="1:5">
      <c r="A319" s="175" t="s">
        <v>935</v>
      </c>
      <c r="B319" s="175" t="s">
        <v>936</v>
      </c>
      <c r="C319" s="175" t="s">
        <v>937</v>
      </c>
      <c r="D319" s="178">
        <v>37.67</v>
      </c>
      <c r="E319" t="s">
        <v>34</v>
      </c>
    </row>
    <row r="320" spans="1:5">
      <c r="A320" s="174" t="s">
        <v>938</v>
      </c>
      <c r="B320" s="174" t="s">
        <v>939</v>
      </c>
      <c r="C320" s="174" t="s">
        <v>241</v>
      </c>
      <c r="D320" s="177">
        <v>57.23</v>
      </c>
      <c r="E320" t="s">
        <v>34</v>
      </c>
    </row>
    <row r="321" spans="1:5">
      <c r="A321" s="175" t="s">
        <v>940</v>
      </c>
      <c r="B321" s="175" t="s">
        <v>941</v>
      </c>
      <c r="C321" s="175" t="s">
        <v>374</v>
      </c>
      <c r="D321" s="178">
        <v>512.16</v>
      </c>
      <c r="E321" t="s">
        <v>34</v>
      </c>
    </row>
    <row r="322" spans="1:5">
      <c r="A322" s="174" t="s">
        <v>942</v>
      </c>
      <c r="B322" s="174" t="s">
        <v>943</v>
      </c>
      <c r="C322" s="174" t="s">
        <v>944</v>
      </c>
      <c r="D322" s="177">
        <v>63.76</v>
      </c>
      <c r="E322" t="s">
        <v>34</v>
      </c>
    </row>
    <row r="323" spans="1:5">
      <c r="A323" s="175" t="s">
        <v>945</v>
      </c>
      <c r="B323" s="175" t="s">
        <v>946</v>
      </c>
      <c r="C323" s="175" t="s">
        <v>947</v>
      </c>
      <c r="D323" s="178">
        <v>356.4</v>
      </c>
      <c r="E323" t="s">
        <v>34</v>
      </c>
    </row>
    <row r="324" spans="1:5">
      <c r="A324" s="174" t="s">
        <v>948</v>
      </c>
      <c r="B324" s="174" t="s">
        <v>949</v>
      </c>
      <c r="C324" s="174" t="s">
        <v>241</v>
      </c>
      <c r="D324" s="177">
        <v>24.93</v>
      </c>
      <c r="E324" t="s">
        <v>34</v>
      </c>
    </row>
    <row r="325" spans="1:5">
      <c r="A325" s="175" t="s">
        <v>950</v>
      </c>
      <c r="B325" s="175" t="s">
        <v>951</v>
      </c>
      <c r="C325" s="175" t="s">
        <v>952</v>
      </c>
      <c r="D325" s="178">
        <v>18.54</v>
      </c>
      <c r="E325" t="s">
        <v>34</v>
      </c>
    </row>
    <row r="326" spans="1:5">
      <c r="A326" s="174" t="s">
        <v>953</v>
      </c>
      <c r="B326" s="174" t="s">
        <v>954</v>
      </c>
      <c r="C326" s="174" t="s">
        <v>241</v>
      </c>
      <c r="D326" s="177">
        <v>29.16</v>
      </c>
      <c r="E326" t="s">
        <v>34</v>
      </c>
    </row>
    <row r="327" spans="1:5">
      <c r="A327" s="175" t="s">
        <v>955</v>
      </c>
      <c r="B327" s="175" t="s">
        <v>956</v>
      </c>
      <c r="C327" s="175" t="s">
        <v>928</v>
      </c>
      <c r="D327" s="178">
        <v>604</v>
      </c>
      <c r="E327" t="s">
        <v>34</v>
      </c>
    </row>
    <row r="328" spans="1:5">
      <c r="A328" s="174" t="s">
        <v>957</v>
      </c>
      <c r="B328" s="174" t="s">
        <v>958</v>
      </c>
      <c r="C328" s="174" t="s">
        <v>944</v>
      </c>
      <c r="D328" s="177">
        <v>47.81</v>
      </c>
      <c r="E328" t="s">
        <v>34</v>
      </c>
    </row>
    <row r="329" spans="1:5">
      <c r="A329" s="175" t="s">
        <v>959</v>
      </c>
      <c r="B329" s="175" t="s">
        <v>960</v>
      </c>
      <c r="C329" s="175" t="s">
        <v>961</v>
      </c>
      <c r="D329" s="178">
        <v>85.64</v>
      </c>
      <c r="E329" t="s">
        <v>34</v>
      </c>
    </row>
    <row r="330" spans="1:5">
      <c r="A330" s="174" t="s">
        <v>962</v>
      </c>
      <c r="B330" s="174" t="s">
        <v>963</v>
      </c>
      <c r="C330" s="174" t="s">
        <v>928</v>
      </c>
      <c r="D330" s="177">
        <v>30.2</v>
      </c>
      <c r="E330" t="s">
        <v>34</v>
      </c>
    </row>
    <row r="331" spans="1:5">
      <c r="A331" s="175" t="s">
        <v>964</v>
      </c>
      <c r="B331" s="175" t="s">
        <v>965</v>
      </c>
      <c r="C331" s="175" t="s">
        <v>773</v>
      </c>
      <c r="D331" s="178">
        <v>35.130000000000003</v>
      </c>
      <c r="E331" t="s">
        <v>34</v>
      </c>
    </row>
    <row r="332" spans="1:5">
      <c r="A332" s="174" t="s">
        <v>966</v>
      </c>
      <c r="B332" s="174" t="s">
        <v>967</v>
      </c>
      <c r="C332" s="174" t="s">
        <v>839</v>
      </c>
      <c r="D332" s="177">
        <v>316.8</v>
      </c>
      <c r="E332" t="s">
        <v>34</v>
      </c>
    </row>
    <row r="333" spans="1:5">
      <c r="A333" s="175" t="s">
        <v>968</v>
      </c>
      <c r="B333" s="175" t="s">
        <v>969</v>
      </c>
      <c r="C333" s="175" t="s">
        <v>241</v>
      </c>
      <c r="D333" s="178">
        <v>59.84</v>
      </c>
      <c r="E333" t="s">
        <v>34</v>
      </c>
    </row>
    <row r="334" spans="1:5">
      <c r="A334" s="174" t="s">
        <v>970</v>
      </c>
      <c r="B334" s="174" t="s">
        <v>971</v>
      </c>
      <c r="C334" s="174" t="s">
        <v>972</v>
      </c>
      <c r="D334" s="177">
        <v>33.6</v>
      </c>
      <c r="E334" t="s">
        <v>34</v>
      </c>
    </row>
    <row r="335" spans="1:5">
      <c r="A335" s="175" t="s">
        <v>973</v>
      </c>
      <c r="B335" s="175" t="s">
        <v>974</v>
      </c>
      <c r="C335" s="175" t="s">
        <v>975</v>
      </c>
      <c r="D335" s="178">
        <v>164.56</v>
      </c>
      <c r="E335" t="s">
        <v>34</v>
      </c>
    </row>
    <row r="336" spans="1:5">
      <c r="A336" s="174" t="s">
        <v>976</v>
      </c>
      <c r="B336" s="174" t="s">
        <v>977</v>
      </c>
      <c r="C336" s="174" t="s">
        <v>241</v>
      </c>
      <c r="D336" s="177">
        <v>271.63</v>
      </c>
      <c r="E336" t="s">
        <v>34</v>
      </c>
    </row>
    <row r="337" spans="1:5">
      <c r="A337" s="175" t="s">
        <v>978</v>
      </c>
      <c r="B337" s="175" t="s">
        <v>979</v>
      </c>
      <c r="C337" s="175" t="s">
        <v>980</v>
      </c>
      <c r="D337" s="178">
        <v>225.96</v>
      </c>
      <c r="E337" t="s">
        <v>34</v>
      </c>
    </row>
    <row r="338" spans="1:5">
      <c r="A338" s="174" t="s">
        <v>981</v>
      </c>
      <c r="B338" s="174" t="s">
        <v>982</v>
      </c>
      <c r="C338" s="174" t="s">
        <v>983</v>
      </c>
      <c r="D338" s="177">
        <v>86.36</v>
      </c>
      <c r="E338" t="s">
        <v>34</v>
      </c>
    </row>
    <row r="339" spans="1:5">
      <c r="A339" s="175" t="s">
        <v>984</v>
      </c>
      <c r="B339" s="175" t="s">
        <v>907</v>
      </c>
      <c r="C339" s="175" t="s">
        <v>908</v>
      </c>
      <c r="D339" s="178">
        <v>24.17</v>
      </c>
      <c r="E339" t="s">
        <v>34</v>
      </c>
    </row>
    <row r="340" spans="1:5">
      <c r="A340" s="174" t="s">
        <v>985</v>
      </c>
      <c r="B340" s="174" t="s">
        <v>986</v>
      </c>
      <c r="C340" s="174" t="s">
        <v>987</v>
      </c>
      <c r="D340" s="177">
        <v>38.479999999999997</v>
      </c>
      <c r="E340" t="s">
        <v>34</v>
      </c>
    </row>
    <row r="341" spans="1:5">
      <c r="A341" s="175" t="s">
        <v>988</v>
      </c>
      <c r="B341" s="175" t="s">
        <v>989</v>
      </c>
      <c r="C341" s="175" t="s">
        <v>241</v>
      </c>
      <c r="D341" s="178">
        <v>70.91</v>
      </c>
      <c r="E341" t="s">
        <v>34</v>
      </c>
    </row>
    <row r="342" spans="1:5">
      <c r="A342" s="174" t="s">
        <v>990</v>
      </c>
      <c r="B342" s="174" t="s">
        <v>991</v>
      </c>
      <c r="C342" s="174" t="s">
        <v>783</v>
      </c>
      <c r="D342" s="177">
        <v>17.75</v>
      </c>
      <c r="E342" t="s">
        <v>34</v>
      </c>
    </row>
    <row r="343" spans="1:5">
      <c r="A343" s="175" t="s">
        <v>992</v>
      </c>
      <c r="B343" s="175" t="s">
        <v>993</v>
      </c>
      <c r="C343" s="175" t="s">
        <v>783</v>
      </c>
      <c r="D343" s="178">
        <v>51.04</v>
      </c>
      <c r="E343" t="s">
        <v>34</v>
      </c>
    </row>
    <row r="344" spans="1:5">
      <c r="A344" s="174" t="s">
        <v>994</v>
      </c>
      <c r="B344" s="174" t="s">
        <v>995</v>
      </c>
      <c r="C344" s="174" t="s">
        <v>783</v>
      </c>
      <c r="D344" s="177">
        <v>64.39</v>
      </c>
      <c r="E344" t="s">
        <v>34</v>
      </c>
    </row>
    <row r="345" spans="1:5">
      <c r="A345" s="175" t="s">
        <v>996</v>
      </c>
      <c r="B345" s="175" t="s">
        <v>997</v>
      </c>
      <c r="C345" s="175" t="s">
        <v>908</v>
      </c>
      <c r="D345" s="178">
        <v>144.06</v>
      </c>
      <c r="E345" t="s">
        <v>34</v>
      </c>
    </row>
    <row r="346" spans="1:5">
      <c r="A346" s="174" t="s">
        <v>998</v>
      </c>
      <c r="B346" s="174" t="s">
        <v>999</v>
      </c>
      <c r="C346" s="174" t="s">
        <v>1000</v>
      </c>
      <c r="D346" s="177">
        <v>34.44</v>
      </c>
      <c r="E346" t="s">
        <v>34</v>
      </c>
    </row>
    <row r="347" spans="1:5">
      <c r="A347" s="175" t="s">
        <v>1001</v>
      </c>
      <c r="B347" s="175" t="s">
        <v>1002</v>
      </c>
      <c r="C347" s="175" t="s">
        <v>908</v>
      </c>
      <c r="D347" s="178">
        <v>78.290000000000006</v>
      </c>
      <c r="E347" t="s">
        <v>34</v>
      </c>
    </row>
    <row r="348" spans="1:5">
      <c r="A348" s="174" t="s">
        <v>1003</v>
      </c>
      <c r="B348" s="174" t="s">
        <v>1004</v>
      </c>
      <c r="C348" s="174" t="s">
        <v>1005</v>
      </c>
      <c r="D348" s="177">
        <v>55.59</v>
      </c>
      <c r="E348" t="s">
        <v>34</v>
      </c>
    </row>
    <row r="349" spans="1:5">
      <c r="A349" s="175" t="s">
        <v>1006</v>
      </c>
      <c r="B349" s="175" t="s">
        <v>1007</v>
      </c>
      <c r="C349" s="175" t="s">
        <v>476</v>
      </c>
      <c r="D349" s="178">
        <v>46.72</v>
      </c>
      <c r="E349" t="s">
        <v>34</v>
      </c>
    </row>
    <row r="350" spans="1:5">
      <c r="A350" s="174" t="s">
        <v>1008</v>
      </c>
      <c r="B350" s="174" t="s">
        <v>1009</v>
      </c>
      <c r="C350" s="174" t="s">
        <v>476</v>
      </c>
      <c r="D350" s="177">
        <v>25</v>
      </c>
      <c r="E350" t="s">
        <v>34</v>
      </c>
    </row>
    <row r="351" spans="1:5">
      <c r="A351" s="175" t="s">
        <v>1010</v>
      </c>
      <c r="B351" s="175" t="s">
        <v>1011</v>
      </c>
      <c r="C351" s="175" t="s">
        <v>1012</v>
      </c>
      <c r="D351" s="178">
        <v>42.48</v>
      </c>
      <c r="E351" t="s">
        <v>34</v>
      </c>
    </row>
    <row r="352" spans="1:5">
      <c r="A352" s="174" t="s">
        <v>1013</v>
      </c>
      <c r="B352" s="174" t="s">
        <v>1014</v>
      </c>
      <c r="C352" s="174" t="s">
        <v>171</v>
      </c>
      <c r="D352" s="177">
        <v>-42.26</v>
      </c>
      <c r="E352" t="s">
        <v>34</v>
      </c>
    </row>
    <row r="353" spans="1:5">
      <c r="A353" s="175" t="s">
        <v>1015</v>
      </c>
      <c r="B353" s="175" t="s">
        <v>1016</v>
      </c>
      <c r="C353" s="175" t="s">
        <v>1017</v>
      </c>
      <c r="D353" s="178">
        <v>411</v>
      </c>
      <c r="E353" t="s">
        <v>34</v>
      </c>
    </row>
    <row r="354" spans="1:5">
      <c r="A354" s="174" t="s">
        <v>1018</v>
      </c>
      <c r="B354" s="174" t="s">
        <v>1019</v>
      </c>
      <c r="C354" s="174" t="s">
        <v>1017</v>
      </c>
      <c r="D354" s="177">
        <v>319.56</v>
      </c>
      <c r="E354" t="s">
        <v>34</v>
      </c>
    </row>
    <row r="355" spans="1:5">
      <c r="A355" s="175" t="s">
        <v>1020</v>
      </c>
      <c r="B355" s="175" t="s">
        <v>1021</v>
      </c>
      <c r="C355" s="175" t="s">
        <v>1022</v>
      </c>
      <c r="D355" s="178">
        <v>167.4</v>
      </c>
      <c r="E355" t="s">
        <v>34</v>
      </c>
    </row>
    <row r="356" spans="1:5">
      <c r="A356" s="174" t="s">
        <v>1023</v>
      </c>
      <c r="B356" s="174" t="s">
        <v>1024</v>
      </c>
      <c r="C356" s="174" t="s">
        <v>241</v>
      </c>
      <c r="D356" s="177">
        <v>69.959999999999994</v>
      </c>
      <c r="E356" t="s">
        <v>34</v>
      </c>
    </row>
    <row r="357" spans="1:5">
      <c r="A357" s="175" t="s">
        <v>1025</v>
      </c>
      <c r="B357" s="175" t="s">
        <v>1026</v>
      </c>
      <c r="C357" s="175" t="s">
        <v>374</v>
      </c>
      <c r="D357" s="178">
        <v>69.489999999999995</v>
      </c>
      <c r="E357" t="s">
        <v>34</v>
      </c>
    </row>
    <row r="358" spans="1:5">
      <c r="A358" s="174" t="s">
        <v>1027</v>
      </c>
      <c r="B358" s="174" t="s">
        <v>1028</v>
      </c>
      <c r="C358" s="174" t="s">
        <v>1029</v>
      </c>
      <c r="D358" s="177">
        <v>20.58</v>
      </c>
      <c r="E358" t="s">
        <v>34</v>
      </c>
    </row>
    <row r="359" spans="1:5">
      <c r="A359" s="175" t="s">
        <v>1030</v>
      </c>
      <c r="B359" s="175" t="s">
        <v>1031</v>
      </c>
      <c r="C359" s="175" t="s">
        <v>1032</v>
      </c>
      <c r="D359" s="178">
        <v>17.72</v>
      </c>
      <c r="E359" t="s">
        <v>34</v>
      </c>
    </row>
    <row r="360" spans="1:5">
      <c r="A360" s="174" t="s">
        <v>1033</v>
      </c>
      <c r="B360" s="174" t="s">
        <v>1034</v>
      </c>
      <c r="C360" s="174" t="s">
        <v>706</v>
      </c>
      <c r="D360" s="177">
        <v>722.64</v>
      </c>
      <c r="E360" t="s">
        <v>34</v>
      </c>
    </row>
    <row r="361" spans="1:5">
      <c r="A361" s="175" t="s">
        <v>1035</v>
      </c>
      <c r="B361" s="175" t="s">
        <v>1036</v>
      </c>
      <c r="C361" s="175" t="s">
        <v>344</v>
      </c>
      <c r="D361" s="178">
        <v>146.29</v>
      </c>
      <c r="E361" t="s">
        <v>34</v>
      </c>
    </row>
    <row r="362" spans="1:5">
      <c r="A362" s="174" t="s">
        <v>1037</v>
      </c>
      <c r="B362" s="174" t="s">
        <v>1038</v>
      </c>
      <c r="C362" s="174" t="s">
        <v>215</v>
      </c>
      <c r="D362" s="177">
        <v>45.83</v>
      </c>
      <c r="E362" t="s">
        <v>34</v>
      </c>
    </row>
    <row r="363" spans="1:5">
      <c r="A363" s="175" t="s">
        <v>1039</v>
      </c>
      <c r="B363" s="175" t="s">
        <v>1040</v>
      </c>
      <c r="C363" s="175" t="s">
        <v>1041</v>
      </c>
      <c r="D363" s="178">
        <v>227.47</v>
      </c>
      <c r="E363" t="s">
        <v>34</v>
      </c>
    </row>
    <row r="364" spans="1:5">
      <c r="A364" s="174" t="s">
        <v>1042</v>
      </c>
      <c r="B364" s="174" t="s">
        <v>1043</v>
      </c>
      <c r="C364" s="174" t="s">
        <v>944</v>
      </c>
      <c r="D364" s="177">
        <v>306.44</v>
      </c>
      <c r="E364" t="s">
        <v>34</v>
      </c>
    </row>
    <row r="365" spans="1:5">
      <c r="A365" s="175" t="s">
        <v>1044</v>
      </c>
      <c r="B365" s="175" t="s">
        <v>1045</v>
      </c>
      <c r="C365" s="175" t="s">
        <v>944</v>
      </c>
      <c r="D365" s="178">
        <v>224.15</v>
      </c>
      <c r="E365" t="s">
        <v>34</v>
      </c>
    </row>
    <row r="366" spans="1:5">
      <c r="A366" s="174" t="s">
        <v>1046</v>
      </c>
      <c r="B366" s="174" t="s">
        <v>1047</v>
      </c>
      <c r="C366" s="174" t="s">
        <v>241</v>
      </c>
      <c r="D366" s="177">
        <v>46.37</v>
      </c>
      <c r="E366" t="s">
        <v>34</v>
      </c>
    </row>
    <row r="367" spans="1:5">
      <c r="A367" s="175" t="s">
        <v>1048</v>
      </c>
      <c r="B367" s="175" t="s">
        <v>1049</v>
      </c>
      <c r="C367" s="175" t="s">
        <v>241</v>
      </c>
      <c r="D367" s="178">
        <v>13.2</v>
      </c>
      <c r="E367" t="s">
        <v>34</v>
      </c>
    </row>
    <row r="368" spans="1:5">
      <c r="A368" s="174" t="s">
        <v>1050</v>
      </c>
      <c r="B368" s="174" t="s">
        <v>1051</v>
      </c>
      <c r="C368" s="174" t="s">
        <v>344</v>
      </c>
      <c r="D368" s="177">
        <v>80.34</v>
      </c>
      <c r="E368" t="s">
        <v>34</v>
      </c>
    </row>
    <row r="369" spans="1:5">
      <c r="A369" s="175" t="s">
        <v>1052</v>
      </c>
      <c r="B369" s="175" t="s">
        <v>1053</v>
      </c>
      <c r="C369" s="175" t="s">
        <v>856</v>
      </c>
      <c r="D369" s="178">
        <v>181.48</v>
      </c>
      <c r="E369" t="s">
        <v>34</v>
      </c>
    </row>
    <row r="370" spans="1:5">
      <c r="A370" s="174" t="s">
        <v>1054</v>
      </c>
      <c r="B370" s="174" t="s">
        <v>1055</v>
      </c>
      <c r="C370" s="174" t="s">
        <v>344</v>
      </c>
      <c r="D370" s="177">
        <v>36.72</v>
      </c>
      <c r="E370" t="s">
        <v>34</v>
      </c>
    </row>
    <row r="371" spans="1:5">
      <c r="A371" s="175" t="s">
        <v>1056</v>
      </c>
      <c r="B371" s="175" t="s">
        <v>1057</v>
      </c>
      <c r="C371" s="175" t="s">
        <v>1029</v>
      </c>
      <c r="D371" s="178">
        <v>60.61</v>
      </c>
      <c r="E371" t="s">
        <v>34</v>
      </c>
    </row>
    <row r="372" spans="1:5">
      <c r="A372" s="174" t="s">
        <v>1058</v>
      </c>
      <c r="B372" s="174" t="s">
        <v>1059</v>
      </c>
      <c r="C372" s="174" t="s">
        <v>1060</v>
      </c>
      <c r="D372" s="177">
        <v>142.80000000000001</v>
      </c>
      <c r="E372" t="s">
        <v>34</v>
      </c>
    </row>
    <row r="373" spans="1:5">
      <c r="A373" s="175" t="s">
        <v>1061</v>
      </c>
      <c r="B373" s="175" t="s">
        <v>1062</v>
      </c>
      <c r="C373" s="175" t="s">
        <v>344</v>
      </c>
      <c r="D373" s="178">
        <v>107.17</v>
      </c>
      <c r="E373" t="s">
        <v>34</v>
      </c>
    </row>
    <row r="374" spans="1:5">
      <c r="A374" s="174" t="s">
        <v>1063</v>
      </c>
      <c r="B374" s="174" t="s">
        <v>1064</v>
      </c>
      <c r="C374" s="174" t="s">
        <v>255</v>
      </c>
      <c r="D374" s="177">
        <v>-19.16</v>
      </c>
      <c r="E374" t="s">
        <v>34</v>
      </c>
    </row>
    <row r="375" spans="1:5">
      <c r="A375" s="175" t="s">
        <v>1065</v>
      </c>
      <c r="B375" s="175" t="s">
        <v>1066</v>
      </c>
      <c r="C375" s="175" t="s">
        <v>908</v>
      </c>
      <c r="D375" s="178">
        <v>763.12</v>
      </c>
      <c r="E375" t="s">
        <v>34</v>
      </c>
    </row>
    <row r="376" spans="1:5">
      <c r="A376" s="174" t="s">
        <v>1067</v>
      </c>
      <c r="B376" s="174" t="s">
        <v>1068</v>
      </c>
      <c r="C376" s="174" t="s">
        <v>476</v>
      </c>
      <c r="D376" s="177">
        <v>30.93</v>
      </c>
      <c r="E376" t="s">
        <v>34</v>
      </c>
    </row>
    <row r="377" spans="1:5">
      <c r="A377" s="175" t="s">
        <v>1069</v>
      </c>
      <c r="B377" s="175" t="s">
        <v>1070</v>
      </c>
      <c r="C377" s="175" t="s">
        <v>1071</v>
      </c>
      <c r="D377" s="178">
        <v>13.71</v>
      </c>
      <c r="E377" t="s">
        <v>34</v>
      </c>
    </row>
    <row r="378" spans="1:5">
      <c r="A378" s="174" t="s">
        <v>1072</v>
      </c>
      <c r="B378" s="174" t="s">
        <v>1073</v>
      </c>
      <c r="C378" s="174" t="s">
        <v>908</v>
      </c>
      <c r="D378" s="177">
        <v>204.39</v>
      </c>
      <c r="E378" t="s">
        <v>34</v>
      </c>
    </row>
    <row r="379" spans="1:5">
      <c r="A379" s="175" t="s">
        <v>1074</v>
      </c>
      <c r="B379" s="175" t="s">
        <v>1075</v>
      </c>
      <c r="C379" s="175" t="s">
        <v>1076</v>
      </c>
      <c r="D379" s="178">
        <v>29.43</v>
      </c>
      <c r="E379" t="s">
        <v>34</v>
      </c>
    </row>
    <row r="380" spans="1:5">
      <c r="A380" s="174" t="s">
        <v>1077</v>
      </c>
      <c r="B380" s="174" t="s">
        <v>1078</v>
      </c>
      <c r="C380" s="174" t="s">
        <v>783</v>
      </c>
      <c r="D380" s="177">
        <v>38.369999999999997</v>
      </c>
      <c r="E380" t="s">
        <v>34</v>
      </c>
    </row>
    <row r="381" spans="1:5">
      <c r="A381" s="175" t="s">
        <v>1079</v>
      </c>
      <c r="B381" s="175" t="s">
        <v>1080</v>
      </c>
      <c r="C381" s="175" t="s">
        <v>1081</v>
      </c>
      <c r="D381" s="178">
        <v>127.47</v>
      </c>
      <c r="E381" t="s">
        <v>34</v>
      </c>
    </row>
    <row r="382" spans="1:5">
      <c r="A382" s="174" t="s">
        <v>1082</v>
      </c>
      <c r="B382" s="174" t="s">
        <v>1083</v>
      </c>
      <c r="C382" s="174" t="s">
        <v>1084</v>
      </c>
      <c r="D382" s="177">
        <v>167.74</v>
      </c>
      <c r="E382" t="s">
        <v>34</v>
      </c>
    </row>
    <row r="383" spans="1:5">
      <c r="A383" s="175" t="s">
        <v>1085</v>
      </c>
      <c r="B383" s="175" t="s">
        <v>1086</v>
      </c>
      <c r="C383" s="175" t="s">
        <v>826</v>
      </c>
      <c r="D383" s="178">
        <v>40.270000000000003</v>
      </c>
      <c r="E383" t="s">
        <v>34</v>
      </c>
    </row>
    <row r="384" spans="1:5">
      <c r="A384" s="174" t="s">
        <v>1087</v>
      </c>
      <c r="B384" s="174" t="s">
        <v>1088</v>
      </c>
      <c r="C384" s="174" t="s">
        <v>1089</v>
      </c>
      <c r="D384" s="177">
        <v>40.270000000000003</v>
      </c>
      <c r="E384" t="s">
        <v>34</v>
      </c>
    </row>
    <row r="385" spans="1:5">
      <c r="A385" s="175" t="s">
        <v>1090</v>
      </c>
      <c r="B385" s="175" t="s">
        <v>1091</v>
      </c>
      <c r="C385" s="175" t="s">
        <v>1092</v>
      </c>
      <c r="D385" s="178">
        <v>40.270000000000003</v>
      </c>
      <c r="E385" t="s">
        <v>34</v>
      </c>
    </row>
    <row r="386" spans="1:5">
      <c r="A386" s="174" t="s">
        <v>1093</v>
      </c>
      <c r="B386" s="174" t="s">
        <v>1094</v>
      </c>
      <c r="C386" s="174" t="s">
        <v>923</v>
      </c>
      <c r="D386" s="177">
        <v>87.2</v>
      </c>
      <c r="E386" t="s">
        <v>34</v>
      </c>
    </row>
    <row r="387" spans="1:5">
      <c r="A387" s="175" t="s">
        <v>1095</v>
      </c>
      <c r="B387" s="175" t="s">
        <v>1096</v>
      </c>
      <c r="C387" s="175" t="s">
        <v>1097</v>
      </c>
      <c r="D387" s="178">
        <v>92.42</v>
      </c>
      <c r="E387" t="s">
        <v>34</v>
      </c>
    </row>
    <row r="388" spans="1:5">
      <c r="A388" s="174" t="s">
        <v>1098</v>
      </c>
      <c r="B388" s="174" t="s">
        <v>1099</v>
      </c>
      <c r="C388" s="174" t="s">
        <v>1100</v>
      </c>
      <c r="D388" s="177">
        <v>27.58</v>
      </c>
      <c r="E388" t="s">
        <v>34</v>
      </c>
    </row>
    <row r="389" spans="1:5">
      <c r="A389" s="175" t="s">
        <v>1101</v>
      </c>
      <c r="B389" s="175" t="s">
        <v>1102</v>
      </c>
      <c r="C389" s="175" t="s">
        <v>1100</v>
      </c>
      <c r="D389" s="178">
        <v>27.58</v>
      </c>
      <c r="E389" t="s">
        <v>34</v>
      </c>
    </row>
    <row r="390" spans="1:5">
      <c r="A390" s="174" t="s">
        <v>1103</v>
      </c>
      <c r="B390" s="174" t="s">
        <v>1104</v>
      </c>
      <c r="C390" s="174" t="s">
        <v>908</v>
      </c>
      <c r="D390" s="177">
        <v>118.48</v>
      </c>
      <c r="E390" t="s">
        <v>34</v>
      </c>
    </row>
    <row r="391" spans="1:5">
      <c r="A391" s="175" t="s">
        <v>1105</v>
      </c>
      <c r="B391" s="175" t="s">
        <v>1106</v>
      </c>
      <c r="C391" s="175" t="s">
        <v>1107</v>
      </c>
      <c r="D391" s="178">
        <v>41.74</v>
      </c>
      <c r="E391" t="s">
        <v>34</v>
      </c>
    </row>
    <row r="392" spans="1:5">
      <c r="A392" s="174" t="s">
        <v>1108</v>
      </c>
      <c r="B392" s="174" t="s">
        <v>1109</v>
      </c>
      <c r="C392" s="174" t="s">
        <v>1110</v>
      </c>
      <c r="D392" s="177">
        <v>23.2</v>
      </c>
      <c r="E392" t="s">
        <v>34</v>
      </c>
    </row>
    <row r="393" spans="1:5">
      <c r="A393" s="175" t="s">
        <v>1111</v>
      </c>
      <c r="B393" s="175" t="s">
        <v>1112</v>
      </c>
      <c r="C393" s="175" t="s">
        <v>1113</v>
      </c>
      <c r="D393" s="178">
        <v>40.06</v>
      </c>
      <c r="E393" t="s">
        <v>34</v>
      </c>
    </row>
    <row r="394" spans="1:5">
      <c r="A394" s="174" t="s">
        <v>1114</v>
      </c>
      <c r="B394" s="174" t="s">
        <v>1115</v>
      </c>
      <c r="C394" s="174" t="s">
        <v>786</v>
      </c>
      <c r="D394" s="177">
        <v>117.96</v>
      </c>
      <c r="E394" t="s">
        <v>34</v>
      </c>
    </row>
    <row r="395" spans="1:5">
      <c r="A395" s="175" t="s">
        <v>1116</v>
      </c>
      <c r="B395" s="175" t="s">
        <v>1117</v>
      </c>
      <c r="C395" s="175" t="s">
        <v>715</v>
      </c>
      <c r="D395" s="178">
        <v>19.96</v>
      </c>
      <c r="E395" t="s">
        <v>34</v>
      </c>
    </row>
    <row r="396" spans="1:5">
      <c r="A396" s="174" t="s">
        <v>1118</v>
      </c>
      <c r="B396" s="174" t="s">
        <v>1119</v>
      </c>
      <c r="C396" s="174" t="s">
        <v>908</v>
      </c>
      <c r="D396" s="177">
        <v>112.26</v>
      </c>
      <c r="E396" t="s">
        <v>34</v>
      </c>
    </row>
    <row r="397" spans="1:5">
      <c r="A397" s="175" t="s">
        <v>1120</v>
      </c>
      <c r="B397" s="175" t="s">
        <v>1121</v>
      </c>
      <c r="C397" s="175" t="s">
        <v>1122</v>
      </c>
      <c r="D397" s="178">
        <v>118.58</v>
      </c>
      <c r="E397" t="s">
        <v>34</v>
      </c>
    </row>
    <row r="398" spans="1:5">
      <c r="A398" s="174" t="s">
        <v>1123</v>
      </c>
      <c r="B398" s="174" t="s">
        <v>1124</v>
      </c>
      <c r="C398" s="174" t="s">
        <v>1125</v>
      </c>
      <c r="D398" s="177">
        <v>194.82</v>
      </c>
      <c r="E398" t="s">
        <v>34</v>
      </c>
    </row>
    <row r="399" spans="1:5">
      <c r="A399" s="175" t="s">
        <v>1126</v>
      </c>
      <c r="B399" s="175" t="s">
        <v>1127</v>
      </c>
      <c r="C399" s="175" t="s">
        <v>1128</v>
      </c>
      <c r="D399" s="178">
        <v>475.62</v>
      </c>
      <c r="E399" t="s">
        <v>34</v>
      </c>
    </row>
    <row r="400" spans="1:5">
      <c r="A400" s="174" t="s">
        <v>1129</v>
      </c>
      <c r="B400" s="174" t="s">
        <v>1130</v>
      </c>
      <c r="C400" s="174" t="s">
        <v>1128</v>
      </c>
      <c r="D400" s="177">
        <v>320.86</v>
      </c>
      <c r="E400" t="s">
        <v>34</v>
      </c>
    </row>
    <row r="401" spans="1:6">
      <c r="A401" s="175" t="s">
        <v>1131</v>
      </c>
      <c r="B401" s="175" t="s">
        <v>1132</v>
      </c>
      <c r="C401" s="175" t="s">
        <v>1128</v>
      </c>
      <c r="D401" s="178">
        <v>332.2</v>
      </c>
      <c r="E401" t="s">
        <v>34</v>
      </c>
    </row>
    <row r="402" spans="1:6">
      <c r="A402" s="174" t="s">
        <v>1133</v>
      </c>
      <c r="B402" s="174" t="s">
        <v>1134</v>
      </c>
      <c r="C402" s="174" t="s">
        <v>856</v>
      </c>
      <c r="D402" s="177">
        <v>64.069999999999993</v>
      </c>
      <c r="E402" t="s">
        <v>34</v>
      </c>
      <c r="F402" t="s">
        <v>65</v>
      </c>
    </row>
    <row r="403" spans="1:6">
      <c r="A403" s="175" t="s">
        <v>1135</v>
      </c>
      <c r="B403" s="175" t="s">
        <v>1136</v>
      </c>
      <c r="C403" s="175" t="s">
        <v>1137</v>
      </c>
      <c r="D403" s="178">
        <v>173.31</v>
      </c>
      <c r="E403" t="s">
        <v>34</v>
      </c>
    </row>
    <row r="404" spans="1:6">
      <c r="A404" s="174" t="s">
        <v>1138</v>
      </c>
      <c r="B404" s="174" t="s">
        <v>1139</v>
      </c>
      <c r="C404" s="174" t="s">
        <v>594</v>
      </c>
      <c r="D404" s="177">
        <v>545.20000000000005</v>
      </c>
      <c r="E404" t="s">
        <v>34</v>
      </c>
    </row>
    <row r="405" spans="1:6">
      <c r="A405" s="175" t="s">
        <v>1140</v>
      </c>
      <c r="B405" s="175" t="s">
        <v>1038</v>
      </c>
      <c r="C405" s="175" t="s">
        <v>215</v>
      </c>
      <c r="D405" s="178">
        <v>155.04</v>
      </c>
      <c r="E405" t="s">
        <v>34</v>
      </c>
    </row>
    <row r="406" spans="1:6">
      <c r="A406" s="174" t="s">
        <v>1141</v>
      </c>
      <c r="B406" s="174" t="s">
        <v>1142</v>
      </c>
      <c r="C406" s="174" t="s">
        <v>947</v>
      </c>
      <c r="D406" s="177">
        <v>202.12</v>
      </c>
      <c r="E406" t="s">
        <v>34</v>
      </c>
      <c r="F406" t="s">
        <v>65</v>
      </c>
    </row>
    <row r="407" spans="1:6">
      <c r="A407" s="175" t="s">
        <v>1143</v>
      </c>
      <c r="B407" s="175" t="s">
        <v>1144</v>
      </c>
      <c r="C407" s="175" t="s">
        <v>718</v>
      </c>
      <c r="D407" s="178">
        <v>277.2</v>
      </c>
      <c r="E407" t="s">
        <v>34</v>
      </c>
    </row>
    <row r="408" spans="1:6">
      <c r="A408" s="174" t="s">
        <v>1145</v>
      </c>
      <c r="B408" s="174" t="s">
        <v>767</v>
      </c>
      <c r="C408" s="174" t="s">
        <v>351</v>
      </c>
      <c r="D408" s="177">
        <v>83.56</v>
      </c>
      <c r="E408" t="s">
        <v>34</v>
      </c>
    </row>
    <row r="409" spans="1:6">
      <c r="A409" s="175" t="s">
        <v>1146</v>
      </c>
      <c r="B409" s="175" t="s">
        <v>1147</v>
      </c>
      <c r="C409" s="175" t="s">
        <v>908</v>
      </c>
      <c r="D409" s="178">
        <v>52.66</v>
      </c>
      <c r="E409" t="s">
        <v>34</v>
      </c>
    </row>
    <row r="410" spans="1:6">
      <c r="A410" s="174" t="s">
        <v>1148</v>
      </c>
      <c r="B410" s="174" t="s">
        <v>1149</v>
      </c>
      <c r="C410" s="174" t="s">
        <v>1150</v>
      </c>
      <c r="D410" s="177">
        <v>25.72</v>
      </c>
      <c r="E410" t="s">
        <v>34</v>
      </c>
    </row>
    <row r="411" spans="1:6">
      <c r="A411" s="175" t="s">
        <v>1151</v>
      </c>
      <c r="B411" s="175" t="s">
        <v>1152</v>
      </c>
      <c r="C411" s="175" t="s">
        <v>1153</v>
      </c>
      <c r="D411" s="178">
        <v>30.2</v>
      </c>
      <c r="E411" t="s">
        <v>34</v>
      </c>
    </row>
    <row r="412" spans="1:6">
      <c r="A412" s="174" t="s">
        <v>1154</v>
      </c>
      <c r="B412" s="174" t="s">
        <v>1155</v>
      </c>
      <c r="C412" s="174" t="s">
        <v>1156</v>
      </c>
      <c r="D412" s="177">
        <v>122.22</v>
      </c>
      <c r="E412" t="s">
        <v>34</v>
      </c>
    </row>
    <row r="413" spans="1:6">
      <c r="A413" s="175" t="s">
        <v>1157</v>
      </c>
      <c r="B413" s="175" t="s">
        <v>1158</v>
      </c>
      <c r="C413" s="175" t="s">
        <v>1159</v>
      </c>
      <c r="D413" s="178">
        <v>48.09</v>
      </c>
      <c r="E413" t="s">
        <v>34</v>
      </c>
    </row>
    <row r="414" spans="1:6">
      <c r="A414" s="174" t="s">
        <v>1160</v>
      </c>
      <c r="B414" s="174" t="s">
        <v>1161</v>
      </c>
      <c r="C414" s="174" t="s">
        <v>1162</v>
      </c>
      <c r="D414" s="177">
        <v>172.52</v>
      </c>
      <c r="E414" t="s">
        <v>34</v>
      </c>
    </row>
    <row r="415" spans="1:6">
      <c r="A415" s="175" t="s">
        <v>1163</v>
      </c>
      <c r="B415" s="175" t="s">
        <v>1164</v>
      </c>
      <c r="C415" s="175" t="s">
        <v>1017</v>
      </c>
      <c r="D415" s="178">
        <v>83.87</v>
      </c>
      <c r="E415" t="s">
        <v>34</v>
      </c>
    </row>
    <row r="416" spans="1:6">
      <c r="A416" s="174" t="s">
        <v>1165</v>
      </c>
      <c r="B416" s="174" t="s">
        <v>1166</v>
      </c>
      <c r="C416" s="174" t="s">
        <v>1017</v>
      </c>
      <c r="D416" s="177">
        <v>61.26</v>
      </c>
      <c r="E416" t="s">
        <v>34</v>
      </c>
    </row>
    <row r="417" spans="1:5">
      <c r="A417" s="175" t="s">
        <v>1167</v>
      </c>
      <c r="B417" s="175" t="s">
        <v>1168</v>
      </c>
      <c r="C417" s="175" t="s">
        <v>715</v>
      </c>
      <c r="D417" s="178">
        <v>121.31</v>
      </c>
      <c r="E417" t="s">
        <v>34</v>
      </c>
    </row>
    <row r="418" spans="1:5">
      <c r="A418" s="174" t="s">
        <v>1169</v>
      </c>
      <c r="B418" s="174" t="s">
        <v>1170</v>
      </c>
      <c r="C418" s="174" t="s">
        <v>1171</v>
      </c>
      <c r="D418" s="177">
        <v>703.2</v>
      </c>
      <c r="E418" t="s">
        <v>34</v>
      </c>
    </row>
    <row r="419" spans="1:5">
      <c r="A419" s="175" t="s">
        <v>1172</v>
      </c>
      <c r="B419" s="175" t="s">
        <v>1173</v>
      </c>
      <c r="C419" s="175" t="s">
        <v>806</v>
      </c>
      <c r="D419" s="178">
        <v>69.040000000000006</v>
      </c>
      <c r="E419" t="s">
        <v>34</v>
      </c>
    </row>
    <row r="420" spans="1:5">
      <c r="A420" s="174" t="s">
        <v>1174</v>
      </c>
      <c r="B420" s="174" t="s">
        <v>1175</v>
      </c>
      <c r="C420" s="174" t="s">
        <v>1176</v>
      </c>
      <c r="D420" s="177">
        <v>57</v>
      </c>
      <c r="E420" t="s">
        <v>34</v>
      </c>
    </row>
    <row r="421" spans="1:5">
      <c r="A421" s="175" t="s">
        <v>1177</v>
      </c>
      <c r="B421" s="175" t="s">
        <v>1178</v>
      </c>
      <c r="C421" s="175" t="s">
        <v>241</v>
      </c>
      <c r="D421" s="178">
        <v>74.92</v>
      </c>
      <c r="E421" t="s">
        <v>34</v>
      </c>
    </row>
    <row r="422" spans="1:5">
      <c r="A422" s="174" t="s">
        <v>1179</v>
      </c>
      <c r="B422" s="174" t="s">
        <v>1180</v>
      </c>
      <c r="C422" s="174" t="s">
        <v>1181</v>
      </c>
      <c r="D422" s="177">
        <v>167.54</v>
      </c>
      <c r="E422" t="s">
        <v>34</v>
      </c>
    </row>
    <row r="423" spans="1:5">
      <c r="A423" s="175" t="s">
        <v>1182</v>
      </c>
      <c r="B423" s="175" t="s">
        <v>1183</v>
      </c>
      <c r="C423" s="175" t="s">
        <v>1184</v>
      </c>
      <c r="D423" s="178">
        <v>18.920000000000002</v>
      </c>
      <c r="E423" t="s">
        <v>34</v>
      </c>
    </row>
    <row r="424" spans="1:5">
      <c r="A424" s="174" t="s">
        <v>1185</v>
      </c>
      <c r="B424" s="174" t="s">
        <v>1186</v>
      </c>
      <c r="C424" s="174" t="s">
        <v>1187</v>
      </c>
      <c r="D424" s="177">
        <v>32.99</v>
      </c>
      <c r="E424" t="s">
        <v>34</v>
      </c>
    </row>
    <row r="425" spans="1:5">
      <c r="A425" s="175" t="s">
        <v>1188</v>
      </c>
      <c r="B425" s="175" t="s">
        <v>1189</v>
      </c>
      <c r="C425" s="175" t="s">
        <v>1187</v>
      </c>
      <c r="D425" s="178">
        <v>32.869999999999997</v>
      </c>
      <c r="E425" t="s">
        <v>34</v>
      </c>
    </row>
    <row r="426" spans="1:5">
      <c r="A426" s="174" t="s">
        <v>1190</v>
      </c>
      <c r="B426" s="174" t="s">
        <v>1191</v>
      </c>
      <c r="C426" s="174" t="s">
        <v>1171</v>
      </c>
      <c r="D426" s="177">
        <v>39.79</v>
      </c>
      <c r="E426" t="s">
        <v>34</v>
      </c>
    </row>
    <row r="427" spans="1:5">
      <c r="A427" s="175" t="s">
        <v>1192</v>
      </c>
      <c r="B427" s="175" t="s">
        <v>1193</v>
      </c>
      <c r="C427" s="175" t="s">
        <v>1194</v>
      </c>
      <c r="D427" s="178">
        <v>44.44</v>
      </c>
      <c r="E427" t="s">
        <v>34</v>
      </c>
    </row>
    <row r="428" spans="1:5">
      <c r="A428" s="174" t="s">
        <v>1195</v>
      </c>
      <c r="B428" s="174" t="s">
        <v>1196</v>
      </c>
      <c r="C428" s="174" t="s">
        <v>1197</v>
      </c>
      <c r="D428" s="177">
        <v>22.64</v>
      </c>
      <c r="E428" t="s">
        <v>34</v>
      </c>
    </row>
    <row r="429" spans="1:5">
      <c r="A429" s="175" t="s">
        <v>1198</v>
      </c>
      <c r="B429" s="175" t="s">
        <v>1199</v>
      </c>
      <c r="C429" s="175" t="s">
        <v>850</v>
      </c>
      <c r="D429" s="178">
        <v>57.54</v>
      </c>
      <c r="E429" t="s">
        <v>34</v>
      </c>
    </row>
    <row r="430" spans="1:5">
      <c r="A430" s="174" t="s">
        <v>1200</v>
      </c>
      <c r="B430" s="174" t="s">
        <v>1201</v>
      </c>
      <c r="C430" s="174" t="s">
        <v>806</v>
      </c>
      <c r="D430" s="177">
        <v>383.74</v>
      </c>
      <c r="E430" t="s">
        <v>34</v>
      </c>
    </row>
    <row r="431" spans="1:5">
      <c r="A431" s="175" t="s">
        <v>1202</v>
      </c>
      <c r="B431" s="175" t="s">
        <v>1203</v>
      </c>
      <c r="C431" s="175" t="s">
        <v>765</v>
      </c>
      <c r="D431" s="178">
        <v>32.43</v>
      </c>
      <c r="E431" t="s">
        <v>34</v>
      </c>
    </row>
    <row r="432" spans="1:5">
      <c r="A432" s="174" t="s">
        <v>1204</v>
      </c>
      <c r="B432" s="174" t="s">
        <v>1205</v>
      </c>
      <c r="C432" s="174" t="s">
        <v>773</v>
      </c>
      <c r="D432" s="177">
        <v>23.47</v>
      </c>
      <c r="E432" t="s">
        <v>34</v>
      </c>
    </row>
    <row r="433" spans="1:5">
      <c r="A433" s="175" t="s">
        <v>1206</v>
      </c>
      <c r="B433" s="175" t="s">
        <v>1207</v>
      </c>
      <c r="C433" s="175" t="s">
        <v>1208</v>
      </c>
      <c r="D433" s="178">
        <v>340.43</v>
      </c>
      <c r="E433" t="s">
        <v>34</v>
      </c>
    </row>
    <row r="434" spans="1:5">
      <c r="A434" s="174" t="s">
        <v>1209</v>
      </c>
      <c r="B434" s="174" t="s">
        <v>1210</v>
      </c>
      <c r="C434" s="174" t="s">
        <v>241</v>
      </c>
      <c r="D434" s="177">
        <v>51.74</v>
      </c>
      <c r="E434" t="s">
        <v>34</v>
      </c>
    </row>
    <row r="435" spans="1:5">
      <c r="A435" s="175" t="s">
        <v>1211</v>
      </c>
      <c r="B435" s="175" t="s">
        <v>1212</v>
      </c>
      <c r="C435" s="175" t="s">
        <v>920</v>
      </c>
      <c r="D435" s="178">
        <v>16.36</v>
      </c>
      <c r="E435" t="s">
        <v>34</v>
      </c>
    </row>
    <row r="436" spans="1:5">
      <c r="A436" s="174" t="s">
        <v>1213</v>
      </c>
      <c r="B436" s="174" t="s">
        <v>1214</v>
      </c>
      <c r="C436" s="174" t="s">
        <v>1215</v>
      </c>
      <c r="D436" s="177">
        <v>48.4</v>
      </c>
      <c r="E436" t="s">
        <v>34</v>
      </c>
    </row>
    <row r="437" spans="1:5">
      <c r="A437" s="175" t="s">
        <v>1216</v>
      </c>
      <c r="B437" s="175" t="s">
        <v>1217</v>
      </c>
      <c r="C437" s="175" t="s">
        <v>944</v>
      </c>
      <c r="D437" s="178">
        <v>322.87</v>
      </c>
      <c r="E437" t="s">
        <v>34</v>
      </c>
    </row>
    <row r="438" spans="1:5">
      <c r="A438" s="174" t="s">
        <v>1218</v>
      </c>
      <c r="B438" s="174" t="s">
        <v>1219</v>
      </c>
      <c r="C438" s="174" t="s">
        <v>1220</v>
      </c>
      <c r="D438" s="177">
        <v>134.49</v>
      </c>
      <c r="E438" t="s">
        <v>34</v>
      </c>
    </row>
    <row r="439" spans="1:5">
      <c r="A439" s="175" t="s">
        <v>1221</v>
      </c>
      <c r="B439" s="175" t="s">
        <v>1222</v>
      </c>
      <c r="C439" s="175" t="s">
        <v>915</v>
      </c>
      <c r="D439" s="178">
        <v>51.83</v>
      </c>
      <c r="E439" t="s">
        <v>34</v>
      </c>
    </row>
    <row r="440" spans="1:5">
      <c r="A440" s="174" t="s">
        <v>1223</v>
      </c>
      <c r="B440" s="174" t="s">
        <v>1224</v>
      </c>
      <c r="C440" s="174" t="s">
        <v>1225</v>
      </c>
      <c r="D440" s="177">
        <v>76.58</v>
      </c>
      <c r="E440" t="s">
        <v>34</v>
      </c>
    </row>
    <row r="441" spans="1:5">
      <c r="A441" s="175" t="s">
        <v>1226</v>
      </c>
      <c r="B441" s="175" t="s">
        <v>1227</v>
      </c>
      <c r="C441" s="175" t="s">
        <v>1228</v>
      </c>
      <c r="D441" s="178">
        <v>38.39</v>
      </c>
      <c r="E441" t="s">
        <v>34</v>
      </c>
    </row>
    <row r="442" spans="1:5">
      <c r="A442" s="174" t="s">
        <v>1229</v>
      </c>
      <c r="B442" s="174" t="s">
        <v>1230</v>
      </c>
      <c r="C442" s="174" t="s">
        <v>476</v>
      </c>
      <c r="D442" s="177">
        <v>40.659999999999997</v>
      </c>
      <c r="E442" t="s">
        <v>34</v>
      </c>
    </row>
    <row r="443" spans="1:5">
      <c r="A443" s="175" t="s">
        <v>1231</v>
      </c>
      <c r="B443" s="175" t="s">
        <v>1232</v>
      </c>
      <c r="C443" s="175" t="s">
        <v>961</v>
      </c>
      <c r="D443" s="178">
        <v>252.07</v>
      </c>
      <c r="E443" t="s">
        <v>34</v>
      </c>
    </row>
    <row r="444" spans="1:5">
      <c r="A444" s="174" t="s">
        <v>1233</v>
      </c>
      <c r="B444" s="174" t="s">
        <v>1234</v>
      </c>
      <c r="C444" s="174" t="s">
        <v>1235</v>
      </c>
      <c r="D444" s="177">
        <v>53.27</v>
      </c>
      <c r="E444" t="s">
        <v>34</v>
      </c>
    </row>
    <row r="445" spans="1:5">
      <c r="A445" s="175" t="s">
        <v>1236</v>
      </c>
      <c r="B445" s="175" t="s">
        <v>1237</v>
      </c>
      <c r="C445" s="175" t="s">
        <v>850</v>
      </c>
      <c r="D445" s="178">
        <v>76.64</v>
      </c>
      <c r="E445" t="s">
        <v>34</v>
      </c>
    </row>
    <row r="446" spans="1:5">
      <c r="A446" s="174" t="s">
        <v>1238</v>
      </c>
      <c r="B446" s="174" t="s">
        <v>1239</v>
      </c>
      <c r="C446" s="174" t="s">
        <v>1197</v>
      </c>
      <c r="D446" s="177">
        <v>46.2</v>
      </c>
      <c r="E446" t="s">
        <v>34</v>
      </c>
    </row>
    <row r="447" spans="1:5">
      <c r="A447" s="175" t="s">
        <v>1240</v>
      </c>
      <c r="B447" s="175" t="s">
        <v>1241</v>
      </c>
      <c r="C447" s="175" t="s">
        <v>944</v>
      </c>
      <c r="D447" s="178">
        <v>96.63</v>
      </c>
      <c r="E447" t="s">
        <v>34</v>
      </c>
    </row>
    <row r="448" spans="1:5">
      <c r="A448" s="174" t="s">
        <v>1242</v>
      </c>
      <c r="B448" s="174" t="s">
        <v>1243</v>
      </c>
      <c r="C448" s="174" t="s">
        <v>1076</v>
      </c>
      <c r="D448" s="177">
        <v>64.680000000000007</v>
      </c>
      <c r="E448" t="s">
        <v>34</v>
      </c>
    </row>
    <row r="449" spans="1:5">
      <c r="A449" s="175" t="s">
        <v>1244</v>
      </c>
      <c r="B449" s="175" t="s">
        <v>1245</v>
      </c>
      <c r="C449" s="175" t="s">
        <v>961</v>
      </c>
      <c r="D449" s="178">
        <v>85.72</v>
      </c>
      <c r="E449" t="s">
        <v>34</v>
      </c>
    </row>
    <row r="450" spans="1:5">
      <c r="A450" s="174" t="s">
        <v>1246</v>
      </c>
      <c r="B450" s="174" t="s">
        <v>1247</v>
      </c>
      <c r="C450" s="174" t="s">
        <v>818</v>
      </c>
      <c r="D450" s="177">
        <v>93.06</v>
      </c>
      <c r="E450" t="s">
        <v>34</v>
      </c>
    </row>
    <row r="451" spans="1:5">
      <c r="A451" s="175" t="s">
        <v>1248</v>
      </c>
      <c r="B451" s="175" t="s">
        <v>1249</v>
      </c>
      <c r="C451" s="175" t="s">
        <v>1250</v>
      </c>
      <c r="D451" s="178">
        <v>97.78</v>
      </c>
      <c r="E451" t="s">
        <v>34</v>
      </c>
    </row>
    <row r="452" spans="1:5">
      <c r="A452" s="174" t="s">
        <v>1251</v>
      </c>
      <c r="B452" s="174" t="s">
        <v>1252</v>
      </c>
      <c r="C452" s="174" t="s">
        <v>1253</v>
      </c>
      <c r="D452" s="177">
        <v>77.48</v>
      </c>
      <c r="E452" t="s">
        <v>34</v>
      </c>
    </row>
    <row r="453" spans="1:5">
      <c r="A453" s="175" t="s">
        <v>1254</v>
      </c>
      <c r="B453" s="175" t="s">
        <v>1255</v>
      </c>
      <c r="C453" s="175" t="s">
        <v>944</v>
      </c>
      <c r="D453" s="178">
        <v>96.3</v>
      </c>
      <c r="E453" t="s">
        <v>34</v>
      </c>
    </row>
    <row r="454" spans="1:5">
      <c r="A454" s="174" t="s">
        <v>1256</v>
      </c>
      <c r="B454" s="174" t="s">
        <v>1257</v>
      </c>
      <c r="C454" s="174" t="s">
        <v>241</v>
      </c>
      <c r="D454" s="177">
        <v>33.44</v>
      </c>
      <c r="E454" t="s">
        <v>34</v>
      </c>
    </row>
    <row r="455" spans="1:5">
      <c r="A455" s="175" t="s">
        <v>1258</v>
      </c>
      <c r="B455" s="175" t="s">
        <v>1259</v>
      </c>
      <c r="C455" s="175" t="s">
        <v>1171</v>
      </c>
      <c r="D455" s="178">
        <v>1146</v>
      </c>
      <c r="E455" t="s">
        <v>34</v>
      </c>
    </row>
    <row r="456" spans="1:5">
      <c r="A456" s="174" t="s">
        <v>1260</v>
      </c>
      <c r="B456" s="174" t="s">
        <v>1261</v>
      </c>
      <c r="C456" s="174" t="s">
        <v>944</v>
      </c>
      <c r="D456" s="177">
        <v>31.88</v>
      </c>
      <c r="E456" t="s">
        <v>34</v>
      </c>
    </row>
    <row r="457" spans="1:5">
      <c r="A457" s="175" t="s">
        <v>1262</v>
      </c>
      <c r="B457" s="175" t="s">
        <v>1263</v>
      </c>
      <c r="C457" s="175" t="s">
        <v>344</v>
      </c>
      <c r="D457" s="178">
        <v>63.4</v>
      </c>
      <c r="E457" t="s">
        <v>34</v>
      </c>
    </row>
    <row r="458" spans="1:5">
      <c r="A458" s="174" t="s">
        <v>1264</v>
      </c>
      <c r="B458" s="174" t="s">
        <v>1265</v>
      </c>
      <c r="C458" s="174" t="s">
        <v>344</v>
      </c>
      <c r="D458" s="177">
        <v>253.12</v>
      </c>
      <c r="E458" t="s">
        <v>34</v>
      </c>
    </row>
    <row r="459" spans="1:5">
      <c r="A459" s="175" t="s">
        <v>1266</v>
      </c>
      <c r="B459" s="175" t="s">
        <v>1267</v>
      </c>
      <c r="C459" s="175" t="s">
        <v>344</v>
      </c>
      <c r="D459" s="178">
        <v>31.7</v>
      </c>
      <c r="E459" t="s">
        <v>34</v>
      </c>
    </row>
    <row r="460" spans="1:5">
      <c r="A460" s="174" t="s">
        <v>1268</v>
      </c>
      <c r="B460" s="174" t="s">
        <v>1269</v>
      </c>
      <c r="C460" s="174" t="s">
        <v>1171</v>
      </c>
      <c r="D460" s="177">
        <v>77.34</v>
      </c>
      <c r="E460" t="s">
        <v>34</v>
      </c>
    </row>
    <row r="461" spans="1:5">
      <c r="A461" s="175" t="s">
        <v>1270</v>
      </c>
      <c r="B461" s="175" t="s">
        <v>1271</v>
      </c>
      <c r="C461" s="175" t="s">
        <v>1137</v>
      </c>
      <c r="D461" s="178">
        <v>135.34</v>
      </c>
      <c r="E461" t="s">
        <v>34</v>
      </c>
    </row>
    <row r="462" spans="1:5">
      <c r="A462" s="174" t="s">
        <v>1272</v>
      </c>
      <c r="B462" s="174" t="s">
        <v>1273</v>
      </c>
      <c r="C462" s="174" t="s">
        <v>241</v>
      </c>
      <c r="D462" s="177">
        <v>13.04</v>
      </c>
      <c r="E462" t="s">
        <v>34</v>
      </c>
    </row>
    <row r="463" spans="1:5">
      <c r="A463" s="175" t="s">
        <v>1274</v>
      </c>
      <c r="B463" s="175" t="s">
        <v>1275</v>
      </c>
      <c r="C463" s="175" t="s">
        <v>1017</v>
      </c>
      <c r="D463" s="178">
        <v>31.07</v>
      </c>
      <c r="E463" t="s">
        <v>34</v>
      </c>
    </row>
    <row r="464" spans="1:5">
      <c r="A464" s="174" t="s">
        <v>1276</v>
      </c>
      <c r="B464" s="174" t="s">
        <v>1277</v>
      </c>
      <c r="C464" s="174" t="s">
        <v>1278</v>
      </c>
      <c r="D464" s="177">
        <v>31.46</v>
      </c>
      <c r="E464" t="s">
        <v>38</v>
      </c>
    </row>
    <row r="465" spans="1:5">
      <c r="A465" s="175" t="s">
        <v>1279</v>
      </c>
      <c r="B465" s="175" t="s">
        <v>1280</v>
      </c>
      <c r="C465" s="175" t="s">
        <v>1278</v>
      </c>
      <c r="D465" s="178">
        <v>30.67</v>
      </c>
      <c r="E465" t="s">
        <v>38</v>
      </c>
    </row>
    <row r="466" spans="1:5">
      <c r="A466" s="174" t="s">
        <v>1281</v>
      </c>
      <c r="B466" s="174" t="s">
        <v>1282</v>
      </c>
      <c r="C466" s="174" t="s">
        <v>706</v>
      </c>
      <c r="D466" s="177">
        <v>21.37</v>
      </c>
      <c r="E466" t="s">
        <v>38</v>
      </c>
    </row>
    <row r="467" spans="1:5">
      <c r="A467" s="175" t="s">
        <v>1283</v>
      </c>
      <c r="B467" s="175" t="s">
        <v>1284</v>
      </c>
      <c r="C467" s="175" t="s">
        <v>1278</v>
      </c>
      <c r="D467" s="178">
        <v>43.76</v>
      </c>
      <c r="E467" t="s">
        <v>38</v>
      </c>
    </row>
    <row r="468" spans="1:5">
      <c r="A468" s="174" t="s">
        <v>1285</v>
      </c>
      <c r="B468" s="174" t="s">
        <v>1286</v>
      </c>
      <c r="C468" s="174" t="s">
        <v>1278</v>
      </c>
      <c r="D468" s="177">
        <v>53.15</v>
      </c>
      <c r="E468" t="s">
        <v>38</v>
      </c>
    </row>
    <row r="469" spans="1:5">
      <c r="A469" s="175" t="s">
        <v>1287</v>
      </c>
      <c r="B469" s="175" t="s">
        <v>1288</v>
      </c>
      <c r="C469" s="175" t="s">
        <v>1278</v>
      </c>
      <c r="D469" s="178">
        <v>31.2</v>
      </c>
      <c r="E469" t="s">
        <v>38</v>
      </c>
    </row>
    <row r="470" spans="1:5">
      <c r="A470" s="174" t="s">
        <v>1289</v>
      </c>
      <c r="B470" s="174" t="s">
        <v>1290</v>
      </c>
      <c r="C470" s="174" t="s">
        <v>706</v>
      </c>
      <c r="D470" s="177">
        <v>39.36</v>
      </c>
      <c r="E470" t="s">
        <v>38</v>
      </c>
    </row>
    <row r="471" spans="1:5">
      <c r="A471" s="175" t="s">
        <v>1291</v>
      </c>
      <c r="B471" s="175" t="s">
        <v>1292</v>
      </c>
      <c r="C471" s="175" t="s">
        <v>1278</v>
      </c>
      <c r="D471" s="178">
        <v>70.44</v>
      </c>
      <c r="E471" t="s">
        <v>38</v>
      </c>
    </row>
    <row r="472" spans="1:5">
      <c r="A472" s="174" t="s">
        <v>1293</v>
      </c>
      <c r="B472" s="174" t="s">
        <v>1294</v>
      </c>
      <c r="C472" s="174" t="s">
        <v>1278</v>
      </c>
      <c r="D472" s="177">
        <v>110.18</v>
      </c>
      <c r="E472" t="s">
        <v>38</v>
      </c>
    </row>
    <row r="473" spans="1:5">
      <c r="A473" s="175" t="s">
        <v>1295</v>
      </c>
      <c r="B473" s="175" t="s">
        <v>1296</v>
      </c>
      <c r="C473" s="175" t="s">
        <v>1278</v>
      </c>
      <c r="D473" s="178">
        <v>5.74</v>
      </c>
      <c r="E473" t="s">
        <v>38</v>
      </c>
    </row>
    <row r="474" spans="1:5">
      <c r="A474" s="174" t="s">
        <v>1297</v>
      </c>
      <c r="B474" s="174" t="s">
        <v>1298</v>
      </c>
      <c r="C474" s="174" t="s">
        <v>171</v>
      </c>
      <c r="D474" s="177">
        <v>-7.78</v>
      </c>
      <c r="E474" t="s">
        <v>38</v>
      </c>
    </row>
    <row r="475" spans="1:5">
      <c r="A475" s="175" t="s">
        <v>1299</v>
      </c>
      <c r="B475" s="175" t="s">
        <v>1300</v>
      </c>
      <c r="C475" s="175" t="s">
        <v>1301</v>
      </c>
      <c r="D475" s="178">
        <v>26.88</v>
      </c>
      <c r="E475" t="s">
        <v>38</v>
      </c>
    </row>
    <row r="476" spans="1:5">
      <c r="A476" s="174" t="s">
        <v>1302</v>
      </c>
      <c r="B476" s="174" t="s">
        <v>1303</v>
      </c>
      <c r="C476" s="174" t="s">
        <v>1278</v>
      </c>
      <c r="D476" s="177">
        <v>59.5</v>
      </c>
      <c r="E476" t="s">
        <v>38</v>
      </c>
    </row>
    <row r="477" spans="1:5">
      <c r="A477" s="175" t="s">
        <v>1304</v>
      </c>
      <c r="B477" s="175" t="s">
        <v>1305</v>
      </c>
      <c r="C477" s="175" t="s">
        <v>706</v>
      </c>
      <c r="D477" s="178">
        <v>25.36</v>
      </c>
      <c r="E477" t="s">
        <v>38</v>
      </c>
    </row>
    <row r="478" spans="1:5">
      <c r="A478" s="174" t="s">
        <v>1306</v>
      </c>
      <c r="B478" s="174" t="s">
        <v>1307</v>
      </c>
      <c r="C478" s="174" t="s">
        <v>706</v>
      </c>
      <c r="D478" s="177">
        <v>25.7</v>
      </c>
      <c r="E478" t="s">
        <v>38</v>
      </c>
    </row>
    <row r="479" spans="1:5">
      <c r="A479" s="175" t="s">
        <v>1308</v>
      </c>
      <c r="B479" s="175" t="s">
        <v>1309</v>
      </c>
      <c r="C479" s="175" t="s">
        <v>241</v>
      </c>
      <c r="D479" s="178">
        <v>62.58</v>
      </c>
      <c r="E479" t="s">
        <v>38</v>
      </c>
    </row>
    <row r="480" spans="1:5">
      <c r="A480" s="174" t="s">
        <v>1310</v>
      </c>
      <c r="B480" s="174" t="s">
        <v>1311</v>
      </c>
      <c r="C480" s="174" t="s">
        <v>313</v>
      </c>
      <c r="D480" s="177">
        <v>254.1</v>
      </c>
      <c r="E480" t="s">
        <v>38</v>
      </c>
    </row>
    <row r="481" spans="1:5">
      <c r="A481" s="175" t="s">
        <v>1312</v>
      </c>
      <c r="B481" s="175" t="s">
        <v>1313</v>
      </c>
      <c r="C481" s="175" t="s">
        <v>313</v>
      </c>
      <c r="D481" s="178">
        <v>233.24</v>
      </c>
      <c r="E481" t="s">
        <v>38</v>
      </c>
    </row>
    <row r="482" spans="1:5">
      <c r="A482" s="174" t="s">
        <v>1314</v>
      </c>
      <c r="B482" s="174" t="s">
        <v>1315</v>
      </c>
      <c r="C482" s="174" t="s">
        <v>1278</v>
      </c>
      <c r="D482" s="177">
        <v>37.93</v>
      </c>
      <c r="E482" t="s">
        <v>38</v>
      </c>
    </row>
    <row r="483" spans="1:5">
      <c r="A483" s="175" t="s">
        <v>1316</v>
      </c>
      <c r="B483" s="175" t="s">
        <v>1317</v>
      </c>
      <c r="C483" s="175" t="s">
        <v>1318</v>
      </c>
      <c r="D483" s="178">
        <v>28.77</v>
      </c>
      <c r="E483" t="s">
        <v>38</v>
      </c>
    </row>
    <row r="484" spans="1:5">
      <c r="A484" s="174" t="s">
        <v>1319</v>
      </c>
      <c r="B484" s="174" t="s">
        <v>1311</v>
      </c>
      <c r="C484" s="174" t="s">
        <v>313</v>
      </c>
      <c r="D484" s="177">
        <v>143.6</v>
      </c>
      <c r="E484" t="s">
        <v>38</v>
      </c>
    </row>
    <row r="485" spans="1:5">
      <c r="A485" s="175" t="s">
        <v>1320</v>
      </c>
      <c r="B485" s="175" t="s">
        <v>1321</v>
      </c>
      <c r="C485" s="175" t="s">
        <v>1322</v>
      </c>
      <c r="D485" s="178">
        <v>91.12</v>
      </c>
      <c r="E485" t="s">
        <v>38</v>
      </c>
    </row>
    <row r="486" spans="1:5">
      <c r="A486" s="174" t="s">
        <v>1323</v>
      </c>
      <c r="B486" s="174" t="s">
        <v>1324</v>
      </c>
      <c r="C486" s="174" t="s">
        <v>1278</v>
      </c>
      <c r="D486" s="177">
        <v>67.02</v>
      </c>
      <c r="E486" t="s">
        <v>38</v>
      </c>
    </row>
    <row r="487" spans="1:5">
      <c r="A487" s="175" t="s">
        <v>1325</v>
      </c>
      <c r="B487" s="175" t="s">
        <v>1326</v>
      </c>
      <c r="C487" s="175" t="s">
        <v>706</v>
      </c>
      <c r="D487" s="178">
        <v>31.36</v>
      </c>
      <c r="E487" t="s">
        <v>38</v>
      </c>
    </row>
    <row r="488" spans="1:5">
      <c r="A488" s="174" t="s">
        <v>1327</v>
      </c>
      <c r="B488" s="174" t="s">
        <v>1328</v>
      </c>
      <c r="C488" s="174" t="s">
        <v>313</v>
      </c>
      <c r="D488" s="177">
        <v>140.79</v>
      </c>
      <c r="E488" t="s">
        <v>38</v>
      </c>
    </row>
    <row r="489" spans="1:5">
      <c r="A489" s="175" t="s">
        <v>1329</v>
      </c>
      <c r="B489" s="175" t="s">
        <v>1330</v>
      </c>
      <c r="C489" s="175" t="s">
        <v>1278</v>
      </c>
      <c r="D489" s="178">
        <v>39.18</v>
      </c>
      <c r="E489" t="s">
        <v>38</v>
      </c>
    </row>
    <row r="490" spans="1:5">
      <c r="A490" s="174" t="s">
        <v>1331</v>
      </c>
      <c r="B490" s="174" t="s">
        <v>1332</v>
      </c>
      <c r="C490" s="174" t="s">
        <v>1278</v>
      </c>
      <c r="D490" s="177">
        <v>29.44</v>
      </c>
      <c r="E490" t="s">
        <v>38</v>
      </c>
    </row>
    <row r="491" spans="1:5">
      <c r="A491" s="175" t="s">
        <v>1333</v>
      </c>
      <c r="B491" s="175" t="s">
        <v>1334</v>
      </c>
      <c r="C491" s="175" t="s">
        <v>1278</v>
      </c>
      <c r="D491" s="178">
        <v>14.82</v>
      </c>
      <c r="E491" t="s">
        <v>38</v>
      </c>
    </row>
    <row r="492" spans="1:5">
      <c r="A492" s="174" t="s">
        <v>1335</v>
      </c>
      <c r="B492" s="174" t="s">
        <v>1336</v>
      </c>
      <c r="C492" s="174" t="s">
        <v>1278</v>
      </c>
      <c r="D492" s="177">
        <v>17.91</v>
      </c>
      <c r="E492" t="s">
        <v>38</v>
      </c>
    </row>
    <row r="493" spans="1:5">
      <c r="A493" s="175" t="s">
        <v>1337</v>
      </c>
      <c r="B493" s="175" t="s">
        <v>1338</v>
      </c>
      <c r="C493" s="175" t="s">
        <v>1278</v>
      </c>
      <c r="D493" s="178">
        <v>8.7799999999999994</v>
      </c>
      <c r="E493" t="s">
        <v>38</v>
      </c>
    </row>
    <row r="494" spans="1:5">
      <c r="A494" s="174" t="s">
        <v>1339</v>
      </c>
      <c r="B494" s="174" t="s">
        <v>1340</v>
      </c>
      <c r="C494" s="174" t="s">
        <v>1341</v>
      </c>
      <c r="D494" s="177">
        <v>1699.2</v>
      </c>
      <c r="E494" t="s">
        <v>38</v>
      </c>
    </row>
    <row r="495" spans="1:5">
      <c r="A495" s="175" t="s">
        <v>1342</v>
      </c>
      <c r="B495" s="175" t="s">
        <v>1343</v>
      </c>
      <c r="C495" s="175" t="s">
        <v>706</v>
      </c>
      <c r="D495" s="178">
        <v>57.5</v>
      </c>
      <c r="E495" t="s">
        <v>38</v>
      </c>
    </row>
    <row r="496" spans="1:5">
      <c r="A496" s="174" t="s">
        <v>1344</v>
      </c>
      <c r="B496" s="174" t="s">
        <v>1345</v>
      </c>
      <c r="C496" s="174" t="s">
        <v>255</v>
      </c>
      <c r="D496" s="177">
        <v>-2.77</v>
      </c>
      <c r="E496" t="s">
        <v>38</v>
      </c>
    </row>
    <row r="497" spans="1:5">
      <c r="A497" s="175" t="s">
        <v>1346</v>
      </c>
      <c r="B497" s="175" t="s">
        <v>1347</v>
      </c>
      <c r="C497" s="175" t="s">
        <v>1348</v>
      </c>
      <c r="D497" s="178">
        <v>37.28</v>
      </c>
      <c r="E497" t="s">
        <v>38</v>
      </c>
    </row>
    <row r="498" spans="1:5">
      <c r="A498" s="174" t="s">
        <v>1349</v>
      </c>
      <c r="B498" s="174" t="s">
        <v>1350</v>
      </c>
      <c r="C498" s="174" t="s">
        <v>1278</v>
      </c>
      <c r="D498" s="177">
        <v>194.86</v>
      </c>
      <c r="E498" t="s">
        <v>38</v>
      </c>
    </row>
    <row r="499" spans="1:5">
      <c r="A499" s="175" t="s">
        <v>1351</v>
      </c>
      <c r="B499" s="175" t="s">
        <v>1352</v>
      </c>
      <c r="C499" s="175" t="s">
        <v>706</v>
      </c>
      <c r="D499" s="178">
        <v>293.93</v>
      </c>
      <c r="E499" t="s">
        <v>38</v>
      </c>
    </row>
    <row r="500" spans="1:5">
      <c r="A500" s="174" t="s">
        <v>1353</v>
      </c>
      <c r="B500" s="174" t="s">
        <v>1354</v>
      </c>
      <c r="C500" s="174" t="s">
        <v>1278</v>
      </c>
      <c r="D500" s="177">
        <v>21.45</v>
      </c>
      <c r="E500" t="s">
        <v>38</v>
      </c>
    </row>
    <row r="501" spans="1:5">
      <c r="A501" s="175" t="s">
        <v>1355</v>
      </c>
      <c r="B501" s="175" t="s">
        <v>1356</v>
      </c>
      <c r="C501" s="175" t="s">
        <v>706</v>
      </c>
      <c r="D501" s="178">
        <v>59.52</v>
      </c>
      <c r="E501" t="s">
        <v>38</v>
      </c>
    </row>
    <row r="502" spans="1:5">
      <c r="A502" s="174" t="s">
        <v>1357</v>
      </c>
      <c r="B502" s="174" t="s">
        <v>1358</v>
      </c>
      <c r="C502" s="174" t="s">
        <v>1278</v>
      </c>
      <c r="D502" s="177">
        <v>50.61</v>
      </c>
      <c r="E502" t="s">
        <v>38</v>
      </c>
    </row>
    <row r="503" spans="1:5">
      <c r="A503" s="175" t="s">
        <v>1359</v>
      </c>
      <c r="B503" s="175" t="s">
        <v>1360</v>
      </c>
      <c r="C503" s="175" t="s">
        <v>1361</v>
      </c>
      <c r="D503" s="178">
        <v>92.44</v>
      </c>
      <c r="E503" t="s">
        <v>38</v>
      </c>
    </row>
    <row r="504" spans="1:5">
      <c r="A504" s="174" t="s">
        <v>1362</v>
      </c>
      <c r="B504" s="174" t="s">
        <v>1363</v>
      </c>
      <c r="C504" s="174" t="s">
        <v>1364</v>
      </c>
      <c r="D504" s="177">
        <v>185.82</v>
      </c>
      <c r="E504" t="s">
        <v>38</v>
      </c>
    </row>
    <row r="505" spans="1:5">
      <c r="A505" s="175" t="s">
        <v>1365</v>
      </c>
      <c r="B505" s="175" t="s">
        <v>1366</v>
      </c>
      <c r="C505" s="175" t="s">
        <v>1278</v>
      </c>
      <c r="D505" s="178">
        <v>24.79</v>
      </c>
      <c r="E505" t="s">
        <v>38</v>
      </c>
    </row>
    <row r="506" spans="1:5">
      <c r="A506" s="174" t="s">
        <v>1367</v>
      </c>
      <c r="B506" s="174" t="s">
        <v>1368</v>
      </c>
      <c r="C506" s="174" t="s">
        <v>1364</v>
      </c>
      <c r="D506" s="177">
        <v>318.57</v>
      </c>
      <c r="E506" t="s">
        <v>38</v>
      </c>
    </row>
    <row r="507" spans="1:5">
      <c r="A507" s="175" t="s">
        <v>1369</v>
      </c>
      <c r="B507" s="175" t="s">
        <v>1370</v>
      </c>
      <c r="C507" s="175" t="s">
        <v>1364</v>
      </c>
      <c r="D507" s="178">
        <v>132.72999999999999</v>
      </c>
      <c r="E507" t="s">
        <v>38</v>
      </c>
    </row>
    <row r="508" spans="1:5">
      <c r="A508" s="174" t="s">
        <v>1371</v>
      </c>
      <c r="B508" s="174" t="s">
        <v>1372</v>
      </c>
      <c r="C508" s="174" t="s">
        <v>706</v>
      </c>
      <c r="D508" s="177">
        <v>23.12</v>
      </c>
      <c r="E508" t="s">
        <v>38</v>
      </c>
    </row>
    <row r="509" spans="1:5">
      <c r="A509" s="175" t="s">
        <v>1373</v>
      </c>
      <c r="B509" s="175" t="s">
        <v>1374</v>
      </c>
      <c r="C509" s="175" t="s">
        <v>1278</v>
      </c>
      <c r="D509" s="178">
        <v>41.98</v>
      </c>
      <c r="E509" t="s">
        <v>38</v>
      </c>
    </row>
    <row r="510" spans="1:5">
      <c r="A510" s="174" t="s">
        <v>1375</v>
      </c>
      <c r="B510" s="174" t="s">
        <v>1376</v>
      </c>
      <c r="C510" s="174" t="s">
        <v>1278</v>
      </c>
      <c r="D510" s="177">
        <v>3.41</v>
      </c>
      <c r="E510" t="s">
        <v>38</v>
      </c>
    </row>
    <row r="511" spans="1:5">
      <c r="A511" s="175" t="s">
        <v>1377</v>
      </c>
      <c r="B511" s="175" t="s">
        <v>1378</v>
      </c>
      <c r="C511" s="175" t="s">
        <v>1278</v>
      </c>
      <c r="D511" s="178">
        <v>86.02</v>
      </c>
      <c r="E511" t="s">
        <v>38</v>
      </c>
    </row>
    <row r="512" spans="1:5">
      <c r="A512" s="174" t="s">
        <v>1379</v>
      </c>
      <c r="B512" s="174" t="s">
        <v>1380</v>
      </c>
      <c r="C512" s="174" t="s">
        <v>1278</v>
      </c>
      <c r="D512" s="177">
        <v>0</v>
      </c>
      <c r="E512" t="s">
        <v>38</v>
      </c>
    </row>
    <row r="513" spans="1:5">
      <c r="A513" s="175" t="s">
        <v>1381</v>
      </c>
      <c r="B513" s="175" t="s">
        <v>1382</v>
      </c>
      <c r="C513" s="175" t="s">
        <v>187</v>
      </c>
      <c r="D513" s="178">
        <v>65.53</v>
      </c>
      <c r="E513" t="s">
        <v>38</v>
      </c>
    </row>
    <row r="514" spans="1:5">
      <c r="A514" s="174" t="s">
        <v>1383</v>
      </c>
      <c r="B514" s="174" t="s">
        <v>1384</v>
      </c>
      <c r="C514" s="174" t="s">
        <v>1385</v>
      </c>
      <c r="D514" s="177">
        <v>113.31</v>
      </c>
      <c r="E514" t="s">
        <v>38</v>
      </c>
    </row>
    <row r="515" spans="1:5">
      <c r="A515" s="175" t="s">
        <v>1386</v>
      </c>
      <c r="B515" s="175" t="s">
        <v>1387</v>
      </c>
      <c r="C515" s="175" t="s">
        <v>1318</v>
      </c>
      <c r="D515" s="178">
        <v>12.4</v>
      </c>
      <c r="E515" t="s">
        <v>38</v>
      </c>
    </row>
    <row r="516" spans="1:5">
      <c r="A516" s="174" t="s">
        <v>1388</v>
      </c>
      <c r="B516" s="174" t="s">
        <v>1389</v>
      </c>
      <c r="C516" s="174" t="s">
        <v>1278</v>
      </c>
      <c r="D516" s="177">
        <v>86.87</v>
      </c>
      <c r="E516" t="s">
        <v>38</v>
      </c>
    </row>
    <row r="517" spans="1:5">
      <c r="A517" s="175" t="s">
        <v>1390</v>
      </c>
      <c r="B517" s="175" t="s">
        <v>1391</v>
      </c>
      <c r="C517" s="175" t="s">
        <v>1278</v>
      </c>
      <c r="D517" s="178">
        <v>13.39</v>
      </c>
      <c r="E517" t="s">
        <v>38</v>
      </c>
    </row>
    <row r="518" spans="1:5">
      <c r="A518" s="174" t="s">
        <v>1392</v>
      </c>
      <c r="B518" s="174" t="s">
        <v>1393</v>
      </c>
      <c r="C518" s="174" t="s">
        <v>706</v>
      </c>
      <c r="D518" s="177">
        <v>12.53</v>
      </c>
      <c r="E518" t="s">
        <v>38</v>
      </c>
    </row>
    <row r="519" spans="1:5">
      <c r="A519" s="174" t="s">
        <v>1394</v>
      </c>
      <c r="B519" s="174" t="s">
        <v>1395</v>
      </c>
      <c r="C519" s="174" t="s">
        <v>715</v>
      </c>
      <c r="D519" s="177">
        <v>337.79</v>
      </c>
      <c r="E519" t="s">
        <v>25</v>
      </c>
    </row>
    <row r="520" spans="1:5">
      <c r="A520" s="175" t="s">
        <v>1396</v>
      </c>
      <c r="B520" s="175" t="s">
        <v>1397</v>
      </c>
      <c r="C520" s="175" t="s">
        <v>727</v>
      </c>
      <c r="D520" s="178">
        <v>1246.71</v>
      </c>
      <c r="E520" t="s">
        <v>25</v>
      </c>
    </row>
    <row r="521" spans="1:5">
      <c r="A521" s="174" t="s">
        <v>1398</v>
      </c>
      <c r="B521" s="174" t="s">
        <v>1399</v>
      </c>
      <c r="C521" s="174" t="s">
        <v>727</v>
      </c>
      <c r="D521" s="177">
        <v>448.79</v>
      </c>
      <c r="E521" t="s">
        <v>25</v>
      </c>
    </row>
    <row r="522" spans="1:5">
      <c r="A522" s="175" t="s">
        <v>1400</v>
      </c>
      <c r="B522" s="175" t="s">
        <v>1401</v>
      </c>
      <c r="C522" s="175" t="s">
        <v>901</v>
      </c>
      <c r="D522" s="178">
        <v>1021.83</v>
      </c>
      <c r="E522" t="s">
        <v>25</v>
      </c>
    </row>
    <row r="523" spans="1:5">
      <c r="A523" s="174" t="s">
        <v>1402</v>
      </c>
      <c r="B523" s="174" t="s">
        <v>1403</v>
      </c>
      <c r="C523" s="174" t="s">
        <v>1404</v>
      </c>
      <c r="D523" s="177">
        <v>908.92</v>
      </c>
      <c r="E523" t="s">
        <v>25</v>
      </c>
    </row>
    <row r="524" spans="1:5">
      <c r="A524" s="175" t="s">
        <v>1405</v>
      </c>
      <c r="B524" s="175" t="s">
        <v>1406</v>
      </c>
      <c r="C524" s="175" t="s">
        <v>1404</v>
      </c>
      <c r="D524" s="178">
        <v>227.23</v>
      </c>
      <c r="E524" t="s">
        <v>25</v>
      </c>
    </row>
    <row r="525" spans="1:5">
      <c r="A525" s="174" t="s">
        <v>1407</v>
      </c>
      <c r="B525" s="174" t="s">
        <v>1408</v>
      </c>
      <c r="C525" s="174" t="s">
        <v>171</v>
      </c>
      <c r="D525" s="177">
        <v>-6.01</v>
      </c>
      <c r="E525" t="s">
        <v>25</v>
      </c>
    </row>
    <row r="526" spans="1:5">
      <c r="A526" s="175" t="s">
        <v>1409</v>
      </c>
      <c r="B526" s="175" t="s">
        <v>1397</v>
      </c>
      <c r="C526" s="175" t="s">
        <v>727</v>
      </c>
      <c r="D526" s="178">
        <v>240.17</v>
      </c>
      <c r="E526" t="s">
        <v>25</v>
      </c>
    </row>
    <row r="527" spans="1:5">
      <c r="A527" s="174" t="s">
        <v>1410</v>
      </c>
      <c r="B527" s="174" t="s">
        <v>1395</v>
      </c>
      <c r="C527" s="174" t="s">
        <v>715</v>
      </c>
      <c r="D527" s="177">
        <v>534.87</v>
      </c>
      <c r="E527" t="s">
        <v>25</v>
      </c>
    </row>
    <row r="528" spans="1:5">
      <c r="A528" s="175" t="s">
        <v>1411</v>
      </c>
      <c r="B528" s="175" t="s">
        <v>1412</v>
      </c>
      <c r="C528" s="175" t="s">
        <v>1413</v>
      </c>
      <c r="D528" s="178">
        <v>711.06</v>
      </c>
      <c r="E528" t="s">
        <v>25</v>
      </c>
    </row>
    <row r="529" spans="1:5">
      <c r="A529" s="174" t="s">
        <v>1414</v>
      </c>
      <c r="B529" s="174" t="s">
        <v>1415</v>
      </c>
      <c r="C529" s="174" t="s">
        <v>1128</v>
      </c>
      <c r="D529" s="177">
        <v>204.99</v>
      </c>
      <c r="E529" t="s">
        <v>25</v>
      </c>
    </row>
    <row r="530" spans="1:5">
      <c r="A530" s="175" t="s">
        <v>1416</v>
      </c>
      <c r="B530" s="175" t="s">
        <v>1417</v>
      </c>
      <c r="C530" s="175" t="s">
        <v>1128</v>
      </c>
      <c r="D530" s="178">
        <v>169.76</v>
      </c>
      <c r="E530" t="s">
        <v>25</v>
      </c>
    </row>
    <row r="531" spans="1:5">
      <c r="A531" s="174" t="s">
        <v>1418</v>
      </c>
      <c r="B531" s="174" t="s">
        <v>1419</v>
      </c>
      <c r="C531" s="174" t="s">
        <v>1420</v>
      </c>
      <c r="D531" s="177">
        <v>83.37</v>
      </c>
      <c r="E531" t="s">
        <v>25</v>
      </c>
    </row>
    <row r="532" spans="1:5">
      <c r="A532" s="175" t="s">
        <v>1421</v>
      </c>
      <c r="B532" s="175" t="s">
        <v>1422</v>
      </c>
      <c r="C532" s="175" t="s">
        <v>928</v>
      </c>
      <c r="D532" s="178">
        <v>573.79999999999995</v>
      </c>
      <c r="E532" t="s">
        <v>25</v>
      </c>
    </row>
    <row r="533" spans="1:5">
      <c r="A533" s="174" t="s">
        <v>1423</v>
      </c>
      <c r="B533" s="174" t="s">
        <v>1424</v>
      </c>
      <c r="C533" s="174" t="s">
        <v>1128</v>
      </c>
      <c r="D533" s="177">
        <v>154.76</v>
      </c>
      <c r="E533" t="s">
        <v>25</v>
      </c>
    </row>
    <row r="534" spans="1:5">
      <c r="A534" s="175" t="s">
        <v>1425</v>
      </c>
      <c r="B534" s="175" t="s">
        <v>1426</v>
      </c>
      <c r="C534" s="175" t="s">
        <v>798</v>
      </c>
      <c r="D534" s="178">
        <v>175.91</v>
      </c>
      <c r="E534" t="s">
        <v>25</v>
      </c>
    </row>
    <row r="535" spans="1:5">
      <c r="A535" s="174" t="s">
        <v>1427</v>
      </c>
      <c r="B535" s="174" t="s">
        <v>1399</v>
      </c>
      <c r="C535" s="174" t="s">
        <v>727</v>
      </c>
      <c r="D535" s="177">
        <v>598.85</v>
      </c>
      <c r="E535" t="s">
        <v>25</v>
      </c>
    </row>
    <row r="536" spans="1:5">
      <c r="A536" s="175" t="s">
        <v>1428</v>
      </c>
      <c r="B536" s="175" t="s">
        <v>1429</v>
      </c>
      <c r="C536" s="175" t="s">
        <v>1128</v>
      </c>
      <c r="D536" s="178">
        <v>166.1</v>
      </c>
      <c r="E536" t="s">
        <v>25</v>
      </c>
    </row>
    <row r="537" spans="1:5">
      <c r="A537" s="174" t="s">
        <v>1430</v>
      </c>
      <c r="B537" s="174" t="s">
        <v>1431</v>
      </c>
      <c r="C537" s="174" t="s">
        <v>901</v>
      </c>
      <c r="D537" s="8">
        <v>0</v>
      </c>
      <c r="E537" t="s">
        <v>25</v>
      </c>
    </row>
    <row r="538" spans="1:5">
      <c r="A538" s="174" t="s">
        <v>1432</v>
      </c>
      <c r="B538" s="174" t="s">
        <v>1433</v>
      </c>
      <c r="C538" s="174" t="s">
        <v>174</v>
      </c>
      <c r="D538" s="177">
        <v>23233.200000000001</v>
      </c>
      <c r="E538" t="s">
        <v>26</v>
      </c>
    </row>
    <row r="539" spans="1:5">
      <c r="A539" s="175" t="s">
        <v>1434</v>
      </c>
      <c r="B539" s="175" t="s">
        <v>1435</v>
      </c>
      <c r="C539" s="175" t="s">
        <v>215</v>
      </c>
      <c r="D539" s="178">
        <v>13566.4</v>
      </c>
      <c r="E539" t="s">
        <v>26</v>
      </c>
    </row>
    <row r="540" spans="1:5">
      <c r="A540" s="174" t="s">
        <v>1436</v>
      </c>
      <c r="B540" s="174" t="s">
        <v>1437</v>
      </c>
      <c r="C540" s="174" t="s">
        <v>177</v>
      </c>
      <c r="D540" s="177">
        <v>9045.42</v>
      </c>
      <c r="E540" t="s">
        <v>26</v>
      </c>
    </row>
    <row r="541" spans="1:5">
      <c r="A541" s="175" t="s">
        <v>1438</v>
      </c>
      <c r="B541" s="175" t="s">
        <v>1439</v>
      </c>
      <c r="C541" s="175" t="s">
        <v>1440</v>
      </c>
      <c r="D541" s="178">
        <v>4223.99</v>
      </c>
      <c r="E541" t="s">
        <v>26</v>
      </c>
    </row>
    <row r="542" spans="1:5">
      <c r="A542" s="174" t="s">
        <v>1441</v>
      </c>
      <c r="B542" s="174" t="s">
        <v>1442</v>
      </c>
      <c r="C542" s="174" t="s">
        <v>1443</v>
      </c>
      <c r="D542" s="177">
        <v>4931.2</v>
      </c>
      <c r="E542" t="s">
        <v>26</v>
      </c>
    </row>
    <row r="543" spans="1:5">
      <c r="A543" s="175" t="s">
        <v>242</v>
      </c>
      <c r="B543" s="175" t="s">
        <v>243</v>
      </c>
      <c r="C543" s="175" t="s">
        <v>177</v>
      </c>
      <c r="D543" s="178">
        <v>1879.47</v>
      </c>
      <c r="E543" t="s">
        <v>26</v>
      </c>
    </row>
    <row r="544" spans="1:5">
      <c r="A544" s="174" t="s">
        <v>160</v>
      </c>
      <c r="B544" s="174" t="s">
        <v>161</v>
      </c>
      <c r="C544" s="174" t="s">
        <v>162</v>
      </c>
      <c r="D544" s="177">
        <v>1687.73</v>
      </c>
      <c r="E544" t="s">
        <v>26</v>
      </c>
    </row>
    <row r="545" spans="1:5">
      <c r="A545" s="175" t="s">
        <v>1444</v>
      </c>
      <c r="B545" s="175" t="s">
        <v>1445</v>
      </c>
      <c r="C545" s="175" t="s">
        <v>187</v>
      </c>
      <c r="D545" s="178">
        <v>3366.17</v>
      </c>
      <c r="E545" t="s">
        <v>26</v>
      </c>
    </row>
    <row r="546" spans="1:5">
      <c r="A546" s="174" t="s">
        <v>1446</v>
      </c>
      <c r="B546" s="174" t="s">
        <v>1447</v>
      </c>
      <c r="C546" s="174" t="s">
        <v>273</v>
      </c>
      <c r="D546" s="177">
        <v>1747.16</v>
      </c>
      <c r="E546" t="s">
        <v>26</v>
      </c>
    </row>
    <row r="547" spans="1:5">
      <c r="A547" s="175" t="s">
        <v>207</v>
      </c>
      <c r="B547" s="175" t="s">
        <v>208</v>
      </c>
      <c r="C547" s="175" t="s">
        <v>203</v>
      </c>
      <c r="D547" s="178">
        <v>4662.8999999999996</v>
      </c>
      <c r="E547" t="s">
        <v>26</v>
      </c>
    </row>
    <row r="548" spans="1:5">
      <c r="A548" s="174" t="s">
        <v>1448</v>
      </c>
      <c r="B548" s="174" t="s">
        <v>1449</v>
      </c>
      <c r="C548" s="174" t="s">
        <v>273</v>
      </c>
      <c r="D548" s="177">
        <v>1278.06</v>
      </c>
      <c r="E548" t="s">
        <v>26</v>
      </c>
    </row>
    <row r="549" spans="1:5">
      <c r="A549" s="175" t="s">
        <v>1450</v>
      </c>
      <c r="B549" s="175" t="s">
        <v>1451</v>
      </c>
      <c r="C549" s="175" t="s">
        <v>273</v>
      </c>
      <c r="D549" s="178">
        <v>1311</v>
      </c>
      <c r="E549" t="s">
        <v>26</v>
      </c>
    </row>
    <row r="550" spans="1:5">
      <c r="A550" s="174" t="s">
        <v>1452</v>
      </c>
      <c r="B550" s="174" t="s">
        <v>1453</v>
      </c>
      <c r="C550" s="174" t="s">
        <v>174</v>
      </c>
      <c r="D550" s="177">
        <v>2736.92</v>
      </c>
      <c r="E550" t="s">
        <v>26</v>
      </c>
    </row>
    <row r="551" spans="1:5">
      <c r="A551" s="175" t="s">
        <v>280</v>
      </c>
      <c r="B551" s="175" t="s">
        <v>281</v>
      </c>
      <c r="C551" s="175" t="s">
        <v>174</v>
      </c>
      <c r="D551" s="178">
        <v>2753.98</v>
      </c>
      <c r="E551" t="s">
        <v>26</v>
      </c>
    </row>
    <row r="552" spans="1:5">
      <c r="A552" s="174" t="s">
        <v>1454</v>
      </c>
      <c r="B552" s="174" t="s">
        <v>1455</v>
      </c>
      <c r="C552" s="174" t="s">
        <v>177</v>
      </c>
      <c r="D552" s="177">
        <v>1018.4</v>
      </c>
      <c r="E552" t="s">
        <v>26</v>
      </c>
    </row>
    <row r="553" spans="1:5">
      <c r="A553" s="175" t="s">
        <v>1456</v>
      </c>
      <c r="B553" s="175" t="s">
        <v>1457</v>
      </c>
      <c r="C553" s="175" t="s">
        <v>273</v>
      </c>
      <c r="D553" s="178">
        <v>884.51</v>
      </c>
      <c r="E553" t="s">
        <v>26</v>
      </c>
    </row>
    <row r="554" spans="1:5">
      <c r="A554" s="174" t="s">
        <v>1458</v>
      </c>
      <c r="B554" s="174" t="s">
        <v>1459</v>
      </c>
      <c r="C554" s="174" t="s">
        <v>273</v>
      </c>
      <c r="D554" s="177">
        <v>930.09</v>
      </c>
      <c r="E554" t="s">
        <v>26</v>
      </c>
    </row>
    <row r="555" spans="1:5">
      <c r="A555" s="175" t="s">
        <v>271</v>
      </c>
      <c r="B555" s="175" t="s">
        <v>272</v>
      </c>
      <c r="C555" s="175" t="s">
        <v>273</v>
      </c>
      <c r="D555" s="178">
        <v>1227.2</v>
      </c>
      <c r="E555" t="s">
        <v>26</v>
      </c>
    </row>
    <row r="556" spans="1:5">
      <c r="A556" s="174" t="s">
        <v>1460</v>
      </c>
      <c r="B556" s="174" t="s">
        <v>1461</v>
      </c>
      <c r="C556" s="174" t="s">
        <v>1462</v>
      </c>
      <c r="D556" s="177">
        <v>2268.19</v>
      </c>
      <c r="E556" t="s">
        <v>26</v>
      </c>
    </row>
    <row r="557" spans="1:5">
      <c r="A557" s="175" t="s">
        <v>1463</v>
      </c>
      <c r="B557" s="175" t="s">
        <v>1464</v>
      </c>
      <c r="C557" s="175" t="s">
        <v>199</v>
      </c>
      <c r="D557" s="178">
        <v>1728.9</v>
      </c>
      <c r="E557" t="s">
        <v>26</v>
      </c>
    </row>
    <row r="558" spans="1:5">
      <c r="A558" s="174" t="s">
        <v>297</v>
      </c>
      <c r="B558" s="174" t="s">
        <v>298</v>
      </c>
      <c r="C558" s="174" t="s">
        <v>174</v>
      </c>
      <c r="D558" s="177">
        <v>3909.62</v>
      </c>
      <c r="E558" t="s">
        <v>26</v>
      </c>
    </row>
    <row r="559" spans="1:5">
      <c r="A559" s="175" t="s">
        <v>1465</v>
      </c>
      <c r="B559" s="175" t="s">
        <v>1466</v>
      </c>
      <c r="C559" s="175" t="s">
        <v>273</v>
      </c>
      <c r="D559" s="178">
        <v>1073.8</v>
      </c>
      <c r="E559" t="s">
        <v>26</v>
      </c>
    </row>
    <row r="560" spans="1:5">
      <c r="A560" s="174" t="s">
        <v>1467</v>
      </c>
      <c r="B560" s="174" t="s">
        <v>1468</v>
      </c>
      <c r="C560" s="174" t="s">
        <v>273</v>
      </c>
      <c r="D560" s="177">
        <v>925.48</v>
      </c>
      <c r="E560" t="s">
        <v>26</v>
      </c>
    </row>
    <row r="561" spans="1:5">
      <c r="A561" s="175" t="s">
        <v>1469</v>
      </c>
      <c r="B561" s="175" t="s">
        <v>1470</v>
      </c>
      <c r="C561" s="175" t="s">
        <v>168</v>
      </c>
      <c r="D561" s="178">
        <v>537.88</v>
      </c>
      <c r="E561" t="s">
        <v>26</v>
      </c>
    </row>
    <row r="562" spans="1:5">
      <c r="A562" s="174" t="s">
        <v>1471</v>
      </c>
      <c r="B562" s="174" t="s">
        <v>1472</v>
      </c>
      <c r="C562" s="174" t="s">
        <v>212</v>
      </c>
      <c r="D562" s="177">
        <v>423.39</v>
      </c>
      <c r="E562" t="s">
        <v>26</v>
      </c>
    </row>
    <row r="563" spans="1:5">
      <c r="A563" s="175" t="s">
        <v>1473</v>
      </c>
      <c r="B563" s="175" t="s">
        <v>1474</v>
      </c>
      <c r="C563" s="175" t="s">
        <v>215</v>
      </c>
      <c r="D563" s="178">
        <v>1151.02</v>
      </c>
      <c r="E563" t="s">
        <v>26</v>
      </c>
    </row>
    <row r="564" spans="1:5">
      <c r="A564" s="174" t="s">
        <v>1475</v>
      </c>
      <c r="B564" s="174" t="s">
        <v>1476</v>
      </c>
      <c r="C564" s="174" t="s">
        <v>273</v>
      </c>
      <c r="D564" s="177">
        <v>628.32000000000005</v>
      </c>
      <c r="E564" t="s">
        <v>26</v>
      </c>
    </row>
    <row r="565" spans="1:5">
      <c r="A565" s="175" t="s">
        <v>1477</v>
      </c>
      <c r="B565" s="175" t="s">
        <v>164</v>
      </c>
      <c r="C565" s="175" t="s">
        <v>273</v>
      </c>
      <c r="D565" s="178">
        <v>558.32000000000005</v>
      </c>
      <c r="E565" t="s">
        <v>26</v>
      </c>
    </row>
    <row r="566" spans="1:5">
      <c r="A566" s="174" t="s">
        <v>1478</v>
      </c>
      <c r="B566" s="174" t="s">
        <v>1479</v>
      </c>
      <c r="C566" s="174" t="s">
        <v>168</v>
      </c>
      <c r="D566" s="177">
        <v>411.32</v>
      </c>
      <c r="E566" t="s">
        <v>26</v>
      </c>
    </row>
    <row r="567" spans="1:5">
      <c r="A567" s="175" t="s">
        <v>1480</v>
      </c>
      <c r="B567" s="175" t="s">
        <v>1481</v>
      </c>
      <c r="C567" s="175" t="s">
        <v>273</v>
      </c>
      <c r="D567" s="178">
        <v>676.32</v>
      </c>
      <c r="E567" t="s">
        <v>26</v>
      </c>
    </row>
    <row r="568" spans="1:5">
      <c r="A568" s="174" t="s">
        <v>1482</v>
      </c>
      <c r="B568" s="174" t="s">
        <v>1483</v>
      </c>
      <c r="C568" s="174" t="s">
        <v>187</v>
      </c>
      <c r="D568" s="177">
        <v>1296.9000000000001</v>
      </c>
      <c r="E568" t="s">
        <v>26</v>
      </c>
    </row>
    <row r="569" spans="1:5">
      <c r="A569" s="175" t="s">
        <v>295</v>
      </c>
      <c r="B569" s="175" t="s">
        <v>296</v>
      </c>
      <c r="C569" s="175" t="s">
        <v>224</v>
      </c>
      <c r="D569" s="178">
        <v>1402.93</v>
      </c>
      <c r="E569" t="s">
        <v>26</v>
      </c>
    </row>
    <row r="570" spans="1:5">
      <c r="A570" s="174" t="s">
        <v>230</v>
      </c>
      <c r="B570" s="174" t="s">
        <v>231</v>
      </c>
      <c r="C570" s="174" t="s">
        <v>177</v>
      </c>
      <c r="D570" s="177">
        <v>849.83</v>
      </c>
      <c r="E570" t="s">
        <v>26</v>
      </c>
    </row>
    <row r="571" spans="1:5">
      <c r="A571" s="175" t="s">
        <v>1484</v>
      </c>
      <c r="B571" s="175" t="s">
        <v>1485</v>
      </c>
      <c r="C571" s="175" t="s">
        <v>165</v>
      </c>
      <c r="D571" s="178">
        <v>375.8</v>
      </c>
      <c r="E571" t="s">
        <v>26</v>
      </c>
    </row>
    <row r="572" spans="1:5">
      <c r="A572" s="174" t="s">
        <v>1486</v>
      </c>
      <c r="B572" s="174" t="s">
        <v>1487</v>
      </c>
      <c r="C572" s="174" t="s">
        <v>165</v>
      </c>
      <c r="D572" s="177">
        <v>357.01</v>
      </c>
      <c r="E572" t="s">
        <v>26</v>
      </c>
    </row>
    <row r="573" spans="1:5">
      <c r="A573" s="175" t="s">
        <v>1488</v>
      </c>
      <c r="B573" s="175" t="s">
        <v>1489</v>
      </c>
      <c r="C573" s="175" t="s">
        <v>177</v>
      </c>
      <c r="D573" s="178">
        <v>993.44</v>
      </c>
      <c r="E573" t="s">
        <v>26</v>
      </c>
    </row>
    <row r="574" spans="1:5">
      <c r="A574" s="174" t="s">
        <v>1490</v>
      </c>
      <c r="B574" s="174" t="s">
        <v>1491</v>
      </c>
      <c r="C574" s="174" t="s">
        <v>177</v>
      </c>
      <c r="D574" s="177">
        <v>449.9</v>
      </c>
      <c r="E574" t="s">
        <v>26</v>
      </c>
    </row>
    <row r="575" spans="1:5">
      <c r="A575" s="175" t="s">
        <v>1492</v>
      </c>
      <c r="B575" s="175" t="s">
        <v>1493</v>
      </c>
      <c r="C575" s="175" t="s">
        <v>215</v>
      </c>
      <c r="D575" s="178">
        <v>954.37</v>
      </c>
      <c r="E575" t="s">
        <v>26</v>
      </c>
    </row>
    <row r="576" spans="1:5">
      <c r="A576" s="174" t="s">
        <v>1494</v>
      </c>
      <c r="B576" s="174" t="s">
        <v>1495</v>
      </c>
      <c r="C576" s="174" t="s">
        <v>476</v>
      </c>
      <c r="D576" s="177">
        <v>854.98</v>
      </c>
      <c r="E576" t="s">
        <v>26</v>
      </c>
    </row>
    <row r="577" spans="1:5">
      <c r="A577" s="175" t="s">
        <v>163</v>
      </c>
      <c r="B577" s="175" t="s">
        <v>164</v>
      </c>
      <c r="C577" s="175" t="s">
        <v>165</v>
      </c>
      <c r="D577" s="178">
        <v>386.46</v>
      </c>
      <c r="E577" t="s">
        <v>26</v>
      </c>
    </row>
    <row r="578" spans="1:5">
      <c r="A578" s="174" t="s">
        <v>1496</v>
      </c>
      <c r="B578" s="174" t="s">
        <v>1497</v>
      </c>
      <c r="C578" s="174" t="s">
        <v>374</v>
      </c>
      <c r="D578" s="177">
        <v>614.72</v>
      </c>
      <c r="E578" t="s">
        <v>26</v>
      </c>
    </row>
    <row r="579" spans="1:5">
      <c r="A579" s="175" t="s">
        <v>1498</v>
      </c>
      <c r="B579" s="175" t="s">
        <v>1499</v>
      </c>
      <c r="C579" s="175" t="s">
        <v>215</v>
      </c>
      <c r="D579" s="178">
        <v>1768.5</v>
      </c>
      <c r="E579" t="s">
        <v>26</v>
      </c>
    </row>
    <row r="580" spans="1:5">
      <c r="A580" s="174" t="s">
        <v>1500</v>
      </c>
      <c r="B580" s="174" t="s">
        <v>1501</v>
      </c>
      <c r="C580" s="174" t="s">
        <v>289</v>
      </c>
      <c r="D580" s="177">
        <v>336.32</v>
      </c>
      <c r="E580" t="s">
        <v>26</v>
      </c>
    </row>
    <row r="581" spans="1:5">
      <c r="A581" s="175" t="s">
        <v>1502</v>
      </c>
      <c r="B581" s="175" t="s">
        <v>1503</v>
      </c>
      <c r="C581" s="175" t="s">
        <v>869</v>
      </c>
      <c r="D581" s="178">
        <v>340.35</v>
      </c>
      <c r="E581" t="s">
        <v>26</v>
      </c>
    </row>
    <row r="582" spans="1:5">
      <c r="A582" s="174" t="s">
        <v>1504</v>
      </c>
      <c r="B582" s="174" t="s">
        <v>1505</v>
      </c>
      <c r="C582" s="174" t="s">
        <v>168</v>
      </c>
      <c r="D582" s="177">
        <v>221.48</v>
      </c>
      <c r="E582" t="s">
        <v>26</v>
      </c>
    </row>
    <row r="583" spans="1:5">
      <c r="A583" s="175" t="s">
        <v>274</v>
      </c>
      <c r="B583" s="175" t="s">
        <v>275</v>
      </c>
      <c r="C583" s="175" t="s">
        <v>174</v>
      </c>
      <c r="D583" s="178">
        <v>499.63</v>
      </c>
      <c r="E583" t="s">
        <v>26</v>
      </c>
    </row>
    <row r="584" spans="1:5">
      <c r="A584" s="174" t="s">
        <v>1506</v>
      </c>
      <c r="B584" s="174" t="s">
        <v>1507</v>
      </c>
      <c r="C584" s="174" t="s">
        <v>1508</v>
      </c>
      <c r="D584" s="177">
        <v>506.89</v>
      </c>
      <c r="E584" t="s">
        <v>26</v>
      </c>
    </row>
    <row r="585" spans="1:5">
      <c r="A585" s="175" t="s">
        <v>1509</v>
      </c>
      <c r="B585" s="175" t="s">
        <v>1510</v>
      </c>
      <c r="C585" s="175" t="s">
        <v>174</v>
      </c>
      <c r="D585" s="178">
        <v>538.16999999999996</v>
      </c>
      <c r="E585" t="s">
        <v>26</v>
      </c>
    </row>
    <row r="586" spans="1:5">
      <c r="A586" s="174" t="s">
        <v>1511</v>
      </c>
      <c r="B586" s="174" t="s">
        <v>1512</v>
      </c>
      <c r="C586" s="174" t="s">
        <v>273</v>
      </c>
      <c r="D586" s="177">
        <v>267.41000000000003</v>
      </c>
      <c r="E586" t="s">
        <v>26</v>
      </c>
    </row>
    <row r="587" spans="1:5">
      <c r="A587" s="175" t="s">
        <v>1513</v>
      </c>
      <c r="B587" s="175" t="s">
        <v>1514</v>
      </c>
      <c r="C587" s="175" t="s">
        <v>187</v>
      </c>
      <c r="D587" s="178">
        <v>632.05999999999995</v>
      </c>
      <c r="E587" t="s">
        <v>26</v>
      </c>
    </row>
    <row r="588" spans="1:5">
      <c r="A588" s="174" t="s">
        <v>1515</v>
      </c>
      <c r="B588" s="174" t="s">
        <v>1516</v>
      </c>
      <c r="C588" s="174" t="s">
        <v>199</v>
      </c>
      <c r="D588" s="177">
        <v>448</v>
      </c>
      <c r="E588" t="s">
        <v>26</v>
      </c>
    </row>
    <row r="589" spans="1:5">
      <c r="A589" s="175" t="s">
        <v>1517</v>
      </c>
      <c r="B589" s="175" t="s">
        <v>1518</v>
      </c>
      <c r="C589" s="175" t="s">
        <v>203</v>
      </c>
      <c r="D589" s="178">
        <v>715.53</v>
      </c>
      <c r="E589" t="s">
        <v>26</v>
      </c>
    </row>
    <row r="590" spans="1:5">
      <c r="A590" s="174" t="s">
        <v>1519</v>
      </c>
      <c r="B590" s="174" t="s">
        <v>1520</v>
      </c>
      <c r="C590" s="174" t="s">
        <v>174</v>
      </c>
      <c r="D590" s="177">
        <v>557.1</v>
      </c>
      <c r="E590" t="s">
        <v>26</v>
      </c>
    </row>
    <row r="591" spans="1:5">
      <c r="A591" s="175" t="s">
        <v>265</v>
      </c>
      <c r="B591" s="175" t="s">
        <v>266</v>
      </c>
      <c r="C591" s="175" t="s">
        <v>174</v>
      </c>
      <c r="D591" s="178">
        <v>546.6</v>
      </c>
      <c r="E591" t="s">
        <v>26</v>
      </c>
    </row>
    <row r="592" spans="1:5">
      <c r="A592" s="174" t="s">
        <v>1521</v>
      </c>
      <c r="B592" s="174" t="s">
        <v>1522</v>
      </c>
      <c r="C592" s="174" t="s">
        <v>215</v>
      </c>
      <c r="D592" s="177">
        <v>409.09</v>
      </c>
      <c r="E592" t="s">
        <v>26</v>
      </c>
    </row>
    <row r="593" spans="1:6">
      <c r="A593" s="175" t="s">
        <v>258</v>
      </c>
      <c r="B593" s="175" t="s">
        <v>259</v>
      </c>
      <c r="C593" s="175" t="s">
        <v>162</v>
      </c>
      <c r="D593" s="178">
        <v>314.7</v>
      </c>
      <c r="E593" t="s">
        <v>26</v>
      </c>
    </row>
    <row r="594" spans="1:6">
      <c r="A594" s="174" t="s">
        <v>1523</v>
      </c>
      <c r="B594" s="174" t="s">
        <v>1524</v>
      </c>
      <c r="C594" s="174" t="s">
        <v>594</v>
      </c>
      <c r="D594" s="177">
        <v>427.11</v>
      </c>
      <c r="E594" t="s">
        <v>26</v>
      </c>
    </row>
    <row r="595" spans="1:6">
      <c r="A595" s="175" t="s">
        <v>260</v>
      </c>
      <c r="B595" s="175" t="s">
        <v>261</v>
      </c>
      <c r="C595" s="175" t="s">
        <v>262</v>
      </c>
      <c r="D595" s="178">
        <v>169.3</v>
      </c>
      <c r="E595" t="s">
        <v>26</v>
      </c>
      <c r="F595" t="s">
        <v>65</v>
      </c>
    </row>
    <row r="596" spans="1:6">
      <c r="A596" s="174" t="s">
        <v>1525</v>
      </c>
      <c r="B596" s="174" t="s">
        <v>1526</v>
      </c>
      <c r="C596" s="174" t="s">
        <v>1527</v>
      </c>
      <c r="D596" s="177">
        <v>965.51</v>
      </c>
      <c r="E596" t="s">
        <v>26</v>
      </c>
    </row>
    <row r="597" spans="1:6">
      <c r="A597" s="175" t="s">
        <v>1528</v>
      </c>
      <c r="B597" s="175" t="s">
        <v>1529</v>
      </c>
      <c r="C597" s="175" t="s">
        <v>168</v>
      </c>
      <c r="D597" s="178">
        <v>142.38</v>
      </c>
      <c r="E597" t="s">
        <v>26</v>
      </c>
    </row>
    <row r="598" spans="1:6">
      <c r="A598" s="174" t="s">
        <v>1530</v>
      </c>
      <c r="B598" s="174" t="s">
        <v>1531</v>
      </c>
      <c r="C598" s="174" t="s">
        <v>177</v>
      </c>
      <c r="D598" s="177">
        <v>243.71</v>
      </c>
      <c r="E598" t="s">
        <v>26</v>
      </c>
    </row>
    <row r="599" spans="1:6">
      <c r="A599" s="175" t="s">
        <v>1532</v>
      </c>
      <c r="B599" s="175" t="s">
        <v>1533</v>
      </c>
      <c r="C599" s="175" t="s">
        <v>187</v>
      </c>
      <c r="D599" s="178">
        <v>478.08</v>
      </c>
      <c r="E599" t="s">
        <v>26</v>
      </c>
    </row>
    <row r="600" spans="1:6">
      <c r="A600" s="174" t="s">
        <v>1534</v>
      </c>
      <c r="B600" s="174" t="s">
        <v>1535</v>
      </c>
      <c r="C600" s="174" t="s">
        <v>199</v>
      </c>
      <c r="D600" s="177">
        <v>567.83000000000004</v>
      </c>
      <c r="E600" t="s">
        <v>26</v>
      </c>
    </row>
    <row r="601" spans="1:6">
      <c r="A601" s="175" t="s">
        <v>1536</v>
      </c>
      <c r="B601" s="175" t="s">
        <v>1499</v>
      </c>
      <c r="C601" s="175" t="s">
        <v>215</v>
      </c>
      <c r="D601" s="178">
        <v>762.69</v>
      </c>
      <c r="E601" t="s">
        <v>26</v>
      </c>
    </row>
    <row r="602" spans="1:6">
      <c r="A602" s="174" t="s">
        <v>1537</v>
      </c>
      <c r="B602" s="174" t="s">
        <v>1538</v>
      </c>
      <c r="C602" s="174" t="s">
        <v>1440</v>
      </c>
      <c r="D602" s="177">
        <v>401.44</v>
      </c>
      <c r="E602" t="s">
        <v>26</v>
      </c>
      <c r="F602" t="s">
        <v>65</v>
      </c>
    </row>
    <row r="603" spans="1:6">
      <c r="A603" s="175" t="s">
        <v>1539</v>
      </c>
      <c r="B603" s="175" t="s">
        <v>1540</v>
      </c>
      <c r="C603" s="175" t="s">
        <v>1440</v>
      </c>
      <c r="D603" s="178">
        <v>401.44</v>
      </c>
      <c r="E603" t="s">
        <v>26</v>
      </c>
    </row>
    <row r="604" spans="1:6">
      <c r="A604" s="174" t="s">
        <v>1541</v>
      </c>
      <c r="B604" s="174" t="s">
        <v>1542</v>
      </c>
      <c r="C604" s="174" t="s">
        <v>177</v>
      </c>
      <c r="D604" s="177">
        <v>166.07</v>
      </c>
      <c r="E604" t="s">
        <v>26</v>
      </c>
    </row>
    <row r="605" spans="1:6">
      <c r="A605" s="175" t="s">
        <v>1543</v>
      </c>
      <c r="B605" s="175" t="s">
        <v>1544</v>
      </c>
      <c r="C605" s="175" t="s">
        <v>289</v>
      </c>
      <c r="D605" s="178">
        <v>145.46</v>
      </c>
      <c r="E605" t="s">
        <v>26</v>
      </c>
    </row>
    <row r="606" spans="1:6">
      <c r="A606" s="174" t="s">
        <v>1545</v>
      </c>
      <c r="B606" s="174" t="s">
        <v>1546</v>
      </c>
      <c r="C606" s="174" t="s">
        <v>1547</v>
      </c>
      <c r="D606" s="177">
        <v>308.77</v>
      </c>
      <c r="E606" t="s">
        <v>26</v>
      </c>
    </row>
    <row r="607" spans="1:6">
      <c r="A607" s="175" t="s">
        <v>247</v>
      </c>
      <c r="B607" s="175" t="s">
        <v>248</v>
      </c>
      <c r="C607" s="175" t="s">
        <v>246</v>
      </c>
      <c r="D607" s="178">
        <v>367.69</v>
      </c>
      <c r="E607" t="s">
        <v>26</v>
      </c>
    </row>
    <row r="608" spans="1:6">
      <c r="A608" s="174" t="s">
        <v>1548</v>
      </c>
      <c r="B608" s="174" t="s">
        <v>1549</v>
      </c>
      <c r="C608" s="174" t="s">
        <v>476</v>
      </c>
      <c r="D608" s="177">
        <v>230.5</v>
      </c>
      <c r="E608" t="s">
        <v>26</v>
      </c>
    </row>
    <row r="609" spans="1:5">
      <c r="A609" s="175" t="s">
        <v>1550</v>
      </c>
      <c r="B609" s="175" t="s">
        <v>1551</v>
      </c>
      <c r="C609" s="175" t="s">
        <v>1552</v>
      </c>
      <c r="D609" s="178">
        <v>287.16000000000003</v>
      </c>
      <c r="E609" t="s">
        <v>26</v>
      </c>
    </row>
    <row r="610" spans="1:5">
      <c r="A610" s="174" t="s">
        <v>1553</v>
      </c>
      <c r="B610" s="174" t="s">
        <v>1554</v>
      </c>
      <c r="C610" s="174" t="s">
        <v>187</v>
      </c>
      <c r="D610" s="177">
        <v>346.39</v>
      </c>
      <c r="E610" t="s">
        <v>26</v>
      </c>
    </row>
    <row r="611" spans="1:5">
      <c r="A611" s="175" t="s">
        <v>1555</v>
      </c>
      <c r="B611" s="175" t="s">
        <v>1556</v>
      </c>
      <c r="C611" s="175" t="s">
        <v>177</v>
      </c>
      <c r="D611" s="178">
        <v>126.24</v>
      </c>
      <c r="E611" t="s">
        <v>26</v>
      </c>
    </row>
    <row r="612" spans="1:5">
      <c r="A612" s="174" t="s">
        <v>1557</v>
      </c>
      <c r="B612" s="174" t="s">
        <v>1558</v>
      </c>
      <c r="C612" s="174" t="s">
        <v>1559</v>
      </c>
      <c r="D612" s="177">
        <v>694.8</v>
      </c>
      <c r="E612" t="s">
        <v>26</v>
      </c>
    </row>
    <row r="613" spans="1:5">
      <c r="A613" s="175" t="s">
        <v>1560</v>
      </c>
      <c r="B613" s="175" t="s">
        <v>1561</v>
      </c>
      <c r="C613" s="175" t="s">
        <v>199</v>
      </c>
      <c r="D613" s="178">
        <v>287</v>
      </c>
      <c r="E613" t="s">
        <v>26</v>
      </c>
    </row>
    <row r="614" spans="1:5">
      <c r="A614" s="174" t="s">
        <v>1562</v>
      </c>
      <c r="B614" s="174" t="s">
        <v>1563</v>
      </c>
      <c r="C614" s="174" t="s">
        <v>1564</v>
      </c>
      <c r="D614" s="177">
        <v>172.8</v>
      </c>
      <c r="E614" t="s">
        <v>26</v>
      </c>
    </row>
    <row r="615" spans="1:5">
      <c r="A615" s="175" t="s">
        <v>1565</v>
      </c>
      <c r="B615" s="175" t="s">
        <v>1566</v>
      </c>
      <c r="C615" s="175" t="s">
        <v>1567</v>
      </c>
      <c r="D615" s="178">
        <v>95.64</v>
      </c>
      <c r="E615" t="s">
        <v>26</v>
      </c>
    </row>
    <row r="616" spans="1:5">
      <c r="A616" s="174" t="s">
        <v>1568</v>
      </c>
      <c r="B616" s="174" t="s">
        <v>1569</v>
      </c>
      <c r="C616" s="174" t="s">
        <v>273</v>
      </c>
      <c r="D616" s="177">
        <v>217.44</v>
      </c>
      <c r="E616" t="s">
        <v>26</v>
      </c>
    </row>
    <row r="617" spans="1:5">
      <c r="A617" s="175" t="s">
        <v>1570</v>
      </c>
      <c r="B617" s="175" t="s">
        <v>1571</v>
      </c>
      <c r="C617" s="175" t="s">
        <v>168</v>
      </c>
      <c r="D617" s="178">
        <v>151.62</v>
      </c>
      <c r="E617" t="s">
        <v>26</v>
      </c>
    </row>
    <row r="618" spans="1:5">
      <c r="A618" s="174" t="s">
        <v>1572</v>
      </c>
      <c r="B618" s="174" t="s">
        <v>1249</v>
      </c>
      <c r="C618" s="174" t="s">
        <v>1573</v>
      </c>
      <c r="D618" s="177">
        <v>755.4</v>
      </c>
      <c r="E618" t="s">
        <v>26</v>
      </c>
    </row>
    <row r="619" spans="1:5">
      <c r="A619" s="175" t="s">
        <v>1574</v>
      </c>
      <c r="B619" s="175" t="s">
        <v>1575</v>
      </c>
      <c r="C619" s="175" t="s">
        <v>1559</v>
      </c>
      <c r="D619" s="178">
        <v>128.94999999999999</v>
      </c>
      <c r="E619" t="s">
        <v>26</v>
      </c>
    </row>
    <row r="620" spans="1:5">
      <c r="A620" s="174" t="s">
        <v>1576</v>
      </c>
      <c r="B620" s="174" t="s">
        <v>1577</v>
      </c>
      <c r="C620" s="174" t="s">
        <v>199</v>
      </c>
      <c r="D620" s="177">
        <v>210.12</v>
      </c>
      <c r="E620" t="s">
        <v>26</v>
      </c>
    </row>
    <row r="621" spans="1:5">
      <c r="A621" s="175" t="s">
        <v>1578</v>
      </c>
      <c r="B621" s="175" t="s">
        <v>1579</v>
      </c>
      <c r="C621" s="175" t="s">
        <v>174</v>
      </c>
      <c r="D621" s="178">
        <v>372.25</v>
      </c>
      <c r="E621" t="s">
        <v>26</v>
      </c>
    </row>
    <row r="622" spans="1:5">
      <c r="A622" s="174" t="s">
        <v>1580</v>
      </c>
      <c r="B622" s="174" t="s">
        <v>1581</v>
      </c>
      <c r="C622" s="174" t="s">
        <v>174</v>
      </c>
      <c r="D622" s="177">
        <v>339.96</v>
      </c>
      <c r="E622" t="s">
        <v>26</v>
      </c>
    </row>
    <row r="623" spans="1:5">
      <c r="A623" s="175" t="s">
        <v>1582</v>
      </c>
      <c r="B623" s="175" t="s">
        <v>1583</v>
      </c>
      <c r="C623" s="175" t="s">
        <v>177</v>
      </c>
      <c r="D623" s="178">
        <v>49.41</v>
      </c>
      <c r="E623" t="s">
        <v>26</v>
      </c>
    </row>
    <row r="624" spans="1:5">
      <c r="A624" s="174" t="s">
        <v>185</v>
      </c>
      <c r="B624" s="174" t="s">
        <v>186</v>
      </c>
      <c r="C624" s="174" t="s">
        <v>187</v>
      </c>
      <c r="D624" s="177">
        <v>206.36</v>
      </c>
      <c r="E624" t="s">
        <v>26</v>
      </c>
    </row>
    <row r="625" spans="1:5">
      <c r="A625" s="175" t="s">
        <v>1584</v>
      </c>
      <c r="B625" s="175" t="s">
        <v>1585</v>
      </c>
      <c r="C625" s="175" t="s">
        <v>199</v>
      </c>
      <c r="D625" s="178">
        <v>160.80000000000001</v>
      </c>
      <c r="E625" t="s">
        <v>26</v>
      </c>
    </row>
    <row r="626" spans="1:5">
      <c r="A626" s="174" t="s">
        <v>1586</v>
      </c>
      <c r="B626" s="174" t="s">
        <v>1587</v>
      </c>
      <c r="C626" s="174" t="s">
        <v>301</v>
      </c>
      <c r="D626" s="177">
        <v>97.5</v>
      </c>
      <c r="E626" t="s">
        <v>26</v>
      </c>
    </row>
    <row r="627" spans="1:5">
      <c r="A627" s="175" t="s">
        <v>197</v>
      </c>
      <c r="B627" s="175" t="s">
        <v>198</v>
      </c>
      <c r="C627" s="175" t="s">
        <v>199</v>
      </c>
      <c r="D627" s="178">
        <v>187.28</v>
      </c>
      <c r="E627" t="s">
        <v>26</v>
      </c>
    </row>
    <row r="628" spans="1:5">
      <c r="A628" s="174" t="s">
        <v>1588</v>
      </c>
      <c r="B628" s="174" t="s">
        <v>1589</v>
      </c>
      <c r="C628" s="174" t="s">
        <v>1590</v>
      </c>
      <c r="D628" s="177">
        <v>82.68</v>
      </c>
      <c r="E628" t="s">
        <v>26</v>
      </c>
    </row>
    <row r="629" spans="1:5">
      <c r="A629" s="175" t="s">
        <v>1591</v>
      </c>
      <c r="B629" s="175" t="s">
        <v>1592</v>
      </c>
      <c r="C629" s="175" t="s">
        <v>1593</v>
      </c>
      <c r="D629" s="178">
        <v>184.32</v>
      </c>
      <c r="E629" t="s">
        <v>26</v>
      </c>
    </row>
    <row r="630" spans="1:5">
      <c r="A630" s="174" t="s">
        <v>1594</v>
      </c>
      <c r="B630" s="174" t="s">
        <v>1595</v>
      </c>
      <c r="C630" s="174" t="s">
        <v>1596</v>
      </c>
      <c r="D630" s="177">
        <v>65.56</v>
      </c>
      <c r="E630" t="s">
        <v>26</v>
      </c>
    </row>
    <row r="631" spans="1:5">
      <c r="A631" s="175" t="s">
        <v>1597</v>
      </c>
      <c r="B631" s="175" t="s">
        <v>1598</v>
      </c>
      <c r="C631" s="175" t="s">
        <v>594</v>
      </c>
      <c r="D631" s="178">
        <v>93.32</v>
      </c>
      <c r="E631" t="s">
        <v>26</v>
      </c>
    </row>
    <row r="632" spans="1:5">
      <c r="A632" s="174" t="s">
        <v>282</v>
      </c>
      <c r="B632" s="174" t="s">
        <v>283</v>
      </c>
      <c r="C632" s="174" t="s">
        <v>284</v>
      </c>
      <c r="D632" s="177">
        <v>449.76</v>
      </c>
      <c r="E632" t="s">
        <v>26</v>
      </c>
    </row>
    <row r="633" spans="1:5">
      <c r="A633" s="175" t="s">
        <v>1599</v>
      </c>
      <c r="B633" s="175" t="s">
        <v>1600</v>
      </c>
      <c r="C633" s="175" t="s">
        <v>1601</v>
      </c>
      <c r="D633" s="178">
        <v>72.08</v>
      </c>
      <c r="E633" t="s">
        <v>26</v>
      </c>
    </row>
    <row r="634" spans="1:5">
      <c r="A634" s="174" t="s">
        <v>1602</v>
      </c>
      <c r="B634" s="174" t="s">
        <v>1603</v>
      </c>
      <c r="C634" s="174" t="s">
        <v>1604</v>
      </c>
      <c r="D634" s="177">
        <v>58.84</v>
      </c>
      <c r="E634" t="s">
        <v>26</v>
      </c>
    </row>
    <row r="635" spans="1:5">
      <c r="A635" s="175" t="s">
        <v>1605</v>
      </c>
      <c r="B635" s="175" t="s">
        <v>1606</v>
      </c>
      <c r="C635" s="175" t="s">
        <v>1607</v>
      </c>
      <c r="D635" s="178">
        <v>59.47</v>
      </c>
      <c r="E635" t="s">
        <v>26</v>
      </c>
    </row>
    <row r="636" spans="1:5">
      <c r="A636" s="174" t="s">
        <v>1608</v>
      </c>
      <c r="B636" s="174" t="s">
        <v>1609</v>
      </c>
      <c r="C636" s="174" t="s">
        <v>273</v>
      </c>
      <c r="D636" s="177">
        <v>75.88</v>
      </c>
      <c r="E636" t="s">
        <v>26</v>
      </c>
    </row>
    <row r="637" spans="1:5">
      <c r="A637" s="175" t="s">
        <v>1610</v>
      </c>
      <c r="B637" s="175" t="s">
        <v>1611</v>
      </c>
      <c r="C637" s="175" t="s">
        <v>1612</v>
      </c>
      <c r="D637" s="178">
        <v>91.33</v>
      </c>
      <c r="E637" t="s">
        <v>26</v>
      </c>
    </row>
    <row r="638" spans="1:5">
      <c r="A638" s="174" t="s">
        <v>1613</v>
      </c>
      <c r="B638" s="174" t="s">
        <v>1614</v>
      </c>
      <c r="C638" s="174" t="s">
        <v>869</v>
      </c>
      <c r="D638" s="177">
        <v>58.29</v>
      </c>
      <c r="E638" t="s">
        <v>26</v>
      </c>
    </row>
    <row r="639" spans="1:5">
      <c r="A639" s="175" t="s">
        <v>1615</v>
      </c>
      <c r="B639" s="175" t="s">
        <v>1616</v>
      </c>
      <c r="C639" s="175" t="s">
        <v>1617</v>
      </c>
      <c r="D639" s="178">
        <v>66.989999999999995</v>
      </c>
      <c r="E639" t="s">
        <v>26</v>
      </c>
    </row>
    <row r="640" spans="1:5">
      <c r="A640" s="174" t="s">
        <v>1618</v>
      </c>
      <c r="B640" s="174" t="s">
        <v>1619</v>
      </c>
      <c r="C640" s="174" t="s">
        <v>624</v>
      </c>
      <c r="D640" s="177">
        <v>330.66</v>
      </c>
      <c r="E640" t="s">
        <v>26</v>
      </c>
    </row>
    <row r="641" spans="1:5">
      <c r="A641" s="175" t="s">
        <v>1620</v>
      </c>
      <c r="B641" s="175" t="s">
        <v>1621</v>
      </c>
      <c r="C641" s="175" t="s">
        <v>177</v>
      </c>
      <c r="D641" s="178">
        <v>176.55</v>
      </c>
      <c r="E641" t="s">
        <v>26</v>
      </c>
    </row>
    <row r="642" spans="1:5">
      <c r="A642" s="174" t="s">
        <v>1622</v>
      </c>
      <c r="B642" s="174" t="s">
        <v>176</v>
      </c>
      <c r="C642" s="174" t="s">
        <v>177</v>
      </c>
      <c r="D642" s="177">
        <v>94.53</v>
      </c>
      <c r="E642" t="s">
        <v>26</v>
      </c>
    </row>
    <row r="643" spans="1:5">
      <c r="A643" s="175" t="s">
        <v>1623</v>
      </c>
      <c r="B643" s="175" t="s">
        <v>1624</v>
      </c>
      <c r="C643" s="175" t="s">
        <v>162</v>
      </c>
      <c r="D643" s="178">
        <v>77.37</v>
      </c>
      <c r="E643" t="s">
        <v>26</v>
      </c>
    </row>
    <row r="644" spans="1:5">
      <c r="A644" s="174" t="s">
        <v>1625</v>
      </c>
      <c r="B644" s="174" t="s">
        <v>1626</v>
      </c>
      <c r="C644" s="174" t="s">
        <v>1627</v>
      </c>
      <c r="D644" s="177">
        <v>63.59</v>
      </c>
      <c r="E644" t="s">
        <v>26</v>
      </c>
    </row>
    <row r="645" spans="1:5">
      <c r="A645" s="175" t="s">
        <v>1628</v>
      </c>
      <c r="B645" s="175" t="s">
        <v>1629</v>
      </c>
      <c r="C645" s="175" t="s">
        <v>262</v>
      </c>
      <c r="D645" s="178">
        <v>183.42</v>
      </c>
      <c r="E645" t="s">
        <v>26</v>
      </c>
    </row>
    <row r="646" spans="1:5">
      <c r="A646" s="174" t="s">
        <v>269</v>
      </c>
      <c r="B646" s="174" t="s">
        <v>270</v>
      </c>
      <c r="C646" s="174" t="s">
        <v>199</v>
      </c>
      <c r="D646" s="177">
        <v>124.26</v>
      </c>
      <c r="E646" t="s">
        <v>26</v>
      </c>
    </row>
    <row r="647" spans="1:5">
      <c r="A647" s="175" t="s">
        <v>1630</v>
      </c>
      <c r="B647" s="175" t="s">
        <v>1499</v>
      </c>
      <c r="C647" s="175" t="s">
        <v>1631</v>
      </c>
      <c r="D647" s="178">
        <v>317.43</v>
      </c>
      <c r="E647" t="s">
        <v>26</v>
      </c>
    </row>
    <row r="648" spans="1:5">
      <c r="A648" s="174" t="s">
        <v>1632</v>
      </c>
      <c r="B648" s="174" t="s">
        <v>1633</v>
      </c>
      <c r="C648" s="174" t="s">
        <v>199</v>
      </c>
      <c r="D648" s="177">
        <v>125.34</v>
      </c>
      <c r="E648" t="s">
        <v>26</v>
      </c>
    </row>
    <row r="649" spans="1:5">
      <c r="A649" s="175" t="s">
        <v>205</v>
      </c>
      <c r="B649" s="175" t="s">
        <v>206</v>
      </c>
      <c r="C649" s="175" t="s">
        <v>203</v>
      </c>
      <c r="D649" s="178">
        <v>106.58</v>
      </c>
      <c r="E649" t="s">
        <v>26</v>
      </c>
    </row>
    <row r="650" spans="1:5">
      <c r="A650" s="174" t="s">
        <v>1634</v>
      </c>
      <c r="B650" s="174" t="s">
        <v>1635</v>
      </c>
      <c r="C650" s="174" t="s">
        <v>1607</v>
      </c>
      <c r="D650" s="177">
        <v>89.43</v>
      </c>
      <c r="E650" t="s">
        <v>26</v>
      </c>
    </row>
    <row r="651" spans="1:5">
      <c r="A651" s="175" t="s">
        <v>1636</v>
      </c>
      <c r="B651" s="175" t="s">
        <v>1637</v>
      </c>
      <c r="C651" s="175" t="s">
        <v>1638</v>
      </c>
      <c r="D651" s="178">
        <v>72.12</v>
      </c>
      <c r="E651" t="s">
        <v>26</v>
      </c>
    </row>
    <row r="652" spans="1:5">
      <c r="A652" s="174" t="s">
        <v>244</v>
      </c>
      <c r="B652" s="174" t="s">
        <v>245</v>
      </c>
      <c r="C652" s="174" t="s">
        <v>246</v>
      </c>
      <c r="D652" s="177">
        <v>178.93</v>
      </c>
      <c r="E652" t="s">
        <v>26</v>
      </c>
    </row>
    <row r="653" spans="1:5">
      <c r="A653" s="175" t="s">
        <v>1639</v>
      </c>
      <c r="B653" s="175" t="s">
        <v>1640</v>
      </c>
      <c r="C653" s="175" t="s">
        <v>1641</v>
      </c>
      <c r="D653" s="178">
        <v>123.16</v>
      </c>
      <c r="E653" t="s">
        <v>26</v>
      </c>
    </row>
    <row r="654" spans="1:5">
      <c r="A654" s="174" t="s">
        <v>1642</v>
      </c>
      <c r="B654" s="174" t="s">
        <v>1643</v>
      </c>
      <c r="C654" s="174" t="s">
        <v>199</v>
      </c>
      <c r="D654" s="177">
        <v>103.8</v>
      </c>
      <c r="E654" t="s">
        <v>26</v>
      </c>
    </row>
    <row r="655" spans="1:5">
      <c r="A655" s="175" t="s">
        <v>1644</v>
      </c>
      <c r="B655" s="175" t="s">
        <v>1493</v>
      </c>
      <c r="C655" s="175" t="s">
        <v>301</v>
      </c>
      <c r="D655" s="178">
        <v>201.46</v>
      </c>
      <c r="E655" t="s">
        <v>26</v>
      </c>
    </row>
    <row r="656" spans="1:5">
      <c r="A656" s="174" t="s">
        <v>1645</v>
      </c>
      <c r="B656" s="174" t="s">
        <v>1646</v>
      </c>
      <c r="C656" s="174" t="s">
        <v>1647</v>
      </c>
      <c r="D656" s="177">
        <v>76.72</v>
      </c>
      <c r="E656" t="s">
        <v>26</v>
      </c>
    </row>
    <row r="657" spans="1:6">
      <c r="A657" s="175" t="s">
        <v>1648</v>
      </c>
      <c r="B657" s="175" t="s">
        <v>1649</v>
      </c>
      <c r="C657" s="175" t="s">
        <v>215</v>
      </c>
      <c r="D657" s="178">
        <v>162.19</v>
      </c>
      <c r="E657" t="s">
        <v>26</v>
      </c>
    </row>
    <row r="658" spans="1:6">
      <c r="A658" s="174" t="s">
        <v>1650</v>
      </c>
      <c r="B658" s="174" t="s">
        <v>1651</v>
      </c>
      <c r="C658" s="174" t="s">
        <v>199</v>
      </c>
      <c r="D658" s="177">
        <v>124.49</v>
      </c>
      <c r="E658" t="s">
        <v>26</v>
      </c>
    </row>
    <row r="659" spans="1:6">
      <c r="A659" s="175" t="s">
        <v>1652</v>
      </c>
      <c r="B659" s="175" t="s">
        <v>182</v>
      </c>
      <c r="C659" s="175" t="s">
        <v>177</v>
      </c>
      <c r="D659" s="178">
        <v>58.2</v>
      </c>
      <c r="E659" t="s">
        <v>26</v>
      </c>
    </row>
    <row r="660" spans="1:6">
      <c r="A660" s="174" t="s">
        <v>232</v>
      </c>
      <c r="B660" s="174" t="s">
        <v>233</v>
      </c>
      <c r="C660" s="174" t="s">
        <v>177</v>
      </c>
      <c r="D660" s="177">
        <v>132.52000000000001</v>
      </c>
      <c r="E660" t="s">
        <v>26</v>
      </c>
    </row>
    <row r="661" spans="1:6">
      <c r="A661" s="175" t="s">
        <v>1653</v>
      </c>
      <c r="B661" s="175" t="s">
        <v>1654</v>
      </c>
      <c r="C661" s="175" t="s">
        <v>1440</v>
      </c>
      <c r="D661" s="178">
        <v>117.48</v>
      </c>
      <c r="E661" t="s">
        <v>26</v>
      </c>
      <c r="F661" t="s">
        <v>65</v>
      </c>
    </row>
    <row r="662" spans="1:6">
      <c r="A662" s="174" t="s">
        <v>1655</v>
      </c>
      <c r="B662" s="174" t="s">
        <v>1656</v>
      </c>
      <c r="C662" s="174" t="s">
        <v>1657</v>
      </c>
      <c r="D662" s="177">
        <v>74.88</v>
      </c>
      <c r="E662" t="s">
        <v>26</v>
      </c>
    </row>
    <row r="663" spans="1:6">
      <c r="A663" s="175" t="s">
        <v>1658</v>
      </c>
      <c r="B663" s="175" t="s">
        <v>1659</v>
      </c>
      <c r="C663" s="175" t="s">
        <v>1607</v>
      </c>
      <c r="D663" s="178">
        <v>85.42</v>
      </c>
      <c r="E663" t="s">
        <v>26</v>
      </c>
    </row>
    <row r="664" spans="1:6">
      <c r="A664" s="174" t="s">
        <v>1660</v>
      </c>
      <c r="B664" s="174" t="s">
        <v>1661</v>
      </c>
      <c r="C664" s="174" t="s">
        <v>168</v>
      </c>
      <c r="D664" s="177">
        <v>69.16</v>
      </c>
      <c r="E664" t="s">
        <v>26</v>
      </c>
    </row>
    <row r="665" spans="1:6">
      <c r="A665" s="175" t="s">
        <v>210</v>
      </c>
      <c r="B665" s="175" t="s">
        <v>211</v>
      </c>
      <c r="C665" s="175" t="s">
        <v>212</v>
      </c>
      <c r="D665" s="178">
        <v>30.66</v>
      </c>
      <c r="E665" t="s">
        <v>26</v>
      </c>
    </row>
    <row r="666" spans="1:6">
      <c r="A666" s="174" t="s">
        <v>1662</v>
      </c>
      <c r="B666" s="174" t="s">
        <v>1663</v>
      </c>
      <c r="C666" s="174" t="s">
        <v>168</v>
      </c>
      <c r="D666" s="177">
        <v>69.16</v>
      </c>
      <c r="E666" t="s">
        <v>26</v>
      </c>
    </row>
    <row r="667" spans="1:6">
      <c r="A667" s="175" t="s">
        <v>1664</v>
      </c>
      <c r="B667" s="175" t="s">
        <v>1665</v>
      </c>
      <c r="C667" s="175" t="s">
        <v>1617</v>
      </c>
      <c r="D667" s="178">
        <v>22.33</v>
      </c>
      <c r="E667" t="s">
        <v>26</v>
      </c>
    </row>
    <row r="668" spans="1:6">
      <c r="A668" s="174" t="s">
        <v>1666</v>
      </c>
      <c r="B668" s="174" t="s">
        <v>1667</v>
      </c>
      <c r="C668" s="174" t="s">
        <v>1668</v>
      </c>
      <c r="D668" s="177">
        <v>17</v>
      </c>
      <c r="E668" t="s">
        <v>26</v>
      </c>
    </row>
    <row r="669" spans="1:6">
      <c r="A669" s="175" t="s">
        <v>1669</v>
      </c>
      <c r="B669" s="175" t="s">
        <v>1670</v>
      </c>
      <c r="C669" s="175" t="s">
        <v>224</v>
      </c>
      <c r="D669" s="178">
        <v>61.8</v>
      </c>
      <c r="E669" t="s">
        <v>26</v>
      </c>
    </row>
    <row r="670" spans="1:6">
      <c r="A670" s="174" t="s">
        <v>227</v>
      </c>
      <c r="B670" s="174" t="s">
        <v>228</v>
      </c>
      <c r="C670" s="174" t="s">
        <v>229</v>
      </c>
      <c r="D670" s="177">
        <v>79.260000000000005</v>
      </c>
      <c r="E670" t="s">
        <v>26</v>
      </c>
    </row>
    <row r="671" spans="1:6">
      <c r="A671" s="175" t="s">
        <v>1671</v>
      </c>
      <c r="B671" s="175" t="s">
        <v>1672</v>
      </c>
      <c r="C671" s="175" t="s">
        <v>1440</v>
      </c>
      <c r="D671" s="178">
        <v>58.74</v>
      </c>
      <c r="E671" t="s">
        <v>26</v>
      </c>
      <c r="F671" t="s">
        <v>65</v>
      </c>
    </row>
    <row r="672" spans="1:6">
      <c r="A672" s="174" t="s">
        <v>249</v>
      </c>
      <c r="B672" s="174" t="s">
        <v>250</v>
      </c>
      <c r="C672" s="174" t="s">
        <v>246</v>
      </c>
      <c r="D672" s="177">
        <v>57.18</v>
      </c>
      <c r="E672" t="s">
        <v>26</v>
      </c>
    </row>
    <row r="673" spans="1:6">
      <c r="A673" s="175" t="s">
        <v>1673</v>
      </c>
      <c r="B673" s="175" t="s">
        <v>1674</v>
      </c>
      <c r="C673" s="175" t="s">
        <v>177</v>
      </c>
      <c r="D673" s="178">
        <v>49.11</v>
      </c>
      <c r="E673" t="s">
        <v>26</v>
      </c>
    </row>
    <row r="674" spans="1:6">
      <c r="A674" s="174" t="s">
        <v>1675</v>
      </c>
      <c r="B674" s="174" t="s">
        <v>1676</v>
      </c>
      <c r="C674" s="174" t="s">
        <v>1567</v>
      </c>
      <c r="D674" s="177">
        <v>21.34</v>
      </c>
      <c r="E674" t="s">
        <v>26</v>
      </c>
    </row>
    <row r="675" spans="1:6">
      <c r="A675" s="175" t="s">
        <v>1677</v>
      </c>
      <c r="B675" s="175" t="s">
        <v>179</v>
      </c>
      <c r="C675" s="175" t="s">
        <v>177</v>
      </c>
      <c r="D675" s="178">
        <v>23.71</v>
      </c>
      <c r="E675" t="s">
        <v>26</v>
      </c>
    </row>
    <row r="676" spans="1:6">
      <c r="A676" s="174" t="s">
        <v>1678</v>
      </c>
      <c r="B676" s="174" t="s">
        <v>176</v>
      </c>
      <c r="C676" s="174" t="s">
        <v>177</v>
      </c>
      <c r="D676" s="177">
        <v>24.59</v>
      </c>
      <c r="E676" t="s">
        <v>26</v>
      </c>
    </row>
    <row r="677" spans="1:6">
      <c r="A677" s="175" t="s">
        <v>1679</v>
      </c>
      <c r="B677" s="175" t="s">
        <v>1680</v>
      </c>
      <c r="C677" s="175" t="s">
        <v>1681</v>
      </c>
      <c r="D677" s="178">
        <v>20.69</v>
      </c>
      <c r="E677" t="s">
        <v>26</v>
      </c>
    </row>
    <row r="678" spans="1:6">
      <c r="A678" s="174" t="s">
        <v>1682</v>
      </c>
      <c r="B678" s="174" t="s">
        <v>1683</v>
      </c>
      <c r="C678" s="174" t="s">
        <v>1559</v>
      </c>
      <c r="D678" s="177">
        <v>31.37</v>
      </c>
      <c r="E678" t="s">
        <v>26</v>
      </c>
    </row>
    <row r="679" spans="1:6">
      <c r="A679" s="175" t="s">
        <v>1684</v>
      </c>
      <c r="B679" s="175" t="s">
        <v>1685</v>
      </c>
      <c r="C679" s="175" t="s">
        <v>241</v>
      </c>
      <c r="D679" s="178">
        <v>46.12</v>
      </c>
      <c r="E679" t="s">
        <v>26</v>
      </c>
    </row>
    <row r="680" spans="1:6">
      <c r="A680" s="174" t="s">
        <v>1686</v>
      </c>
      <c r="B680" s="174" t="s">
        <v>1687</v>
      </c>
      <c r="C680" s="174" t="s">
        <v>241</v>
      </c>
      <c r="D680" s="177">
        <v>38.96</v>
      </c>
      <c r="E680" t="s">
        <v>26</v>
      </c>
    </row>
    <row r="681" spans="1:6">
      <c r="A681" s="175" t="s">
        <v>1688</v>
      </c>
      <c r="B681" s="175" t="s">
        <v>1689</v>
      </c>
      <c r="C681" s="175" t="s">
        <v>203</v>
      </c>
      <c r="D681" s="178">
        <v>38.729999999999997</v>
      </c>
      <c r="E681" t="s">
        <v>26</v>
      </c>
    </row>
    <row r="682" spans="1:6">
      <c r="A682" s="174" t="s">
        <v>1690</v>
      </c>
      <c r="B682" s="174" t="s">
        <v>1691</v>
      </c>
      <c r="C682" s="174" t="s">
        <v>246</v>
      </c>
      <c r="D682" s="177">
        <v>54.97</v>
      </c>
      <c r="E682" t="s">
        <v>26</v>
      </c>
    </row>
    <row r="683" spans="1:6">
      <c r="A683" s="175" t="s">
        <v>1692</v>
      </c>
      <c r="B683" s="175" t="s">
        <v>1693</v>
      </c>
      <c r="C683" s="175" t="s">
        <v>199</v>
      </c>
      <c r="D683" s="178">
        <v>35.31</v>
      </c>
      <c r="E683" t="s">
        <v>26</v>
      </c>
    </row>
    <row r="684" spans="1:6">
      <c r="A684" s="174" t="s">
        <v>1694</v>
      </c>
      <c r="B684" s="174" t="s">
        <v>1695</v>
      </c>
      <c r="C684" s="174" t="s">
        <v>1696</v>
      </c>
      <c r="D684" s="177">
        <v>40.22</v>
      </c>
      <c r="E684" t="s">
        <v>26</v>
      </c>
    </row>
    <row r="685" spans="1:6">
      <c r="A685" s="175" t="s">
        <v>1697</v>
      </c>
      <c r="B685" s="175" t="s">
        <v>1698</v>
      </c>
      <c r="C685" s="175" t="s">
        <v>215</v>
      </c>
      <c r="D685" s="178">
        <v>29.87</v>
      </c>
      <c r="E685" t="s">
        <v>26</v>
      </c>
    </row>
    <row r="686" spans="1:6">
      <c r="A686" s="174" t="s">
        <v>1699</v>
      </c>
      <c r="B686" s="174" t="s">
        <v>1700</v>
      </c>
      <c r="C686" s="174" t="s">
        <v>1701</v>
      </c>
      <c r="D686" s="177">
        <v>133.32</v>
      </c>
      <c r="E686" t="s">
        <v>26</v>
      </c>
    </row>
    <row r="687" spans="1:6">
      <c r="A687" s="175" t="s">
        <v>1702</v>
      </c>
      <c r="B687" s="175" t="s">
        <v>1703</v>
      </c>
      <c r="C687" s="175" t="s">
        <v>195</v>
      </c>
      <c r="D687" s="178">
        <v>29.66</v>
      </c>
      <c r="E687" t="s">
        <v>26</v>
      </c>
      <c r="F687" t="s">
        <v>65</v>
      </c>
    </row>
    <row r="688" spans="1:6">
      <c r="A688" s="174" t="s">
        <v>1704</v>
      </c>
      <c r="B688" s="174" t="s">
        <v>1705</v>
      </c>
      <c r="C688" s="174" t="s">
        <v>1706</v>
      </c>
      <c r="D688" s="177">
        <v>59.33</v>
      </c>
      <c r="E688" t="s">
        <v>26</v>
      </c>
    </row>
    <row r="689" spans="1:5">
      <c r="A689" s="175" t="s">
        <v>190</v>
      </c>
      <c r="B689" s="175" t="s">
        <v>191</v>
      </c>
      <c r="C689" s="175" t="s">
        <v>192</v>
      </c>
      <c r="D689" s="178">
        <v>38.64</v>
      </c>
      <c r="E689" t="s">
        <v>26</v>
      </c>
    </row>
    <row r="690" spans="1:5">
      <c r="A690" s="174" t="s">
        <v>1707</v>
      </c>
      <c r="B690" s="174" t="s">
        <v>1708</v>
      </c>
      <c r="C690" s="174" t="s">
        <v>215</v>
      </c>
      <c r="D690" s="177">
        <v>51.94</v>
      </c>
      <c r="E690" t="s">
        <v>26</v>
      </c>
    </row>
    <row r="691" spans="1:5">
      <c r="A691" s="175" t="s">
        <v>1709</v>
      </c>
      <c r="B691" s="175" t="s">
        <v>1708</v>
      </c>
      <c r="C691" s="175" t="s">
        <v>215</v>
      </c>
      <c r="D691" s="178">
        <v>51.49</v>
      </c>
      <c r="E691" t="s">
        <v>26</v>
      </c>
    </row>
    <row r="692" spans="1:5">
      <c r="A692" s="174" t="s">
        <v>1710</v>
      </c>
      <c r="B692" s="174" t="s">
        <v>1711</v>
      </c>
      <c r="C692" s="174" t="s">
        <v>215</v>
      </c>
      <c r="D692" s="177">
        <v>92.83</v>
      </c>
      <c r="E692" t="s">
        <v>26</v>
      </c>
    </row>
    <row r="693" spans="1:5">
      <c r="A693" s="175" t="s">
        <v>201</v>
      </c>
      <c r="B693" s="175" t="s">
        <v>202</v>
      </c>
      <c r="C693" s="175" t="s">
        <v>203</v>
      </c>
      <c r="D693" s="178">
        <v>37.51</v>
      </c>
      <c r="E693" t="s">
        <v>26</v>
      </c>
    </row>
    <row r="694" spans="1:5">
      <c r="A694" s="174" t="s">
        <v>1712</v>
      </c>
      <c r="B694" s="174" t="s">
        <v>1713</v>
      </c>
      <c r="C694" s="174" t="s">
        <v>476</v>
      </c>
      <c r="D694" s="177">
        <v>27.19</v>
      </c>
      <c r="E694" t="s">
        <v>26</v>
      </c>
    </row>
    <row r="695" spans="1:5">
      <c r="A695" s="175" t="s">
        <v>1714</v>
      </c>
      <c r="B695" s="175" t="s">
        <v>1715</v>
      </c>
      <c r="C695" s="175" t="s">
        <v>199</v>
      </c>
      <c r="D695" s="178">
        <v>37.11</v>
      </c>
      <c r="E695" t="s">
        <v>26</v>
      </c>
    </row>
    <row r="696" spans="1:5">
      <c r="A696" s="174" t="s">
        <v>1716</v>
      </c>
      <c r="B696" s="174" t="s">
        <v>1717</v>
      </c>
      <c r="C696" s="174" t="s">
        <v>174</v>
      </c>
      <c r="D696" s="177">
        <v>141.47999999999999</v>
      </c>
      <c r="E696" t="s">
        <v>26</v>
      </c>
    </row>
    <row r="697" spans="1:5">
      <c r="A697" s="175" t="s">
        <v>1718</v>
      </c>
      <c r="B697" s="175" t="s">
        <v>1719</v>
      </c>
      <c r="C697" s="175" t="s">
        <v>1720</v>
      </c>
      <c r="D697" s="178">
        <v>100.43</v>
      </c>
      <c r="E697" t="s">
        <v>26</v>
      </c>
    </row>
    <row r="698" spans="1:5">
      <c r="A698" s="174" t="s">
        <v>1721</v>
      </c>
      <c r="B698" s="174" t="s">
        <v>1722</v>
      </c>
      <c r="C698" s="174" t="s">
        <v>218</v>
      </c>
      <c r="D698" s="177">
        <v>0</v>
      </c>
      <c r="E698" t="s">
        <v>26</v>
      </c>
    </row>
    <row r="699" spans="1:5">
      <c r="A699" s="175" t="s">
        <v>1723</v>
      </c>
      <c r="B699" s="175" t="s">
        <v>1724</v>
      </c>
      <c r="C699" s="175" t="s">
        <v>1725</v>
      </c>
      <c r="D699" s="178">
        <v>115.81</v>
      </c>
      <c r="E699" t="s">
        <v>26</v>
      </c>
    </row>
    <row r="700" spans="1:5">
      <c r="A700" s="174" t="s">
        <v>253</v>
      </c>
      <c r="B700" s="174" t="s">
        <v>254</v>
      </c>
      <c r="C700" s="174" t="s">
        <v>255</v>
      </c>
      <c r="D700" s="177">
        <v>-188.41</v>
      </c>
      <c r="E700" t="s">
        <v>26</v>
      </c>
    </row>
    <row r="701" spans="1:5">
      <c r="A701" s="175" t="s">
        <v>169</v>
      </c>
      <c r="B701" s="175" t="s">
        <v>170</v>
      </c>
      <c r="C701" s="175" t="s">
        <v>171</v>
      </c>
      <c r="D701" s="178">
        <v>-85.08</v>
      </c>
      <c r="E701" t="s">
        <v>26</v>
      </c>
    </row>
    <row r="702" spans="1:5">
      <c r="A702" s="174" t="s">
        <v>388</v>
      </c>
      <c r="B702" s="174" t="s">
        <v>389</v>
      </c>
      <c r="C702" s="174" t="s">
        <v>318</v>
      </c>
      <c r="D702" s="177">
        <v>23140.98</v>
      </c>
      <c r="E702" t="s">
        <v>149</v>
      </c>
    </row>
    <row r="703" spans="1:5">
      <c r="A703" s="175" t="s">
        <v>1726</v>
      </c>
      <c r="B703" s="175" t="s">
        <v>1727</v>
      </c>
      <c r="C703" s="175" t="s">
        <v>351</v>
      </c>
      <c r="D703" s="178">
        <v>24648.31</v>
      </c>
      <c r="E703" t="s">
        <v>149</v>
      </c>
    </row>
    <row r="704" spans="1:5">
      <c r="A704" s="174" t="s">
        <v>1728</v>
      </c>
      <c r="B704" s="174" t="s">
        <v>1729</v>
      </c>
      <c r="C704" s="174" t="s">
        <v>318</v>
      </c>
      <c r="D704" s="177">
        <v>5919.64</v>
      </c>
      <c r="E704" t="s">
        <v>149</v>
      </c>
    </row>
    <row r="705" spans="1:5">
      <c r="A705" s="175" t="s">
        <v>316</v>
      </c>
      <c r="B705" s="175" t="s">
        <v>317</v>
      </c>
      <c r="C705" s="175" t="s">
        <v>318</v>
      </c>
      <c r="D705" s="178">
        <v>9776.2900000000009</v>
      </c>
      <c r="E705" t="s">
        <v>149</v>
      </c>
    </row>
    <row r="706" spans="1:5">
      <c r="A706" s="174" t="s">
        <v>1730</v>
      </c>
      <c r="B706" s="174" t="s">
        <v>1731</v>
      </c>
      <c r="C706" s="174" t="s">
        <v>351</v>
      </c>
      <c r="D706" s="177">
        <v>3634.6</v>
      </c>
      <c r="E706" t="s">
        <v>149</v>
      </c>
    </row>
    <row r="707" spans="1:5">
      <c r="A707" s="175" t="s">
        <v>1732</v>
      </c>
      <c r="B707" s="175" t="s">
        <v>1733</v>
      </c>
      <c r="C707" s="175" t="s">
        <v>1734</v>
      </c>
      <c r="D707" s="178">
        <v>13085.68</v>
      </c>
      <c r="E707" t="s">
        <v>149</v>
      </c>
    </row>
    <row r="708" spans="1:5">
      <c r="A708" s="174" t="s">
        <v>1735</v>
      </c>
      <c r="B708" s="174" t="s">
        <v>1736</v>
      </c>
      <c r="C708" s="174" t="s">
        <v>241</v>
      </c>
      <c r="D708" s="177">
        <v>2858.72</v>
      </c>
      <c r="E708" t="s">
        <v>149</v>
      </c>
    </row>
    <row r="709" spans="1:5">
      <c r="A709" s="175" t="s">
        <v>1737</v>
      </c>
      <c r="B709" s="175" t="s">
        <v>1738</v>
      </c>
      <c r="C709" s="175" t="s">
        <v>1739</v>
      </c>
      <c r="D709" s="178">
        <v>1956.45</v>
      </c>
      <c r="E709" t="s">
        <v>149</v>
      </c>
    </row>
    <row r="710" spans="1:5">
      <c r="A710" s="174" t="s">
        <v>324</v>
      </c>
      <c r="B710" s="174" t="s">
        <v>325</v>
      </c>
      <c r="C710" s="174" t="s">
        <v>318</v>
      </c>
      <c r="D710" s="177">
        <v>2492.13</v>
      </c>
      <c r="E710" t="s">
        <v>149</v>
      </c>
    </row>
    <row r="711" spans="1:5">
      <c r="A711" s="175" t="s">
        <v>372</v>
      </c>
      <c r="B711" s="175" t="s">
        <v>373</v>
      </c>
      <c r="C711" s="175" t="s">
        <v>374</v>
      </c>
      <c r="D711" s="178">
        <v>4361.3</v>
      </c>
      <c r="E711" t="s">
        <v>149</v>
      </c>
    </row>
    <row r="712" spans="1:5">
      <c r="A712" s="174" t="s">
        <v>1740</v>
      </c>
      <c r="B712" s="174" t="s">
        <v>1741</v>
      </c>
      <c r="C712" s="174" t="s">
        <v>318</v>
      </c>
      <c r="D712" s="177">
        <v>7417.99</v>
      </c>
      <c r="E712" t="s">
        <v>149</v>
      </c>
    </row>
    <row r="713" spans="1:5">
      <c r="A713" s="175" t="s">
        <v>1742</v>
      </c>
      <c r="B713" s="175" t="s">
        <v>1743</v>
      </c>
      <c r="C713" s="175" t="s">
        <v>215</v>
      </c>
      <c r="D713" s="178">
        <v>1784.52</v>
      </c>
      <c r="E713" t="s">
        <v>149</v>
      </c>
    </row>
    <row r="714" spans="1:5">
      <c r="A714" s="174" t="s">
        <v>1744</v>
      </c>
      <c r="B714" s="174" t="s">
        <v>1745</v>
      </c>
      <c r="C714" s="174" t="s">
        <v>321</v>
      </c>
      <c r="D714" s="177">
        <v>9730.15</v>
      </c>
      <c r="E714" t="s">
        <v>149</v>
      </c>
    </row>
    <row r="715" spans="1:5">
      <c r="A715" s="175" t="s">
        <v>322</v>
      </c>
      <c r="B715" s="175" t="s">
        <v>323</v>
      </c>
      <c r="C715" s="175" t="s">
        <v>318</v>
      </c>
      <c r="D715" s="178">
        <v>2078.2199999999998</v>
      </c>
      <c r="E715" t="s">
        <v>149</v>
      </c>
    </row>
    <row r="716" spans="1:5">
      <c r="A716" s="174" t="s">
        <v>1746</v>
      </c>
      <c r="B716" s="174" t="s">
        <v>1747</v>
      </c>
      <c r="C716" s="174" t="s">
        <v>1748</v>
      </c>
      <c r="D716" s="177">
        <v>2664.9</v>
      </c>
      <c r="E716" t="s">
        <v>149</v>
      </c>
    </row>
    <row r="717" spans="1:5">
      <c r="A717" s="175" t="s">
        <v>1749</v>
      </c>
      <c r="B717" s="175" t="s">
        <v>1750</v>
      </c>
      <c r="C717" s="175" t="s">
        <v>594</v>
      </c>
      <c r="D717" s="178">
        <v>1567.04</v>
      </c>
      <c r="E717" t="s">
        <v>149</v>
      </c>
    </row>
    <row r="718" spans="1:5">
      <c r="A718" s="174" t="s">
        <v>1751</v>
      </c>
      <c r="B718" s="174" t="s">
        <v>1752</v>
      </c>
      <c r="C718" s="174" t="s">
        <v>594</v>
      </c>
      <c r="D718" s="177">
        <v>1565.21</v>
      </c>
      <c r="E718" t="s">
        <v>149</v>
      </c>
    </row>
    <row r="719" spans="1:5">
      <c r="A719" s="175" t="s">
        <v>1753</v>
      </c>
      <c r="B719" s="175" t="s">
        <v>1754</v>
      </c>
      <c r="C719" s="175" t="s">
        <v>321</v>
      </c>
      <c r="D719" s="178">
        <v>19467.5</v>
      </c>
      <c r="E719" t="s">
        <v>149</v>
      </c>
    </row>
    <row r="720" spans="1:5">
      <c r="A720" s="174" t="s">
        <v>1755</v>
      </c>
      <c r="B720" s="174" t="s">
        <v>1756</v>
      </c>
      <c r="C720" s="174" t="s">
        <v>374</v>
      </c>
      <c r="D720" s="177">
        <v>1187.92</v>
      </c>
      <c r="E720" t="s">
        <v>149</v>
      </c>
    </row>
    <row r="721" spans="1:5">
      <c r="A721" s="175" t="s">
        <v>1757</v>
      </c>
      <c r="B721" s="175" t="s">
        <v>1758</v>
      </c>
      <c r="C721" s="175" t="s">
        <v>199</v>
      </c>
      <c r="D721" s="178">
        <v>1650.91</v>
      </c>
      <c r="E721" t="s">
        <v>149</v>
      </c>
    </row>
    <row r="722" spans="1:5">
      <c r="A722" s="174" t="s">
        <v>1759</v>
      </c>
      <c r="B722" s="174" t="s">
        <v>1760</v>
      </c>
      <c r="C722" s="174" t="s">
        <v>1761</v>
      </c>
      <c r="D722" s="177">
        <v>2918.11</v>
      </c>
      <c r="E722" t="s">
        <v>149</v>
      </c>
    </row>
    <row r="723" spans="1:5">
      <c r="A723" s="175" t="s">
        <v>377</v>
      </c>
      <c r="B723" s="175" t="s">
        <v>378</v>
      </c>
      <c r="C723" s="175" t="s">
        <v>307</v>
      </c>
      <c r="D723" s="178">
        <v>1406.69</v>
      </c>
      <c r="E723" t="s">
        <v>149</v>
      </c>
    </row>
    <row r="724" spans="1:5">
      <c r="A724" s="174" t="s">
        <v>379</v>
      </c>
      <c r="B724" s="174" t="s">
        <v>378</v>
      </c>
      <c r="C724" s="174" t="s">
        <v>307</v>
      </c>
      <c r="D724" s="177">
        <v>1302.8499999999999</v>
      </c>
      <c r="E724" t="s">
        <v>149</v>
      </c>
    </row>
    <row r="725" spans="1:5">
      <c r="A725" s="175" t="s">
        <v>1762</v>
      </c>
      <c r="B725" s="175" t="s">
        <v>1763</v>
      </c>
      <c r="C725" s="175" t="s">
        <v>341</v>
      </c>
      <c r="D725" s="178">
        <v>3989.37</v>
      </c>
      <c r="E725" t="s">
        <v>149</v>
      </c>
    </row>
    <row r="726" spans="1:5">
      <c r="A726" s="174" t="s">
        <v>1764</v>
      </c>
      <c r="B726" s="174" t="s">
        <v>1765</v>
      </c>
      <c r="C726" s="174" t="s">
        <v>1766</v>
      </c>
      <c r="D726" s="177">
        <v>1169.68</v>
      </c>
      <c r="E726" t="s">
        <v>149</v>
      </c>
    </row>
    <row r="727" spans="1:5">
      <c r="A727" s="175" t="s">
        <v>1767</v>
      </c>
      <c r="B727" s="175" t="s">
        <v>1768</v>
      </c>
      <c r="C727" s="175" t="s">
        <v>241</v>
      </c>
      <c r="D727" s="178">
        <v>743.56</v>
      </c>
      <c r="E727" t="s">
        <v>149</v>
      </c>
    </row>
    <row r="728" spans="1:5">
      <c r="A728" s="174" t="s">
        <v>1769</v>
      </c>
      <c r="B728" s="174" t="s">
        <v>1768</v>
      </c>
      <c r="C728" s="174" t="s">
        <v>374</v>
      </c>
      <c r="D728" s="177">
        <v>718.84</v>
      </c>
      <c r="E728" t="s">
        <v>149</v>
      </c>
    </row>
    <row r="729" spans="1:5">
      <c r="A729" s="175" t="s">
        <v>1770</v>
      </c>
      <c r="B729" s="175" t="s">
        <v>1771</v>
      </c>
      <c r="C729" s="175" t="s">
        <v>1734</v>
      </c>
      <c r="D729" s="178">
        <v>3349.77</v>
      </c>
      <c r="E729" t="s">
        <v>149</v>
      </c>
    </row>
    <row r="730" spans="1:5">
      <c r="A730" s="174" t="s">
        <v>1772</v>
      </c>
      <c r="B730" s="174" t="s">
        <v>1773</v>
      </c>
      <c r="C730" s="174" t="s">
        <v>1734</v>
      </c>
      <c r="D730" s="177">
        <v>2018.66</v>
      </c>
      <c r="E730" t="s">
        <v>149</v>
      </c>
    </row>
    <row r="731" spans="1:5">
      <c r="A731" s="175" t="s">
        <v>1774</v>
      </c>
      <c r="B731" s="175" t="s">
        <v>1775</v>
      </c>
      <c r="C731" s="175" t="s">
        <v>318</v>
      </c>
      <c r="D731" s="178">
        <v>1171.04</v>
      </c>
      <c r="E731" t="s">
        <v>149</v>
      </c>
    </row>
    <row r="732" spans="1:5">
      <c r="A732" s="174" t="s">
        <v>1776</v>
      </c>
      <c r="B732" s="174" t="s">
        <v>1777</v>
      </c>
      <c r="C732" s="174" t="s">
        <v>374</v>
      </c>
      <c r="D732" s="177">
        <v>721.05</v>
      </c>
      <c r="E732" t="s">
        <v>149</v>
      </c>
    </row>
    <row r="733" spans="1:5">
      <c r="A733" s="175" t="s">
        <v>1778</v>
      </c>
      <c r="B733" s="175" t="s">
        <v>1779</v>
      </c>
      <c r="C733" s="175" t="s">
        <v>318</v>
      </c>
      <c r="D733" s="178">
        <v>1930.09</v>
      </c>
      <c r="E733" t="s">
        <v>149</v>
      </c>
    </row>
    <row r="734" spans="1:5">
      <c r="A734" s="174" t="s">
        <v>1780</v>
      </c>
      <c r="B734" s="174" t="s">
        <v>1781</v>
      </c>
      <c r="C734" s="174" t="s">
        <v>310</v>
      </c>
      <c r="D734" s="177">
        <v>2409.2399999999998</v>
      </c>
      <c r="E734" t="s">
        <v>149</v>
      </c>
    </row>
    <row r="735" spans="1:5">
      <c r="A735" s="175" t="s">
        <v>1782</v>
      </c>
      <c r="B735" s="175" t="s">
        <v>1783</v>
      </c>
      <c r="C735" s="175" t="s">
        <v>215</v>
      </c>
      <c r="D735" s="178">
        <v>724.34</v>
      </c>
      <c r="E735" t="s">
        <v>149</v>
      </c>
    </row>
    <row r="736" spans="1:5">
      <c r="A736" s="174" t="s">
        <v>1784</v>
      </c>
      <c r="B736" s="174" t="s">
        <v>1785</v>
      </c>
      <c r="C736" s="174" t="s">
        <v>310</v>
      </c>
      <c r="D736" s="177">
        <v>1582.98</v>
      </c>
      <c r="E736" t="s">
        <v>149</v>
      </c>
    </row>
    <row r="737" spans="1:5">
      <c r="A737" s="175" t="s">
        <v>1786</v>
      </c>
      <c r="B737" s="175" t="s">
        <v>1787</v>
      </c>
      <c r="C737" s="175" t="s">
        <v>341</v>
      </c>
      <c r="D737" s="178">
        <v>8035.92</v>
      </c>
      <c r="E737" t="s">
        <v>149</v>
      </c>
    </row>
    <row r="738" spans="1:5">
      <c r="A738" s="174" t="s">
        <v>1788</v>
      </c>
      <c r="B738" s="174" t="s">
        <v>1789</v>
      </c>
      <c r="C738" s="174" t="s">
        <v>341</v>
      </c>
      <c r="D738" s="177">
        <v>6543.57</v>
      </c>
      <c r="E738" t="s">
        <v>149</v>
      </c>
    </row>
    <row r="739" spans="1:5">
      <c r="A739" s="175" t="s">
        <v>1790</v>
      </c>
      <c r="B739" s="175" t="s">
        <v>1791</v>
      </c>
      <c r="C739" s="175" t="s">
        <v>1792</v>
      </c>
      <c r="D739" s="178">
        <v>1837</v>
      </c>
      <c r="E739" t="s">
        <v>149</v>
      </c>
    </row>
    <row r="740" spans="1:5">
      <c r="A740" s="174" t="s">
        <v>1793</v>
      </c>
      <c r="B740" s="174" t="s">
        <v>1794</v>
      </c>
      <c r="C740" s="174" t="s">
        <v>1631</v>
      </c>
      <c r="D740" s="177">
        <v>527.12</v>
      </c>
      <c r="E740" t="s">
        <v>149</v>
      </c>
    </row>
    <row r="741" spans="1:5">
      <c r="A741" s="175" t="s">
        <v>1795</v>
      </c>
      <c r="B741" s="175" t="s">
        <v>1796</v>
      </c>
      <c r="C741" s="175" t="s">
        <v>246</v>
      </c>
      <c r="D741" s="178">
        <v>625.74</v>
      </c>
      <c r="E741" t="s">
        <v>149</v>
      </c>
    </row>
    <row r="742" spans="1:5">
      <c r="A742" s="174" t="s">
        <v>1797</v>
      </c>
      <c r="B742" s="174" t="s">
        <v>1798</v>
      </c>
      <c r="C742" s="174" t="s">
        <v>341</v>
      </c>
      <c r="D742" s="177">
        <v>610.08000000000004</v>
      </c>
      <c r="E742" t="s">
        <v>149</v>
      </c>
    </row>
    <row r="743" spans="1:5">
      <c r="A743" s="175" t="s">
        <v>1799</v>
      </c>
      <c r="B743" s="175" t="s">
        <v>1800</v>
      </c>
      <c r="C743" s="175" t="s">
        <v>341</v>
      </c>
      <c r="D743" s="178">
        <v>902.64</v>
      </c>
      <c r="E743" t="s">
        <v>149</v>
      </c>
    </row>
    <row r="744" spans="1:5">
      <c r="A744" s="174" t="s">
        <v>1801</v>
      </c>
      <c r="B744" s="174" t="s">
        <v>1802</v>
      </c>
      <c r="C744" s="174" t="s">
        <v>241</v>
      </c>
      <c r="D744" s="177">
        <v>491.34</v>
      </c>
      <c r="E744" t="s">
        <v>149</v>
      </c>
    </row>
    <row r="745" spans="1:5">
      <c r="A745" s="175" t="s">
        <v>384</v>
      </c>
      <c r="B745" s="175" t="s">
        <v>385</v>
      </c>
      <c r="C745" s="175" t="s">
        <v>359</v>
      </c>
      <c r="D745" s="178">
        <v>383.57</v>
      </c>
      <c r="E745" t="s">
        <v>149</v>
      </c>
    </row>
    <row r="746" spans="1:5">
      <c r="A746" s="174" t="s">
        <v>1803</v>
      </c>
      <c r="B746" s="174" t="s">
        <v>1804</v>
      </c>
      <c r="C746" s="174" t="s">
        <v>246</v>
      </c>
      <c r="D746" s="177">
        <v>1919.59</v>
      </c>
      <c r="E746" t="s">
        <v>149</v>
      </c>
    </row>
    <row r="747" spans="1:5">
      <c r="A747" s="175" t="s">
        <v>1805</v>
      </c>
      <c r="B747" s="175" t="s">
        <v>1806</v>
      </c>
      <c r="C747" s="175" t="s">
        <v>341</v>
      </c>
      <c r="D747" s="178">
        <v>2938.67</v>
      </c>
      <c r="E747" t="s">
        <v>149</v>
      </c>
    </row>
    <row r="748" spans="1:5">
      <c r="A748" s="174" t="s">
        <v>1807</v>
      </c>
      <c r="B748" s="174" t="s">
        <v>1754</v>
      </c>
      <c r="C748" s="174" t="s">
        <v>310</v>
      </c>
      <c r="D748" s="177">
        <v>1445.45</v>
      </c>
      <c r="E748" t="s">
        <v>149</v>
      </c>
    </row>
    <row r="749" spans="1:5">
      <c r="A749" s="175" t="s">
        <v>1808</v>
      </c>
      <c r="B749" s="175" t="s">
        <v>1809</v>
      </c>
      <c r="C749" s="175" t="s">
        <v>310</v>
      </c>
      <c r="D749" s="178">
        <v>1614.52</v>
      </c>
      <c r="E749" t="s">
        <v>149</v>
      </c>
    </row>
    <row r="750" spans="1:5">
      <c r="A750" s="174" t="s">
        <v>360</v>
      </c>
      <c r="B750" s="174" t="s">
        <v>361</v>
      </c>
      <c r="C750" s="174" t="s">
        <v>359</v>
      </c>
      <c r="D750" s="177">
        <v>506.72</v>
      </c>
      <c r="E750" t="s">
        <v>149</v>
      </c>
    </row>
    <row r="751" spans="1:5">
      <c r="A751" s="175" t="s">
        <v>1810</v>
      </c>
      <c r="B751" s="175" t="s">
        <v>1811</v>
      </c>
      <c r="C751" s="175" t="s">
        <v>1812</v>
      </c>
      <c r="D751" s="178">
        <v>456.16</v>
      </c>
      <c r="E751" t="s">
        <v>149</v>
      </c>
    </row>
    <row r="752" spans="1:5">
      <c r="A752" s="174" t="s">
        <v>1813</v>
      </c>
      <c r="B752" s="174" t="s">
        <v>1814</v>
      </c>
      <c r="C752" s="174" t="s">
        <v>594</v>
      </c>
      <c r="D752" s="177">
        <v>352.64</v>
      </c>
      <c r="E752" t="s">
        <v>149</v>
      </c>
    </row>
    <row r="753" spans="1:5">
      <c r="A753" s="175" t="s">
        <v>1815</v>
      </c>
      <c r="B753" s="175" t="s">
        <v>1816</v>
      </c>
      <c r="C753" s="175" t="s">
        <v>246</v>
      </c>
      <c r="D753" s="178">
        <v>379.46</v>
      </c>
      <c r="E753" t="s">
        <v>149</v>
      </c>
    </row>
    <row r="754" spans="1:5">
      <c r="A754" s="174" t="s">
        <v>1817</v>
      </c>
      <c r="B754" s="174" t="s">
        <v>1818</v>
      </c>
      <c r="C754" s="174" t="s">
        <v>310</v>
      </c>
      <c r="D754" s="177">
        <v>1059.69</v>
      </c>
      <c r="E754" t="s">
        <v>149</v>
      </c>
    </row>
    <row r="755" spans="1:5">
      <c r="A755" s="175" t="s">
        <v>1819</v>
      </c>
      <c r="B755" s="175" t="s">
        <v>1820</v>
      </c>
      <c r="C755" s="175" t="s">
        <v>304</v>
      </c>
      <c r="D755" s="178">
        <v>116.83</v>
      </c>
      <c r="E755" t="s">
        <v>149</v>
      </c>
    </row>
    <row r="756" spans="1:5">
      <c r="A756" s="174" t="s">
        <v>1821</v>
      </c>
      <c r="B756" s="174" t="s">
        <v>1822</v>
      </c>
      <c r="C756" s="174" t="s">
        <v>351</v>
      </c>
      <c r="D756" s="177">
        <v>856.99</v>
      </c>
      <c r="E756" t="s">
        <v>149</v>
      </c>
    </row>
    <row r="757" spans="1:5">
      <c r="A757" s="175" t="s">
        <v>375</v>
      </c>
      <c r="B757" s="175" t="s">
        <v>376</v>
      </c>
      <c r="C757" s="175" t="s">
        <v>344</v>
      </c>
      <c r="D757" s="178">
        <v>1455.77</v>
      </c>
      <c r="E757" t="s">
        <v>149</v>
      </c>
    </row>
    <row r="758" spans="1:5">
      <c r="A758" s="174" t="s">
        <v>1823</v>
      </c>
      <c r="B758" s="174" t="s">
        <v>1824</v>
      </c>
      <c r="C758" s="174" t="s">
        <v>356</v>
      </c>
      <c r="D758" s="177">
        <v>467.1</v>
      </c>
      <c r="E758" t="s">
        <v>149</v>
      </c>
    </row>
    <row r="759" spans="1:5">
      <c r="A759" s="175" t="s">
        <v>1825</v>
      </c>
      <c r="B759" s="175" t="s">
        <v>1826</v>
      </c>
      <c r="C759" s="175" t="s">
        <v>321</v>
      </c>
      <c r="D759" s="178">
        <v>6202.51</v>
      </c>
      <c r="E759" t="s">
        <v>149</v>
      </c>
    </row>
    <row r="760" spans="1:5">
      <c r="A760" s="174" t="s">
        <v>1827</v>
      </c>
      <c r="B760" s="174" t="s">
        <v>1828</v>
      </c>
      <c r="C760" s="174" t="s">
        <v>356</v>
      </c>
      <c r="D760" s="177">
        <v>321.06</v>
      </c>
      <c r="E760" t="s">
        <v>149</v>
      </c>
    </row>
    <row r="761" spans="1:5">
      <c r="A761" s="175" t="s">
        <v>1829</v>
      </c>
      <c r="B761" s="175" t="s">
        <v>1830</v>
      </c>
      <c r="C761" s="175" t="s">
        <v>341</v>
      </c>
      <c r="D761" s="178">
        <v>697.23</v>
      </c>
      <c r="E761" t="s">
        <v>149</v>
      </c>
    </row>
    <row r="762" spans="1:5">
      <c r="A762" s="174" t="s">
        <v>1831</v>
      </c>
      <c r="B762" s="174" t="s">
        <v>1832</v>
      </c>
      <c r="C762" s="174" t="s">
        <v>1739</v>
      </c>
      <c r="D762" s="177">
        <v>255.04</v>
      </c>
      <c r="E762" t="s">
        <v>149</v>
      </c>
    </row>
    <row r="763" spans="1:5">
      <c r="A763" s="175" t="s">
        <v>1833</v>
      </c>
      <c r="B763" s="175" t="s">
        <v>1834</v>
      </c>
      <c r="C763" s="175" t="s">
        <v>318</v>
      </c>
      <c r="D763" s="178">
        <v>731.24</v>
      </c>
      <c r="E763" t="s">
        <v>149</v>
      </c>
    </row>
    <row r="764" spans="1:5">
      <c r="A764" s="174" t="s">
        <v>1835</v>
      </c>
      <c r="B764" s="174" t="s">
        <v>1836</v>
      </c>
      <c r="C764" s="174" t="s">
        <v>1837</v>
      </c>
      <c r="D764" s="177">
        <v>747.42</v>
      </c>
      <c r="E764" t="s">
        <v>149</v>
      </c>
    </row>
    <row r="765" spans="1:5">
      <c r="A765" s="175" t="s">
        <v>1838</v>
      </c>
      <c r="B765" s="175" t="s">
        <v>1839</v>
      </c>
      <c r="C765" s="175" t="s">
        <v>476</v>
      </c>
      <c r="D765" s="178">
        <v>1969.25</v>
      </c>
      <c r="E765" t="s">
        <v>149</v>
      </c>
    </row>
    <row r="766" spans="1:5">
      <c r="A766" s="174" t="s">
        <v>1840</v>
      </c>
      <c r="B766" s="174" t="s">
        <v>1841</v>
      </c>
      <c r="C766" s="174" t="s">
        <v>318</v>
      </c>
      <c r="D766" s="177">
        <v>783.81</v>
      </c>
      <c r="E766" t="s">
        <v>149</v>
      </c>
    </row>
    <row r="767" spans="1:5">
      <c r="A767" s="175" t="s">
        <v>1842</v>
      </c>
      <c r="B767" s="175" t="s">
        <v>1843</v>
      </c>
      <c r="C767" s="175" t="s">
        <v>318</v>
      </c>
      <c r="D767" s="178">
        <v>575.34</v>
      </c>
      <c r="E767" t="s">
        <v>149</v>
      </c>
    </row>
    <row r="768" spans="1:5">
      <c r="A768" s="174" t="s">
        <v>1844</v>
      </c>
      <c r="B768" s="174" t="s">
        <v>1768</v>
      </c>
      <c r="C768" s="174" t="s">
        <v>241</v>
      </c>
      <c r="D768" s="177">
        <v>208.95</v>
      </c>
      <c r="E768" t="s">
        <v>149</v>
      </c>
    </row>
    <row r="769" spans="1:5">
      <c r="A769" s="175" t="s">
        <v>1845</v>
      </c>
      <c r="B769" s="175" t="s">
        <v>1846</v>
      </c>
      <c r="C769" s="175" t="s">
        <v>1847</v>
      </c>
      <c r="D769" s="178">
        <v>1979.72</v>
      </c>
      <c r="E769" t="s">
        <v>149</v>
      </c>
    </row>
    <row r="770" spans="1:5">
      <c r="A770" s="174" t="s">
        <v>1848</v>
      </c>
      <c r="B770" s="174" t="s">
        <v>1849</v>
      </c>
      <c r="C770" s="174" t="s">
        <v>1850</v>
      </c>
      <c r="D770" s="177">
        <v>408.51</v>
      </c>
      <c r="E770" t="s">
        <v>149</v>
      </c>
    </row>
    <row r="771" spans="1:5">
      <c r="A771" s="175" t="s">
        <v>1851</v>
      </c>
      <c r="B771" s="175" t="s">
        <v>1852</v>
      </c>
      <c r="C771" s="175" t="s">
        <v>341</v>
      </c>
      <c r="D771" s="178">
        <v>143.52000000000001</v>
      </c>
      <c r="E771" t="s">
        <v>149</v>
      </c>
    </row>
    <row r="772" spans="1:5">
      <c r="A772" s="174" t="s">
        <v>329</v>
      </c>
      <c r="B772" s="174" t="s">
        <v>330</v>
      </c>
      <c r="C772" s="174" t="s">
        <v>331</v>
      </c>
      <c r="D772" s="177">
        <v>368.96</v>
      </c>
      <c r="E772" t="s">
        <v>149</v>
      </c>
    </row>
    <row r="773" spans="1:5">
      <c r="A773" s="175" t="s">
        <v>1853</v>
      </c>
      <c r="B773" s="175" t="s">
        <v>1854</v>
      </c>
      <c r="C773" s="175" t="s">
        <v>321</v>
      </c>
      <c r="D773" s="178">
        <v>2805.85</v>
      </c>
      <c r="E773" t="s">
        <v>149</v>
      </c>
    </row>
    <row r="774" spans="1:5">
      <c r="A774" s="174" t="s">
        <v>1855</v>
      </c>
      <c r="B774" s="174" t="s">
        <v>1856</v>
      </c>
      <c r="C774" s="174" t="s">
        <v>307</v>
      </c>
      <c r="D774" s="177">
        <v>309.94</v>
      </c>
      <c r="E774" t="s">
        <v>149</v>
      </c>
    </row>
    <row r="775" spans="1:5">
      <c r="A775" s="175" t="s">
        <v>1857</v>
      </c>
      <c r="B775" s="175" t="s">
        <v>1858</v>
      </c>
      <c r="C775" s="175" t="s">
        <v>246</v>
      </c>
      <c r="D775" s="178">
        <v>334.67</v>
      </c>
      <c r="E775" t="s">
        <v>149</v>
      </c>
    </row>
    <row r="776" spans="1:5">
      <c r="A776" s="174" t="s">
        <v>368</v>
      </c>
      <c r="B776" s="174" t="s">
        <v>369</v>
      </c>
      <c r="C776" s="174" t="s">
        <v>310</v>
      </c>
      <c r="D776" s="177">
        <v>331.92</v>
      </c>
      <c r="E776" t="s">
        <v>149</v>
      </c>
    </row>
    <row r="777" spans="1:5">
      <c r="A777" s="175" t="s">
        <v>1859</v>
      </c>
      <c r="B777" s="175" t="s">
        <v>1860</v>
      </c>
      <c r="C777" s="175" t="s">
        <v>310</v>
      </c>
      <c r="D777" s="178">
        <v>166.37</v>
      </c>
      <c r="E777" t="s">
        <v>149</v>
      </c>
    </row>
    <row r="778" spans="1:5">
      <c r="A778" s="174" t="s">
        <v>1861</v>
      </c>
      <c r="B778" s="174" t="s">
        <v>1862</v>
      </c>
      <c r="C778" s="174" t="s">
        <v>1863</v>
      </c>
      <c r="D778" s="177">
        <v>254.34</v>
      </c>
      <c r="E778" t="s">
        <v>149</v>
      </c>
    </row>
    <row r="779" spans="1:5">
      <c r="A779" s="175" t="s">
        <v>1864</v>
      </c>
      <c r="B779" s="175" t="s">
        <v>1865</v>
      </c>
      <c r="C779" s="175" t="s">
        <v>1866</v>
      </c>
      <c r="D779" s="178">
        <v>202.37</v>
      </c>
      <c r="E779" t="s">
        <v>149</v>
      </c>
    </row>
    <row r="780" spans="1:5">
      <c r="A780" s="174" t="s">
        <v>1867</v>
      </c>
      <c r="B780" s="174" t="s">
        <v>1868</v>
      </c>
      <c r="C780" s="174" t="s">
        <v>1869</v>
      </c>
      <c r="D780" s="177">
        <v>209.01</v>
      </c>
      <c r="E780" t="s">
        <v>149</v>
      </c>
    </row>
    <row r="781" spans="1:5">
      <c r="A781" s="175" t="s">
        <v>1870</v>
      </c>
      <c r="B781" s="175" t="s">
        <v>1871</v>
      </c>
      <c r="C781" s="175" t="s">
        <v>1734</v>
      </c>
      <c r="D781" s="178">
        <v>633.82000000000005</v>
      </c>
      <c r="E781" t="s">
        <v>149</v>
      </c>
    </row>
    <row r="782" spans="1:5">
      <c r="A782" s="174" t="s">
        <v>382</v>
      </c>
      <c r="B782" s="174" t="s">
        <v>383</v>
      </c>
      <c r="C782" s="174" t="s">
        <v>359</v>
      </c>
      <c r="D782" s="177">
        <v>104.61</v>
      </c>
      <c r="E782" t="s">
        <v>149</v>
      </c>
    </row>
    <row r="783" spans="1:5">
      <c r="A783" s="175" t="s">
        <v>1872</v>
      </c>
      <c r="B783" s="175" t="s">
        <v>1873</v>
      </c>
      <c r="C783" s="175" t="s">
        <v>1874</v>
      </c>
      <c r="D783" s="178">
        <v>532.47</v>
      </c>
      <c r="E783" t="s">
        <v>149</v>
      </c>
    </row>
    <row r="784" spans="1:5">
      <c r="A784" s="174" t="s">
        <v>1875</v>
      </c>
      <c r="B784" s="174" t="s">
        <v>1876</v>
      </c>
      <c r="C784" s="174" t="s">
        <v>341</v>
      </c>
      <c r="D784" s="177">
        <v>57.26</v>
      </c>
      <c r="E784" t="s">
        <v>149</v>
      </c>
    </row>
    <row r="785" spans="1:5">
      <c r="A785" s="175" t="s">
        <v>1877</v>
      </c>
      <c r="B785" s="175" t="s">
        <v>1878</v>
      </c>
      <c r="C785" s="175" t="s">
        <v>1879</v>
      </c>
      <c r="D785" s="178">
        <v>401.51</v>
      </c>
      <c r="E785" t="s">
        <v>149</v>
      </c>
    </row>
    <row r="786" spans="1:5">
      <c r="A786" s="174" t="s">
        <v>1880</v>
      </c>
      <c r="B786" s="174" t="s">
        <v>1881</v>
      </c>
      <c r="C786" s="174" t="s">
        <v>1882</v>
      </c>
      <c r="D786" s="177">
        <v>637.61</v>
      </c>
      <c r="E786" t="s">
        <v>149</v>
      </c>
    </row>
    <row r="787" spans="1:5">
      <c r="A787" s="175" t="s">
        <v>357</v>
      </c>
      <c r="B787" s="175" t="s">
        <v>358</v>
      </c>
      <c r="C787" s="175" t="s">
        <v>359</v>
      </c>
      <c r="D787" s="178">
        <v>126.68</v>
      </c>
      <c r="E787" t="s">
        <v>149</v>
      </c>
    </row>
    <row r="788" spans="1:5">
      <c r="A788" s="174" t="s">
        <v>1883</v>
      </c>
      <c r="B788" s="174" t="s">
        <v>1884</v>
      </c>
      <c r="C788" s="174" t="s">
        <v>318</v>
      </c>
      <c r="D788" s="177">
        <v>343.11</v>
      </c>
      <c r="E788" t="s">
        <v>149</v>
      </c>
    </row>
    <row r="789" spans="1:5">
      <c r="A789" s="175" t="s">
        <v>1885</v>
      </c>
      <c r="B789" s="175" t="s">
        <v>1886</v>
      </c>
      <c r="C789" s="175" t="s">
        <v>341</v>
      </c>
      <c r="D789" s="178">
        <v>318.64999999999998</v>
      </c>
      <c r="E789" t="s">
        <v>149</v>
      </c>
    </row>
    <row r="790" spans="1:5">
      <c r="A790" s="174" t="s">
        <v>1887</v>
      </c>
      <c r="B790" s="174" t="s">
        <v>1888</v>
      </c>
      <c r="C790" s="174" t="s">
        <v>341</v>
      </c>
      <c r="D790" s="177">
        <v>438.85</v>
      </c>
      <c r="E790" t="s">
        <v>149</v>
      </c>
    </row>
    <row r="791" spans="1:5">
      <c r="A791" s="175" t="s">
        <v>1889</v>
      </c>
      <c r="B791" s="175" t="s">
        <v>1890</v>
      </c>
      <c r="C791" s="175" t="s">
        <v>1631</v>
      </c>
      <c r="D791" s="178">
        <v>160.26</v>
      </c>
      <c r="E791" t="s">
        <v>149</v>
      </c>
    </row>
    <row r="792" spans="1:5">
      <c r="A792" s="174" t="s">
        <v>1891</v>
      </c>
      <c r="B792" s="174" t="s">
        <v>1892</v>
      </c>
      <c r="C792" s="174" t="s">
        <v>1761</v>
      </c>
      <c r="D792" s="177">
        <v>509.49</v>
      </c>
      <c r="E792" t="s">
        <v>149</v>
      </c>
    </row>
    <row r="793" spans="1:5">
      <c r="A793" s="175" t="s">
        <v>1893</v>
      </c>
      <c r="B793" s="175" t="s">
        <v>1894</v>
      </c>
      <c r="C793" s="175" t="s">
        <v>246</v>
      </c>
      <c r="D793" s="178">
        <v>197.8</v>
      </c>
      <c r="E793" t="s">
        <v>149</v>
      </c>
    </row>
    <row r="794" spans="1:5">
      <c r="A794" s="174" t="s">
        <v>1895</v>
      </c>
      <c r="B794" s="174" t="s">
        <v>1896</v>
      </c>
      <c r="C794" s="174" t="s">
        <v>199</v>
      </c>
      <c r="D794" s="177">
        <v>77.78</v>
      </c>
      <c r="E794" t="s">
        <v>149</v>
      </c>
    </row>
    <row r="795" spans="1:5">
      <c r="A795" s="175" t="s">
        <v>1897</v>
      </c>
      <c r="B795" s="175" t="s">
        <v>1898</v>
      </c>
      <c r="C795" s="175" t="s">
        <v>1899</v>
      </c>
      <c r="D795" s="178">
        <v>194.44</v>
      </c>
      <c r="E795" t="s">
        <v>149</v>
      </c>
    </row>
    <row r="796" spans="1:5">
      <c r="A796" s="174" t="s">
        <v>1900</v>
      </c>
      <c r="B796" s="174" t="s">
        <v>1901</v>
      </c>
      <c r="C796" s="174" t="s">
        <v>199</v>
      </c>
      <c r="D796" s="177">
        <v>84.16</v>
      </c>
      <c r="E796" t="s">
        <v>149</v>
      </c>
    </row>
    <row r="797" spans="1:5">
      <c r="A797" s="175" t="s">
        <v>1902</v>
      </c>
      <c r="B797" s="175" t="s">
        <v>1903</v>
      </c>
      <c r="C797" s="175" t="s">
        <v>1904</v>
      </c>
      <c r="D797" s="178">
        <v>343.09</v>
      </c>
      <c r="E797" t="s">
        <v>149</v>
      </c>
    </row>
    <row r="798" spans="1:5">
      <c r="A798" s="174" t="s">
        <v>1905</v>
      </c>
      <c r="B798" s="174" t="s">
        <v>1906</v>
      </c>
      <c r="C798" s="174" t="s">
        <v>246</v>
      </c>
      <c r="D798" s="177">
        <v>183.23</v>
      </c>
      <c r="E798" t="s">
        <v>149</v>
      </c>
    </row>
    <row r="799" spans="1:5">
      <c r="A799" s="175" t="s">
        <v>1907</v>
      </c>
      <c r="B799" s="175" t="s">
        <v>1908</v>
      </c>
      <c r="C799" s="175" t="s">
        <v>1909</v>
      </c>
      <c r="D799" s="178">
        <v>93.24</v>
      </c>
      <c r="E799" t="s">
        <v>149</v>
      </c>
    </row>
    <row r="800" spans="1:5">
      <c r="A800" s="174" t="s">
        <v>1910</v>
      </c>
      <c r="B800" s="174" t="s">
        <v>1911</v>
      </c>
      <c r="C800" s="174" t="s">
        <v>241</v>
      </c>
      <c r="D800" s="177">
        <v>162.94</v>
      </c>
      <c r="E800" t="s">
        <v>149</v>
      </c>
    </row>
    <row r="801" spans="1:5">
      <c r="A801" s="175" t="s">
        <v>1912</v>
      </c>
      <c r="B801" s="175" t="s">
        <v>1913</v>
      </c>
      <c r="C801" s="175" t="s">
        <v>310</v>
      </c>
      <c r="D801" s="178">
        <v>264.61</v>
      </c>
      <c r="E801" t="s">
        <v>149</v>
      </c>
    </row>
    <row r="802" spans="1:5">
      <c r="A802" s="174" t="s">
        <v>1914</v>
      </c>
      <c r="B802" s="174" t="s">
        <v>1915</v>
      </c>
      <c r="C802" s="174" t="s">
        <v>241</v>
      </c>
      <c r="D802" s="177">
        <v>82.26</v>
      </c>
      <c r="E802" t="s">
        <v>149</v>
      </c>
    </row>
    <row r="803" spans="1:5">
      <c r="A803" s="175" t="s">
        <v>1916</v>
      </c>
      <c r="B803" s="175" t="s">
        <v>1917</v>
      </c>
      <c r="C803" s="175" t="s">
        <v>374</v>
      </c>
      <c r="D803" s="178">
        <v>55.8</v>
      </c>
      <c r="E803" t="s">
        <v>149</v>
      </c>
    </row>
    <row r="804" spans="1:5">
      <c r="A804" s="174" t="s">
        <v>1918</v>
      </c>
      <c r="B804" s="174" t="s">
        <v>1919</v>
      </c>
      <c r="C804" s="174" t="s">
        <v>246</v>
      </c>
      <c r="D804" s="177">
        <v>130.66999999999999</v>
      </c>
      <c r="E804" t="s">
        <v>149</v>
      </c>
    </row>
    <row r="805" spans="1:5">
      <c r="A805" s="175" t="s">
        <v>1920</v>
      </c>
      <c r="B805" s="175" t="s">
        <v>1921</v>
      </c>
      <c r="C805" s="175" t="s">
        <v>321</v>
      </c>
      <c r="D805" s="178">
        <v>78.790000000000006</v>
      </c>
      <c r="E805" t="s">
        <v>149</v>
      </c>
    </row>
    <row r="806" spans="1:5">
      <c r="A806" s="174" t="s">
        <v>1922</v>
      </c>
      <c r="B806" s="174" t="s">
        <v>1923</v>
      </c>
      <c r="C806" s="174" t="s">
        <v>336</v>
      </c>
      <c r="D806" s="177">
        <v>42.6</v>
      </c>
      <c r="E806" t="s">
        <v>149</v>
      </c>
    </row>
    <row r="807" spans="1:5">
      <c r="A807" s="175" t="s">
        <v>1924</v>
      </c>
      <c r="B807" s="175" t="s">
        <v>1925</v>
      </c>
      <c r="C807" s="175" t="s">
        <v>1926</v>
      </c>
      <c r="D807" s="178">
        <v>65.27</v>
      </c>
      <c r="E807" t="s">
        <v>149</v>
      </c>
    </row>
    <row r="808" spans="1:5">
      <c r="A808" s="174" t="s">
        <v>1927</v>
      </c>
      <c r="B808" s="174" t="s">
        <v>1928</v>
      </c>
      <c r="C808" s="174" t="s">
        <v>318</v>
      </c>
      <c r="D808" s="177">
        <v>155.29</v>
      </c>
      <c r="E808" t="s">
        <v>149</v>
      </c>
    </row>
    <row r="809" spans="1:5">
      <c r="A809" s="175" t="s">
        <v>1929</v>
      </c>
      <c r="B809" s="175" t="s">
        <v>1930</v>
      </c>
      <c r="C809" s="175" t="s">
        <v>356</v>
      </c>
      <c r="D809" s="178">
        <v>168.83</v>
      </c>
      <c r="E809" t="s">
        <v>149</v>
      </c>
    </row>
    <row r="810" spans="1:5">
      <c r="A810" s="174" t="s">
        <v>1931</v>
      </c>
      <c r="B810" s="174" t="s">
        <v>1932</v>
      </c>
      <c r="C810" s="174" t="s">
        <v>241</v>
      </c>
      <c r="D810" s="177">
        <v>33.86</v>
      </c>
      <c r="E810" t="s">
        <v>149</v>
      </c>
    </row>
    <row r="811" spans="1:5">
      <c r="A811" s="175" t="s">
        <v>1933</v>
      </c>
      <c r="B811" s="175" t="s">
        <v>1934</v>
      </c>
      <c r="C811" s="175" t="s">
        <v>199</v>
      </c>
      <c r="D811" s="178">
        <v>94.71</v>
      </c>
      <c r="E811" t="s">
        <v>149</v>
      </c>
    </row>
    <row r="812" spans="1:5">
      <c r="A812" s="174" t="s">
        <v>1935</v>
      </c>
      <c r="B812" s="174" t="s">
        <v>1936</v>
      </c>
      <c r="C812" s="174" t="s">
        <v>215</v>
      </c>
      <c r="D812" s="177">
        <v>55.48</v>
      </c>
      <c r="E812" t="s">
        <v>149</v>
      </c>
    </row>
    <row r="813" spans="1:5">
      <c r="A813" s="175" t="s">
        <v>1937</v>
      </c>
      <c r="B813" s="175" t="s">
        <v>1938</v>
      </c>
      <c r="C813" s="175" t="s">
        <v>331</v>
      </c>
      <c r="D813" s="178">
        <v>133.19999999999999</v>
      </c>
      <c r="E813" t="s">
        <v>149</v>
      </c>
    </row>
    <row r="814" spans="1:5">
      <c r="A814" s="174" t="s">
        <v>1939</v>
      </c>
      <c r="B814" s="174" t="s">
        <v>1940</v>
      </c>
      <c r="C814" s="174" t="s">
        <v>594</v>
      </c>
      <c r="D814" s="177">
        <v>45.94</v>
      </c>
      <c r="E814" t="s">
        <v>149</v>
      </c>
    </row>
    <row r="815" spans="1:5">
      <c r="A815" s="175" t="s">
        <v>1941</v>
      </c>
      <c r="B815" s="175" t="s">
        <v>1942</v>
      </c>
      <c r="C815" s="175" t="s">
        <v>341</v>
      </c>
      <c r="D815" s="178">
        <v>50.16</v>
      </c>
      <c r="E815" t="s">
        <v>149</v>
      </c>
    </row>
    <row r="816" spans="1:5">
      <c r="A816" s="174" t="s">
        <v>1943</v>
      </c>
      <c r="B816" s="174" t="s">
        <v>1809</v>
      </c>
      <c r="C816" s="174" t="s">
        <v>310</v>
      </c>
      <c r="D816" s="177">
        <v>160.83000000000001</v>
      </c>
      <c r="E816" t="s">
        <v>149</v>
      </c>
    </row>
    <row r="817" spans="1:5">
      <c r="A817" s="175" t="s">
        <v>1944</v>
      </c>
      <c r="B817" s="175" t="s">
        <v>1945</v>
      </c>
      <c r="C817" s="175" t="s">
        <v>1946</v>
      </c>
      <c r="D817" s="178">
        <v>85.73</v>
      </c>
      <c r="E817" t="s">
        <v>149</v>
      </c>
    </row>
    <row r="818" spans="1:5">
      <c r="A818" s="174" t="s">
        <v>1947</v>
      </c>
      <c r="B818" s="174" t="s">
        <v>1948</v>
      </c>
      <c r="C818" s="174" t="s">
        <v>313</v>
      </c>
      <c r="D818" s="177">
        <v>36.36</v>
      </c>
      <c r="E818" t="s">
        <v>149</v>
      </c>
    </row>
    <row r="819" spans="1:5">
      <c r="A819" s="175" t="s">
        <v>1949</v>
      </c>
      <c r="B819" s="175" t="s">
        <v>1950</v>
      </c>
      <c r="C819" s="175" t="s">
        <v>331</v>
      </c>
      <c r="D819" s="178">
        <v>39.659999999999997</v>
      </c>
      <c r="E819" t="s">
        <v>149</v>
      </c>
    </row>
    <row r="820" spans="1:5">
      <c r="A820" s="174" t="s">
        <v>1951</v>
      </c>
      <c r="B820" s="174" t="s">
        <v>1952</v>
      </c>
      <c r="C820" s="174" t="s">
        <v>313</v>
      </c>
      <c r="D820" s="177">
        <v>119.02</v>
      </c>
      <c r="E820" t="s">
        <v>149</v>
      </c>
    </row>
    <row r="821" spans="1:5">
      <c r="A821" s="175" t="s">
        <v>1953</v>
      </c>
      <c r="B821" s="175" t="s">
        <v>1954</v>
      </c>
      <c r="C821" s="175" t="s">
        <v>341</v>
      </c>
      <c r="D821" s="178">
        <v>0</v>
      </c>
      <c r="E821" t="s">
        <v>149</v>
      </c>
    </row>
    <row r="822" spans="1:5">
      <c r="A822" s="174" t="s">
        <v>352</v>
      </c>
      <c r="B822" s="174" t="s">
        <v>353</v>
      </c>
      <c r="C822" s="174" t="s">
        <v>255</v>
      </c>
      <c r="D822" s="177">
        <v>-262.33999999999997</v>
      </c>
      <c r="E822" t="s">
        <v>149</v>
      </c>
    </row>
    <row r="823" spans="1:5">
      <c r="A823" s="175" t="s">
        <v>332</v>
      </c>
      <c r="B823" s="175" t="s">
        <v>333</v>
      </c>
      <c r="C823" s="175" t="s">
        <v>171</v>
      </c>
      <c r="D823" s="178">
        <v>-225.08</v>
      </c>
      <c r="E823" t="s">
        <v>149</v>
      </c>
    </row>
    <row r="824" spans="1:5">
      <c r="A824" s="174" t="s">
        <v>1955</v>
      </c>
      <c r="B824" s="174" t="s">
        <v>1956</v>
      </c>
      <c r="C824" s="174" t="s">
        <v>1957</v>
      </c>
      <c r="D824" s="177">
        <v>0</v>
      </c>
      <c r="E824" t="s">
        <v>149</v>
      </c>
    </row>
    <row r="825" spans="1:5">
      <c r="A825" s="175" t="s">
        <v>1958</v>
      </c>
      <c r="B825" s="175" t="s">
        <v>1959</v>
      </c>
      <c r="C825" s="175" t="s">
        <v>359</v>
      </c>
      <c r="D825" s="178">
        <v>0</v>
      </c>
      <c r="E825" t="s">
        <v>149</v>
      </c>
    </row>
    <row r="826" spans="1:5">
      <c r="A826" s="174" t="s">
        <v>1960</v>
      </c>
      <c r="B826" s="174" t="s">
        <v>1961</v>
      </c>
      <c r="C826" s="174" t="s">
        <v>1962</v>
      </c>
      <c r="D826" s="177">
        <v>45540.17</v>
      </c>
      <c r="E826" t="s">
        <v>39</v>
      </c>
    </row>
    <row r="827" spans="1:5">
      <c r="A827" s="175" t="s">
        <v>1963</v>
      </c>
      <c r="B827" s="175" t="s">
        <v>1964</v>
      </c>
      <c r="C827" s="175" t="s">
        <v>1965</v>
      </c>
      <c r="D827" s="178">
        <v>3312.65</v>
      </c>
      <c r="E827" t="s">
        <v>39</v>
      </c>
    </row>
    <row r="828" spans="1:5">
      <c r="A828" s="174" t="s">
        <v>1966</v>
      </c>
      <c r="B828" s="174" t="s">
        <v>1967</v>
      </c>
      <c r="C828" s="174" t="s">
        <v>392</v>
      </c>
      <c r="D828" s="177">
        <v>3109.33</v>
      </c>
      <c r="E828" t="s">
        <v>39</v>
      </c>
    </row>
    <row r="829" spans="1:5">
      <c r="A829" s="175" t="s">
        <v>1968</v>
      </c>
      <c r="B829" s="175" t="s">
        <v>1969</v>
      </c>
      <c r="C829" s="175" t="s">
        <v>1962</v>
      </c>
      <c r="D829" s="178">
        <v>3736.12</v>
      </c>
      <c r="E829" t="s">
        <v>39</v>
      </c>
    </row>
    <row r="830" spans="1:5">
      <c r="A830" s="174" t="s">
        <v>405</v>
      </c>
      <c r="B830" s="174" t="s">
        <v>406</v>
      </c>
      <c r="C830" s="174" t="s">
        <v>392</v>
      </c>
      <c r="D830" s="177">
        <v>3600.81</v>
      </c>
      <c r="E830" t="s">
        <v>39</v>
      </c>
    </row>
    <row r="831" spans="1:5">
      <c r="A831" s="175" t="s">
        <v>1970</v>
      </c>
      <c r="B831" s="175" t="s">
        <v>1971</v>
      </c>
      <c r="C831" s="175" t="s">
        <v>392</v>
      </c>
      <c r="D831" s="178">
        <v>1835.01</v>
      </c>
      <c r="E831" t="s">
        <v>39</v>
      </c>
    </row>
    <row r="832" spans="1:5">
      <c r="A832" s="174" t="s">
        <v>1972</v>
      </c>
      <c r="B832" s="174" t="s">
        <v>1973</v>
      </c>
      <c r="C832" s="174" t="s">
        <v>1962</v>
      </c>
      <c r="D832" s="177">
        <v>631</v>
      </c>
      <c r="E832" t="s">
        <v>39</v>
      </c>
    </row>
    <row r="833" spans="1:5">
      <c r="A833" s="175" t="s">
        <v>1974</v>
      </c>
      <c r="B833" s="175" t="s">
        <v>1975</v>
      </c>
      <c r="C833" s="175" t="s">
        <v>402</v>
      </c>
      <c r="D833" s="178">
        <v>416.96</v>
      </c>
      <c r="E833" t="s">
        <v>39</v>
      </c>
    </row>
    <row r="834" spans="1:5">
      <c r="A834" s="174" t="s">
        <v>1976</v>
      </c>
      <c r="B834" s="174" t="s">
        <v>1977</v>
      </c>
      <c r="C834" s="174" t="s">
        <v>1962</v>
      </c>
      <c r="D834" s="177">
        <v>1030.6400000000001</v>
      </c>
      <c r="E834" t="s">
        <v>39</v>
      </c>
    </row>
    <row r="835" spans="1:5">
      <c r="A835" s="175" t="s">
        <v>1978</v>
      </c>
      <c r="B835" s="175" t="s">
        <v>1979</v>
      </c>
      <c r="C835" s="175" t="s">
        <v>402</v>
      </c>
      <c r="D835" s="178">
        <v>409.62</v>
      </c>
      <c r="E835" t="s">
        <v>39</v>
      </c>
    </row>
    <row r="836" spans="1:5">
      <c r="A836" s="174" t="s">
        <v>1980</v>
      </c>
      <c r="B836" s="174" t="s">
        <v>1981</v>
      </c>
      <c r="C836" s="174" t="s">
        <v>656</v>
      </c>
      <c r="D836" s="177">
        <v>88.68</v>
      </c>
      <c r="E836" t="s">
        <v>39</v>
      </c>
    </row>
    <row r="837" spans="1:5">
      <c r="A837" s="175" t="s">
        <v>1982</v>
      </c>
      <c r="B837" s="175" t="s">
        <v>1983</v>
      </c>
      <c r="C837" s="175" t="s">
        <v>392</v>
      </c>
      <c r="D837" s="178">
        <v>470.64</v>
      </c>
      <c r="E837" t="s">
        <v>39</v>
      </c>
    </row>
    <row r="838" spans="1:5">
      <c r="A838" s="174" t="s">
        <v>1984</v>
      </c>
      <c r="B838" s="174" t="s">
        <v>1985</v>
      </c>
      <c r="C838" s="174" t="s">
        <v>402</v>
      </c>
      <c r="D838" s="177">
        <v>498.66</v>
      </c>
      <c r="E838" t="s">
        <v>39</v>
      </c>
    </row>
    <row r="839" spans="1:5">
      <c r="A839" s="175" t="s">
        <v>1986</v>
      </c>
      <c r="B839" s="175" t="s">
        <v>1987</v>
      </c>
      <c r="C839" s="175" t="s">
        <v>402</v>
      </c>
      <c r="D839" s="178">
        <v>496.08</v>
      </c>
      <c r="E839" t="s">
        <v>39</v>
      </c>
    </row>
    <row r="840" spans="1:5">
      <c r="A840" s="174" t="s">
        <v>1988</v>
      </c>
      <c r="B840" s="174" t="s">
        <v>1989</v>
      </c>
      <c r="C840" s="174" t="s">
        <v>392</v>
      </c>
      <c r="D840" s="177">
        <v>284.72000000000003</v>
      </c>
      <c r="E840" t="s">
        <v>39</v>
      </c>
    </row>
    <row r="841" spans="1:5">
      <c r="A841" s="175" t="s">
        <v>1990</v>
      </c>
      <c r="B841" s="175" t="s">
        <v>1991</v>
      </c>
      <c r="C841" s="175" t="s">
        <v>392</v>
      </c>
      <c r="D841" s="178">
        <v>165.64</v>
      </c>
      <c r="E841" t="s">
        <v>39</v>
      </c>
    </row>
    <row r="842" spans="1:5">
      <c r="A842" s="174" t="s">
        <v>1992</v>
      </c>
      <c r="B842" s="174" t="s">
        <v>1993</v>
      </c>
      <c r="C842" s="174" t="s">
        <v>1994</v>
      </c>
      <c r="D842" s="177">
        <v>211.04</v>
      </c>
      <c r="E842" t="s">
        <v>39</v>
      </c>
    </row>
    <row r="843" spans="1:5">
      <c r="A843" s="175" t="s">
        <v>1995</v>
      </c>
      <c r="B843" s="175" t="s">
        <v>1996</v>
      </c>
      <c r="C843" s="175" t="s">
        <v>392</v>
      </c>
      <c r="D843" s="178">
        <v>133.52000000000001</v>
      </c>
      <c r="E843" t="s">
        <v>39</v>
      </c>
    </row>
    <row r="844" spans="1:5">
      <c r="A844" s="174" t="s">
        <v>411</v>
      </c>
      <c r="B844" s="174" t="s">
        <v>412</v>
      </c>
      <c r="C844" s="174" t="s">
        <v>402</v>
      </c>
      <c r="D844" s="177">
        <v>395.52</v>
      </c>
      <c r="E844" t="s">
        <v>39</v>
      </c>
    </row>
    <row r="845" spans="1:5">
      <c r="A845" s="175" t="s">
        <v>1997</v>
      </c>
      <c r="B845" s="175" t="s">
        <v>1998</v>
      </c>
      <c r="C845" s="175" t="s">
        <v>1999</v>
      </c>
      <c r="D845" s="178">
        <v>211.68</v>
      </c>
      <c r="E845" t="s">
        <v>39</v>
      </c>
    </row>
    <row r="846" spans="1:5">
      <c r="A846" s="174" t="s">
        <v>2000</v>
      </c>
      <c r="B846" s="174" t="s">
        <v>2001</v>
      </c>
      <c r="C846" s="174" t="s">
        <v>1962</v>
      </c>
      <c r="D846" s="177">
        <v>647.20000000000005</v>
      </c>
      <c r="E846" t="s">
        <v>39</v>
      </c>
    </row>
    <row r="847" spans="1:5">
      <c r="A847" s="175" t="s">
        <v>2002</v>
      </c>
      <c r="B847" s="175" t="s">
        <v>2003</v>
      </c>
      <c r="C847" s="175" t="s">
        <v>656</v>
      </c>
      <c r="D847" s="178">
        <v>317.54000000000002</v>
      </c>
      <c r="E847" t="s">
        <v>39</v>
      </c>
    </row>
    <row r="848" spans="1:5">
      <c r="A848" s="174" t="s">
        <v>2004</v>
      </c>
      <c r="B848" s="174" t="s">
        <v>2005</v>
      </c>
      <c r="C848" s="174" t="s">
        <v>392</v>
      </c>
      <c r="D848" s="177">
        <v>127.36</v>
      </c>
      <c r="E848" t="s">
        <v>39</v>
      </c>
    </row>
    <row r="849" spans="1:5">
      <c r="A849" s="175" t="s">
        <v>2006</v>
      </c>
      <c r="B849" s="175" t="s">
        <v>2007</v>
      </c>
      <c r="C849" s="175" t="s">
        <v>656</v>
      </c>
      <c r="D849" s="178">
        <v>81.13</v>
      </c>
      <c r="E849" t="s">
        <v>39</v>
      </c>
    </row>
    <row r="850" spans="1:5">
      <c r="A850" s="174" t="s">
        <v>2008</v>
      </c>
      <c r="B850" s="174" t="s">
        <v>2009</v>
      </c>
      <c r="C850" s="174" t="s">
        <v>656</v>
      </c>
      <c r="D850" s="177">
        <v>203.91</v>
      </c>
      <c r="E850" t="s">
        <v>39</v>
      </c>
    </row>
    <row r="851" spans="1:5">
      <c r="A851" s="175" t="s">
        <v>2010</v>
      </c>
      <c r="B851" s="175" t="s">
        <v>2011</v>
      </c>
      <c r="C851" s="175" t="s">
        <v>656</v>
      </c>
      <c r="D851" s="178">
        <v>230.2</v>
      </c>
      <c r="E851" t="s">
        <v>39</v>
      </c>
    </row>
    <row r="852" spans="1:5">
      <c r="A852" s="174" t="s">
        <v>2012</v>
      </c>
      <c r="B852" s="174" t="s">
        <v>2013</v>
      </c>
      <c r="C852" s="174" t="s">
        <v>1962</v>
      </c>
      <c r="D852" s="177">
        <v>250.01</v>
      </c>
      <c r="E852" t="s">
        <v>39</v>
      </c>
    </row>
    <row r="853" spans="1:5">
      <c r="A853" s="175" t="s">
        <v>2014</v>
      </c>
      <c r="B853" s="175" t="s">
        <v>2015</v>
      </c>
      <c r="C853" s="175" t="s">
        <v>1962</v>
      </c>
      <c r="D853" s="178">
        <v>280.39</v>
      </c>
      <c r="E853" t="s">
        <v>39</v>
      </c>
    </row>
    <row r="854" spans="1:5">
      <c r="A854" s="174" t="s">
        <v>407</v>
      </c>
      <c r="B854" s="174" t="s">
        <v>408</v>
      </c>
      <c r="C854" s="174" t="s">
        <v>255</v>
      </c>
      <c r="D854" s="177">
        <v>-136.34</v>
      </c>
      <c r="E854" t="s">
        <v>39</v>
      </c>
    </row>
    <row r="855" spans="1:5">
      <c r="A855" s="175" t="s">
        <v>393</v>
      </c>
      <c r="B855" s="175" t="s">
        <v>394</v>
      </c>
      <c r="C855" s="175" t="s">
        <v>171</v>
      </c>
      <c r="D855" s="178">
        <v>-10.64</v>
      </c>
      <c r="E855" t="s">
        <v>39</v>
      </c>
    </row>
    <row r="856" spans="1:5">
      <c r="A856" s="174" t="s">
        <v>425</v>
      </c>
      <c r="B856" s="174" t="s">
        <v>426</v>
      </c>
      <c r="C856" s="174" t="s">
        <v>241</v>
      </c>
      <c r="D856" s="177">
        <v>41003.35</v>
      </c>
      <c r="E856" t="s">
        <v>37</v>
      </c>
    </row>
    <row r="857" spans="1:5">
      <c r="A857" s="175" t="s">
        <v>435</v>
      </c>
      <c r="B857" s="175" t="s">
        <v>436</v>
      </c>
      <c r="C857" s="175" t="s">
        <v>434</v>
      </c>
      <c r="D857" s="178">
        <v>29065.35</v>
      </c>
      <c r="E857" t="s">
        <v>37</v>
      </c>
    </row>
    <row r="858" spans="1:5">
      <c r="A858" s="174" t="s">
        <v>2016</v>
      </c>
      <c r="B858" s="174" t="s">
        <v>2017</v>
      </c>
      <c r="C858" s="174" t="s">
        <v>2018</v>
      </c>
      <c r="D858" s="177">
        <v>7351.5</v>
      </c>
      <c r="E858" t="s">
        <v>37</v>
      </c>
    </row>
    <row r="859" spans="1:5">
      <c r="A859" s="175" t="s">
        <v>2019</v>
      </c>
      <c r="B859" s="175" t="s">
        <v>2020</v>
      </c>
      <c r="C859" s="175" t="s">
        <v>2021</v>
      </c>
      <c r="D859" s="178">
        <v>2834.59</v>
      </c>
      <c r="E859" t="s">
        <v>37</v>
      </c>
    </row>
    <row r="860" spans="1:5">
      <c r="A860" s="174" t="s">
        <v>2022</v>
      </c>
      <c r="B860" s="174" t="s">
        <v>2023</v>
      </c>
      <c r="C860" s="174" t="s">
        <v>241</v>
      </c>
      <c r="D860" s="177">
        <v>5118.88</v>
      </c>
      <c r="E860" t="s">
        <v>37</v>
      </c>
    </row>
    <row r="861" spans="1:5">
      <c r="A861" s="175" t="s">
        <v>2024</v>
      </c>
      <c r="B861" s="175" t="s">
        <v>2025</v>
      </c>
      <c r="C861" s="175" t="s">
        <v>241</v>
      </c>
      <c r="D861" s="178">
        <v>10751.41</v>
      </c>
      <c r="E861" t="s">
        <v>37</v>
      </c>
    </row>
    <row r="862" spans="1:5">
      <c r="A862" s="174" t="s">
        <v>430</v>
      </c>
      <c r="B862" s="174" t="s">
        <v>431</v>
      </c>
      <c r="C862" s="174" t="s">
        <v>241</v>
      </c>
      <c r="D862" s="177">
        <v>4373.26</v>
      </c>
      <c r="E862" t="s">
        <v>37</v>
      </c>
    </row>
    <row r="863" spans="1:5">
      <c r="A863" s="175" t="s">
        <v>2026</v>
      </c>
      <c r="B863" s="175" t="s">
        <v>2027</v>
      </c>
      <c r="C863" s="175" t="s">
        <v>1866</v>
      </c>
      <c r="D863" s="178">
        <v>4228.05</v>
      </c>
      <c r="E863" t="s">
        <v>37</v>
      </c>
    </row>
    <row r="864" spans="1:5">
      <c r="A864" s="174" t="s">
        <v>2028</v>
      </c>
      <c r="B864" s="174" t="s">
        <v>2029</v>
      </c>
      <c r="C864" s="174" t="s">
        <v>241</v>
      </c>
      <c r="D864" s="177">
        <v>3283.2</v>
      </c>
      <c r="E864" t="s">
        <v>37</v>
      </c>
    </row>
    <row r="865" spans="1:6">
      <c r="A865" s="175" t="s">
        <v>416</v>
      </c>
      <c r="B865" s="175" t="s">
        <v>417</v>
      </c>
      <c r="C865" s="175" t="s">
        <v>241</v>
      </c>
      <c r="D865" s="178">
        <v>3249.99</v>
      </c>
      <c r="E865" t="s">
        <v>37</v>
      </c>
    </row>
    <row r="866" spans="1:6">
      <c r="A866" s="174" t="s">
        <v>2030</v>
      </c>
      <c r="B866" s="174" t="s">
        <v>2031</v>
      </c>
      <c r="C866" s="174" t="s">
        <v>434</v>
      </c>
      <c r="D866" s="177">
        <v>5507.1</v>
      </c>
      <c r="E866" t="s">
        <v>37</v>
      </c>
    </row>
    <row r="867" spans="1:6">
      <c r="A867" s="175" t="s">
        <v>2032</v>
      </c>
      <c r="B867" s="175" t="s">
        <v>2033</v>
      </c>
      <c r="C867" s="175" t="s">
        <v>540</v>
      </c>
      <c r="D867" s="178">
        <v>3323.26</v>
      </c>
      <c r="E867" t="s">
        <v>37</v>
      </c>
      <c r="F867" t="s">
        <v>65</v>
      </c>
    </row>
    <row r="868" spans="1:6">
      <c r="A868" s="174" t="s">
        <v>2034</v>
      </c>
      <c r="B868" s="174" t="s">
        <v>2035</v>
      </c>
      <c r="C868" s="174" t="s">
        <v>241</v>
      </c>
      <c r="D868" s="177">
        <v>3191.09</v>
      </c>
      <c r="E868" t="s">
        <v>37</v>
      </c>
    </row>
    <row r="869" spans="1:6">
      <c r="A869" s="175" t="s">
        <v>2036</v>
      </c>
      <c r="B869" s="175" t="s">
        <v>2037</v>
      </c>
      <c r="C869" s="175" t="s">
        <v>476</v>
      </c>
      <c r="D869" s="178">
        <v>3514.12</v>
      </c>
      <c r="E869" t="s">
        <v>37</v>
      </c>
    </row>
    <row r="870" spans="1:6">
      <c r="A870" s="174" t="s">
        <v>2038</v>
      </c>
      <c r="B870" s="174" t="s">
        <v>2039</v>
      </c>
      <c r="C870" s="174" t="s">
        <v>241</v>
      </c>
      <c r="D870" s="177">
        <v>3673.49</v>
      </c>
      <c r="E870" t="s">
        <v>37</v>
      </c>
    </row>
    <row r="871" spans="1:6">
      <c r="A871" s="175" t="s">
        <v>2040</v>
      </c>
      <c r="B871" s="175" t="s">
        <v>2041</v>
      </c>
      <c r="C871" s="175" t="s">
        <v>420</v>
      </c>
      <c r="D871" s="178">
        <v>2168.52</v>
      </c>
      <c r="E871" t="s">
        <v>37</v>
      </c>
    </row>
    <row r="872" spans="1:6">
      <c r="A872" s="174" t="s">
        <v>2042</v>
      </c>
      <c r="B872" s="174" t="s">
        <v>2043</v>
      </c>
      <c r="C872" s="174" t="s">
        <v>241</v>
      </c>
      <c r="D872" s="177">
        <v>3789.31</v>
      </c>
      <c r="E872" t="s">
        <v>37</v>
      </c>
    </row>
    <row r="873" spans="1:6">
      <c r="A873" s="175" t="s">
        <v>455</v>
      </c>
      <c r="B873" s="175" t="s">
        <v>456</v>
      </c>
      <c r="C873" s="175" t="s">
        <v>457</v>
      </c>
      <c r="D873" s="178">
        <v>1166.7</v>
      </c>
      <c r="E873" t="s">
        <v>37</v>
      </c>
    </row>
    <row r="874" spans="1:6">
      <c r="A874" s="174" t="s">
        <v>2044</v>
      </c>
      <c r="B874" s="174" t="s">
        <v>2045</v>
      </c>
      <c r="C874" s="174" t="s">
        <v>241</v>
      </c>
      <c r="D874" s="177">
        <v>1003.56</v>
      </c>
      <c r="E874" t="s">
        <v>37</v>
      </c>
    </row>
    <row r="875" spans="1:6">
      <c r="A875" s="175" t="s">
        <v>2046</v>
      </c>
      <c r="B875" s="175" t="s">
        <v>2047</v>
      </c>
      <c r="C875" s="175" t="s">
        <v>457</v>
      </c>
      <c r="D875" s="178">
        <v>1046.32</v>
      </c>
      <c r="E875" t="s">
        <v>37</v>
      </c>
    </row>
    <row r="876" spans="1:6">
      <c r="A876" s="174" t="s">
        <v>2048</v>
      </c>
      <c r="B876" s="174" t="s">
        <v>2049</v>
      </c>
      <c r="C876" s="174" t="s">
        <v>241</v>
      </c>
      <c r="D876" s="177">
        <v>815.72</v>
      </c>
      <c r="E876" t="s">
        <v>37</v>
      </c>
    </row>
    <row r="877" spans="1:6">
      <c r="A877" s="175" t="s">
        <v>460</v>
      </c>
      <c r="B877" s="175" t="s">
        <v>461</v>
      </c>
      <c r="C877" s="175" t="s">
        <v>457</v>
      </c>
      <c r="D877" s="178">
        <v>583.35</v>
      </c>
      <c r="E877" t="s">
        <v>37</v>
      </c>
    </row>
    <row r="878" spans="1:6">
      <c r="A878" s="174" t="s">
        <v>2050</v>
      </c>
      <c r="B878" s="174" t="s">
        <v>2051</v>
      </c>
      <c r="C878" s="174" t="s">
        <v>241</v>
      </c>
      <c r="D878" s="177">
        <v>1462.86</v>
      </c>
      <c r="E878" t="s">
        <v>37</v>
      </c>
    </row>
    <row r="879" spans="1:6">
      <c r="A879" s="175" t="s">
        <v>2052</v>
      </c>
      <c r="B879" s="175" t="s">
        <v>2053</v>
      </c>
      <c r="C879" s="175" t="s">
        <v>241</v>
      </c>
      <c r="D879" s="178">
        <v>766.36</v>
      </c>
      <c r="E879" t="s">
        <v>37</v>
      </c>
    </row>
    <row r="880" spans="1:6">
      <c r="A880" s="174" t="s">
        <v>2054</v>
      </c>
      <c r="B880" s="174" t="s">
        <v>2055</v>
      </c>
      <c r="C880" s="174" t="s">
        <v>241</v>
      </c>
      <c r="D880" s="177">
        <v>851.06</v>
      </c>
      <c r="E880" t="s">
        <v>37</v>
      </c>
    </row>
    <row r="881" spans="1:5">
      <c r="A881" s="175" t="s">
        <v>2056</v>
      </c>
      <c r="B881" s="175" t="s">
        <v>2057</v>
      </c>
      <c r="C881" s="175" t="s">
        <v>241</v>
      </c>
      <c r="D881" s="178">
        <v>1337.54</v>
      </c>
      <c r="E881" t="s">
        <v>37</v>
      </c>
    </row>
    <row r="882" spans="1:5">
      <c r="A882" s="174" t="s">
        <v>2058</v>
      </c>
      <c r="B882" s="174" t="s">
        <v>2059</v>
      </c>
      <c r="C882" s="174" t="s">
        <v>241</v>
      </c>
      <c r="D882" s="177">
        <v>526.67999999999995</v>
      </c>
      <c r="E882" t="s">
        <v>37</v>
      </c>
    </row>
    <row r="883" spans="1:5">
      <c r="A883" s="175" t="s">
        <v>2060</v>
      </c>
      <c r="B883" s="175" t="s">
        <v>2061</v>
      </c>
      <c r="C883" s="175" t="s">
        <v>241</v>
      </c>
      <c r="D883" s="178">
        <v>704.28</v>
      </c>
      <c r="E883" t="s">
        <v>37</v>
      </c>
    </row>
    <row r="884" spans="1:5">
      <c r="A884" s="174" t="s">
        <v>449</v>
      </c>
      <c r="B884" s="174" t="s">
        <v>450</v>
      </c>
      <c r="C884" s="174" t="s">
        <v>246</v>
      </c>
      <c r="D884" s="177">
        <v>734.07</v>
      </c>
      <c r="E884" t="s">
        <v>37</v>
      </c>
    </row>
    <row r="885" spans="1:5">
      <c r="A885" s="175" t="s">
        <v>440</v>
      </c>
      <c r="B885" s="175" t="s">
        <v>441</v>
      </c>
      <c r="C885" s="175" t="s">
        <v>442</v>
      </c>
      <c r="D885" s="178">
        <v>509</v>
      </c>
      <c r="E885" t="s">
        <v>37</v>
      </c>
    </row>
    <row r="886" spans="1:5">
      <c r="A886" s="174" t="s">
        <v>2062</v>
      </c>
      <c r="B886" s="174" t="s">
        <v>2063</v>
      </c>
      <c r="C886" s="174" t="s">
        <v>2064</v>
      </c>
      <c r="D886" s="177">
        <v>1265.4100000000001</v>
      </c>
      <c r="E886" t="s">
        <v>37</v>
      </c>
    </row>
    <row r="887" spans="1:5">
      <c r="A887" s="175" t="s">
        <v>2065</v>
      </c>
      <c r="B887" s="175" t="s">
        <v>2066</v>
      </c>
      <c r="C887" s="175" t="s">
        <v>1866</v>
      </c>
      <c r="D887" s="178">
        <v>470</v>
      </c>
      <c r="E887" t="s">
        <v>37</v>
      </c>
    </row>
    <row r="888" spans="1:5">
      <c r="A888" s="174" t="s">
        <v>2067</v>
      </c>
      <c r="B888" s="174" t="s">
        <v>2068</v>
      </c>
      <c r="C888" s="174" t="s">
        <v>241</v>
      </c>
      <c r="D888" s="177">
        <v>163.76</v>
      </c>
      <c r="E888" t="s">
        <v>37</v>
      </c>
    </row>
    <row r="889" spans="1:5">
      <c r="A889" s="175" t="s">
        <v>2069</v>
      </c>
      <c r="B889" s="175" t="s">
        <v>2070</v>
      </c>
      <c r="C889" s="175" t="s">
        <v>241</v>
      </c>
      <c r="D889" s="178">
        <v>562.91999999999996</v>
      </c>
      <c r="E889" t="s">
        <v>37</v>
      </c>
    </row>
    <row r="890" spans="1:5">
      <c r="A890" s="174" t="s">
        <v>2071</v>
      </c>
      <c r="B890" s="174" t="s">
        <v>2072</v>
      </c>
      <c r="C890" s="174" t="s">
        <v>439</v>
      </c>
      <c r="D890" s="177">
        <v>180</v>
      </c>
      <c r="E890" t="s">
        <v>37</v>
      </c>
    </row>
    <row r="891" spans="1:5">
      <c r="A891" s="175" t="s">
        <v>2073</v>
      </c>
      <c r="B891" s="175" t="s">
        <v>2074</v>
      </c>
      <c r="C891" s="175" t="s">
        <v>241</v>
      </c>
      <c r="D891" s="178">
        <v>214.94</v>
      </c>
      <c r="E891" t="s">
        <v>37</v>
      </c>
    </row>
    <row r="892" spans="1:5">
      <c r="A892" s="174" t="s">
        <v>2075</v>
      </c>
      <c r="B892" s="174" t="s">
        <v>2076</v>
      </c>
      <c r="C892" s="174" t="s">
        <v>1866</v>
      </c>
      <c r="D892" s="177">
        <v>148.19999999999999</v>
      </c>
      <c r="E892" t="s">
        <v>37</v>
      </c>
    </row>
    <row r="893" spans="1:5">
      <c r="A893" s="175" t="s">
        <v>453</v>
      </c>
      <c r="B893" s="175" t="s">
        <v>454</v>
      </c>
      <c r="C893" s="175" t="s">
        <v>351</v>
      </c>
      <c r="D893" s="178">
        <v>187.89</v>
      </c>
      <c r="E893" t="s">
        <v>37</v>
      </c>
    </row>
    <row r="894" spans="1:5">
      <c r="A894" s="174" t="s">
        <v>2077</v>
      </c>
      <c r="B894" s="174" t="s">
        <v>2078</v>
      </c>
      <c r="C894" s="174" t="s">
        <v>199</v>
      </c>
      <c r="D894" s="177">
        <v>188.28</v>
      </c>
      <c r="E894" t="s">
        <v>37</v>
      </c>
    </row>
    <row r="895" spans="1:5">
      <c r="A895" s="175" t="s">
        <v>2079</v>
      </c>
      <c r="B895" s="175" t="s">
        <v>2080</v>
      </c>
      <c r="C895" s="175" t="s">
        <v>1866</v>
      </c>
      <c r="D895" s="178">
        <v>166.7</v>
      </c>
      <c r="E895" t="s">
        <v>37</v>
      </c>
    </row>
    <row r="896" spans="1:5">
      <c r="A896" s="174" t="s">
        <v>2081</v>
      </c>
      <c r="B896" s="174" t="s">
        <v>2082</v>
      </c>
      <c r="C896" s="174" t="s">
        <v>1866</v>
      </c>
      <c r="D896" s="177">
        <v>89.28</v>
      </c>
      <c r="E896" t="s">
        <v>37</v>
      </c>
    </row>
    <row r="897" spans="1:6">
      <c r="A897" s="175" t="s">
        <v>2083</v>
      </c>
      <c r="B897" s="175" t="s">
        <v>2084</v>
      </c>
      <c r="C897" s="175" t="s">
        <v>241</v>
      </c>
      <c r="D897" s="178">
        <v>82.32</v>
      </c>
      <c r="E897" t="s">
        <v>37</v>
      </c>
    </row>
    <row r="898" spans="1:6">
      <c r="A898" s="174" t="s">
        <v>2085</v>
      </c>
      <c r="B898" s="174" t="s">
        <v>2086</v>
      </c>
      <c r="C898" s="174" t="s">
        <v>2064</v>
      </c>
      <c r="D898" s="177">
        <v>87.57</v>
      </c>
      <c r="E898" t="s">
        <v>37</v>
      </c>
    </row>
    <row r="899" spans="1:6">
      <c r="A899" s="175" t="s">
        <v>2087</v>
      </c>
      <c r="B899" s="175" t="s">
        <v>2088</v>
      </c>
      <c r="C899" s="175" t="s">
        <v>241</v>
      </c>
      <c r="D899" s="178">
        <v>87.82</v>
      </c>
      <c r="E899" t="s">
        <v>37</v>
      </c>
    </row>
    <row r="900" spans="1:6">
      <c r="A900" s="174" t="s">
        <v>2089</v>
      </c>
      <c r="B900" s="174" t="s">
        <v>2090</v>
      </c>
      <c r="C900" s="174" t="s">
        <v>241</v>
      </c>
      <c r="D900" s="177">
        <v>113.31</v>
      </c>
      <c r="E900" t="s">
        <v>37</v>
      </c>
    </row>
    <row r="901" spans="1:6">
      <c r="A901" s="175" t="s">
        <v>443</v>
      </c>
      <c r="B901" s="175" t="s">
        <v>444</v>
      </c>
      <c r="C901" s="175" t="s">
        <v>255</v>
      </c>
      <c r="D901" s="178">
        <v>-199.17</v>
      </c>
      <c r="E901" t="s">
        <v>37</v>
      </c>
    </row>
    <row r="902" spans="1:6">
      <c r="A902" s="174" t="s">
        <v>423</v>
      </c>
      <c r="B902" s="174" t="s">
        <v>424</v>
      </c>
      <c r="C902" s="174" t="s">
        <v>171</v>
      </c>
      <c r="D902" s="177">
        <v>-115.44</v>
      </c>
      <c r="E902" t="s">
        <v>37</v>
      </c>
    </row>
    <row r="903" spans="1:6">
      <c r="A903" s="175" t="s">
        <v>2091</v>
      </c>
      <c r="B903" s="175" t="s">
        <v>2092</v>
      </c>
      <c r="C903" s="175" t="s">
        <v>241</v>
      </c>
      <c r="D903" s="8">
        <v>0</v>
      </c>
      <c r="E903" t="s">
        <v>37</v>
      </c>
    </row>
    <row r="904" spans="1:6">
      <c r="A904" s="174" t="s">
        <v>2093</v>
      </c>
      <c r="B904" s="174" t="s">
        <v>2094</v>
      </c>
      <c r="C904" s="174" t="s">
        <v>2095</v>
      </c>
      <c r="D904" s="177">
        <v>7713.2</v>
      </c>
      <c r="E904" t="s">
        <v>20</v>
      </c>
    </row>
    <row r="905" spans="1:6">
      <c r="A905" s="175" t="s">
        <v>2096</v>
      </c>
      <c r="B905" s="175" t="s">
        <v>2097</v>
      </c>
      <c r="C905" s="175" t="s">
        <v>2098</v>
      </c>
      <c r="D905" s="178">
        <v>9211.02</v>
      </c>
      <c r="E905" t="s">
        <v>482</v>
      </c>
      <c r="F905" t="s">
        <v>65</v>
      </c>
    </row>
    <row r="906" spans="1:6">
      <c r="A906" s="174" t="s">
        <v>2099</v>
      </c>
      <c r="B906" s="174" t="s">
        <v>2100</v>
      </c>
      <c r="C906" s="174" t="s">
        <v>2101</v>
      </c>
      <c r="D906" s="177">
        <v>7946.63</v>
      </c>
      <c r="E906" t="s">
        <v>20</v>
      </c>
    </row>
    <row r="907" spans="1:6">
      <c r="A907" s="175" t="s">
        <v>2102</v>
      </c>
      <c r="B907" s="175" t="s">
        <v>2103</v>
      </c>
      <c r="C907" s="175" t="s">
        <v>2104</v>
      </c>
      <c r="D907" s="178">
        <v>3856.08</v>
      </c>
      <c r="E907" t="s">
        <v>38</v>
      </c>
    </row>
    <row r="908" spans="1:6">
      <c r="A908" s="174" t="s">
        <v>663</v>
      </c>
      <c r="B908" s="174" t="s">
        <v>664</v>
      </c>
      <c r="C908" s="174" t="s">
        <v>617</v>
      </c>
      <c r="D908" s="177">
        <v>6187.48</v>
      </c>
      <c r="E908" t="s">
        <v>482</v>
      </c>
    </row>
    <row r="909" spans="1:6">
      <c r="A909" s="175" t="s">
        <v>2105</v>
      </c>
      <c r="B909" s="175" t="s">
        <v>2106</v>
      </c>
      <c r="C909" s="175" t="s">
        <v>241</v>
      </c>
      <c r="D909" s="178">
        <v>5015.87</v>
      </c>
      <c r="E909" t="s">
        <v>38</v>
      </c>
    </row>
    <row r="910" spans="1:6">
      <c r="A910" s="174" t="s">
        <v>2107</v>
      </c>
      <c r="B910" s="174" t="s">
        <v>2108</v>
      </c>
      <c r="C910" s="174" t="s">
        <v>476</v>
      </c>
      <c r="D910" s="177">
        <v>4096.49</v>
      </c>
      <c r="E910" t="s">
        <v>34</v>
      </c>
    </row>
    <row r="911" spans="1:6">
      <c r="A911" s="175" t="s">
        <v>2109</v>
      </c>
      <c r="B911" s="175" t="s">
        <v>2110</v>
      </c>
      <c r="C911" s="175" t="s">
        <v>374</v>
      </c>
      <c r="D911" s="178">
        <v>2536.87</v>
      </c>
      <c r="E911" t="s">
        <v>34</v>
      </c>
    </row>
    <row r="912" spans="1:6">
      <c r="A912" s="174" t="s">
        <v>2111</v>
      </c>
      <c r="B912" s="174" t="s">
        <v>2112</v>
      </c>
      <c r="C912" s="174" t="s">
        <v>594</v>
      </c>
      <c r="D912" s="177">
        <v>3135.56</v>
      </c>
      <c r="E912" t="s">
        <v>34</v>
      </c>
    </row>
    <row r="913" spans="1:6">
      <c r="A913" s="175" t="s">
        <v>2113</v>
      </c>
      <c r="B913" s="175" t="s">
        <v>2114</v>
      </c>
      <c r="C913" s="175" t="s">
        <v>1176</v>
      </c>
      <c r="D913" s="178">
        <v>3163.7</v>
      </c>
      <c r="E913" t="s">
        <v>38</v>
      </c>
    </row>
    <row r="914" spans="1:6">
      <c r="A914" s="174" t="s">
        <v>579</v>
      </c>
      <c r="B914" s="174" t="s">
        <v>580</v>
      </c>
      <c r="C914" s="174" t="s">
        <v>476</v>
      </c>
      <c r="D914" s="177">
        <v>3734.92</v>
      </c>
      <c r="E914" t="s">
        <v>482</v>
      </c>
    </row>
    <row r="915" spans="1:6">
      <c r="A915" s="175" t="s">
        <v>581</v>
      </c>
      <c r="B915" s="175" t="s">
        <v>582</v>
      </c>
      <c r="C915" s="175" t="s">
        <v>476</v>
      </c>
      <c r="D915" s="178">
        <v>3699.84</v>
      </c>
      <c r="E915" t="s">
        <v>482</v>
      </c>
    </row>
    <row r="916" spans="1:6">
      <c r="A916" s="174" t="s">
        <v>2115</v>
      </c>
      <c r="B916" s="174" t="s">
        <v>2116</v>
      </c>
      <c r="C916" s="174" t="s">
        <v>534</v>
      </c>
      <c r="D916" s="177">
        <v>1679.45</v>
      </c>
      <c r="E916" t="s">
        <v>20</v>
      </c>
    </row>
    <row r="917" spans="1:6">
      <c r="A917" s="175" t="s">
        <v>2117</v>
      </c>
      <c r="B917" s="175" t="s">
        <v>2118</v>
      </c>
      <c r="C917" s="175" t="s">
        <v>2119</v>
      </c>
      <c r="D917" s="178">
        <v>2557.61</v>
      </c>
      <c r="E917" t="s">
        <v>20</v>
      </c>
    </row>
    <row r="918" spans="1:6">
      <c r="A918" s="174" t="s">
        <v>2120</v>
      </c>
      <c r="B918" s="174" t="s">
        <v>2121</v>
      </c>
      <c r="C918" s="174" t="s">
        <v>555</v>
      </c>
      <c r="D918" s="177">
        <v>3429.15</v>
      </c>
      <c r="E918" t="s">
        <v>20</v>
      </c>
    </row>
    <row r="919" spans="1:6">
      <c r="A919" s="175" t="s">
        <v>2122</v>
      </c>
      <c r="B919" s="175" t="s">
        <v>2123</v>
      </c>
      <c r="C919" s="175" t="s">
        <v>1440</v>
      </c>
      <c r="D919" s="178">
        <v>3122.35</v>
      </c>
      <c r="E919" t="s">
        <v>96</v>
      </c>
      <c r="F919" t="s">
        <v>65</v>
      </c>
    </row>
    <row r="920" spans="1:6">
      <c r="A920" s="174" t="s">
        <v>2124</v>
      </c>
      <c r="B920" s="174" t="s">
        <v>2125</v>
      </c>
      <c r="C920" s="174" t="s">
        <v>476</v>
      </c>
      <c r="D920" s="177">
        <v>3361.77</v>
      </c>
      <c r="E920" t="s">
        <v>482</v>
      </c>
    </row>
    <row r="921" spans="1:6">
      <c r="A921" s="175" t="s">
        <v>2126</v>
      </c>
      <c r="B921" s="175" t="s">
        <v>2127</v>
      </c>
      <c r="C921" s="175" t="s">
        <v>2128</v>
      </c>
      <c r="D921" s="178">
        <v>2232.7800000000002</v>
      </c>
      <c r="E921" t="s">
        <v>20</v>
      </c>
    </row>
    <row r="922" spans="1:6">
      <c r="A922" s="174" t="s">
        <v>538</v>
      </c>
      <c r="B922" s="174" t="s">
        <v>539</v>
      </c>
      <c r="C922" s="174" t="s">
        <v>540</v>
      </c>
      <c r="D922" s="177">
        <v>3345.47</v>
      </c>
      <c r="E922" t="s">
        <v>482</v>
      </c>
      <c r="F922" t="s">
        <v>65</v>
      </c>
    </row>
    <row r="923" spans="1:6">
      <c r="A923" s="175" t="s">
        <v>657</v>
      </c>
      <c r="B923" s="175" t="s">
        <v>658</v>
      </c>
      <c r="C923" s="175" t="s">
        <v>659</v>
      </c>
      <c r="D923" s="178">
        <v>2241.94</v>
      </c>
      <c r="E923" t="s">
        <v>20</v>
      </c>
    </row>
    <row r="924" spans="1:6">
      <c r="A924" s="174" t="s">
        <v>2129</v>
      </c>
      <c r="B924" s="174" t="s">
        <v>2130</v>
      </c>
      <c r="C924" s="174" t="s">
        <v>374</v>
      </c>
      <c r="D924" s="177">
        <v>1836.44</v>
      </c>
      <c r="E924" t="s">
        <v>482</v>
      </c>
    </row>
    <row r="925" spans="1:6">
      <c r="A925" s="175" t="s">
        <v>2131</v>
      </c>
      <c r="B925" s="175" t="s">
        <v>2132</v>
      </c>
      <c r="C925" s="175" t="s">
        <v>2133</v>
      </c>
      <c r="D925" s="178">
        <v>1655.14</v>
      </c>
      <c r="E925" t="s">
        <v>20</v>
      </c>
    </row>
    <row r="926" spans="1:6">
      <c r="A926" s="174" t="s">
        <v>2134</v>
      </c>
      <c r="B926" s="174" t="s">
        <v>2135</v>
      </c>
      <c r="C926" s="174" t="s">
        <v>490</v>
      </c>
      <c r="D926" s="177">
        <v>2379.98</v>
      </c>
      <c r="E926" t="s">
        <v>20</v>
      </c>
    </row>
    <row r="927" spans="1:6">
      <c r="A927" s="175" t="s">
        <v>571</v>
      </c>
      <c r="B927" s="175" t="s">
        <v>572</v>
      </c>
      <c r="C927" s="175" t="s">
        <v>522</v>
      </c>
      <c r="D927" s="178">
        <v>2424.7199999999998</v>
      </c>
      <c r="E927" t="s">
        <v>20</v>
      </c>
    </row>
    <row r="928" spans="1:6">
      <c r="A928" s="174" t="s">
        <v>2136</v>
      </c>
      <c r="B928" s="174" t="s">
        <v>2137</v>
      </c>
      <c r="C928" s="174" t="s">
        <v>476</v>
      </c>
      <c r="D928" s="177">
        <v>1806.46</v>
      </c>
      <c r="E928" t="s">
        <v>482</v>
      </c>
    </row>
    <row r="929" spans="1:6">
      <c r="A929" s="175" t="s">
        <v>2138</v>
      </c>
      <c r="B929" s="175" t="s">
        <v>2139</v>
      </c>
      <c r="C929" s="175" t="s">
        <v>2140</v>
      </c>
      <c r="D929" s="178">
        <v>2044.49</v>
      </c>
      <c r="E929" t="s">
        <v>20</v>
      </c>
    </row>
    <row r="930" spans="1:6">
      <c r="A930" s="174" t="s">
        <v>2141</v>
      </c>
      <c r="B930" s="174" t="s">
        <v>2142</v>
      </c>
      <c r="C930" s="174" t="s">
        <v>594</v>
      </c>
      <c r="D930" s="177">
        <v>1589.2</v>
      </c>
      <c r="E930" t="s">
        <v>34</v>
      </c>
    </row>
    <row r="931" spans="1:6">
      <c r="A931" s="175" t="s">
        <v>2143</v>
      </c>
      <c r="B931" s="175" t="s">
        <v>2144</v>
      </c>
      <c r="C931" s="175" t="s">
        <v>642</v>
      </c>
      <c r="D931" s="178">
        <v>3615.36</v>
      </c>
      <c r="E931" t="s">
        <v>482</v>
      </c>
    </row>
    <row r="932" spans="1:6">
      <c r="A932" s="174" t="s">
        <v>2145</v>
      </c>
      <c r="B932" s="174" t="s">
        <v>2146</v>
      </c>
      <c r="C932" s="174" t="s">
        <v>1176</v>
      </c>
      <c r="D932" s="177">
        <v>1038.54</v>
      </c>
      <c r="E932" t="s">
        <v>34</v>
      </c>
    </row>
    <row r="933" spans="1:6">
      <c r="A933" s="175" t="s">
        <v>2147</v>
      </c>
      <c r="B933" s="175" t="s">
        <v>2148</v>
      </c>
      <c r="C933" s="175" t="s">
        <v>2119</v>
      </c>
      <c r="D933" s="178">
        <v>1993.06</v>
      </c>
      <c r="E933" t="s">
        <v>20</v>
      </c>
    </row>
    <row r="934" spans="1:6">
      <c r="A934" s="174" t="s">
        <v>590</v>
      </c>
      <c r="B934" s="174" t="s">
        <v>591</v>
      </c>
      <c r="C934" s="174" t="s">
        <v>534</v>
      </c>
      <c r="D934" s="177">
        <v>1441.72</v>
      </c>
      <c r="E934" t="s">
        <v>20</v>
      </c>
    </row>
    <row r="935" spans="1:6">
      <c r="A935" s="175" t="s">
        <v>2149</v>
      </c>
      <c r="B935" s="175" t="s">
        <v>2150</v>
      </c>
      <c r="C935" s="175" t="s">
        <v>555</v>
      </c>
      <c r="D935" s="178">
        <v>2547.08</v>
      </c>
      <c r="E935" t="s">
        <v>20</v>
      </c>
    </row>
    <row r="936" spans="1:6">
      <c r="A936" s="174" t="s">
        <v>652</v>
      </c>
      <c r="B936" s="174" t="s">
        <v>653</v>
      </c>
      <c r="C936" s="174" t="s">
        <v>534</v>
      </c>
      <c r="D936" s="177">
        <v>825.4</v>
      </c>
      <c r="E936" t="s">
        <v>20</v>
      </c>
    </row>
    <row r="937" spans="1:6">
      <c r="A937" s="175" t="s">
        <v>2151</v>
      </c>
      <c r="B937" s="175" t="s">
        <v>2152</v>
      </c>
      <c r="C937" s="175" t="s">
        <v>2101</v>
      </c>
      <c r="D937" s="178">
        <v>2357.9499999999998</v>
      </c>
      <c r="E937" t="s">
        <v>20</v>
      </c>
    </row>
    <row r="938" spans="1:6">
      <c r="A938" s="174" t="s">
        <v>625</v>
      </c>
      <c r="B938" s="174" t="s">
        <v>626</v>
      </c>
      <c r="C938" s="174" t="s">
        <v>534</v>
      </c>
      <c r="D938" s="177">
        <v>1355.49</v>
      </c>
      <c r="E938" t="s">
        <v>20</v>
      </c>
    </row>
    <row r="939" spans="1:6">
      <c r="A939" s="175" t="s">
        <v>645</v>
      </c>
      <c r="B939" s="175" t="s">
        <v>646</v>
      </c>
      <c r="C939" s="175" t="s">
        <v>647</v>
      </c>
      <c r="D939" s="178">
        <v>1341.11</v>
      </c>
      <c r="E939" t="s">
        <v>482</v>
      </c>
      <c r="F939" t="s">
        <v>65</v>
      </c>
    </row>
    <row r="940" spans="1:6">
      <c r="A940" s="174" t="s">
        <v>2153</v>
      </c>
      <c r="B940" s="174" t="s">
        <v>2154</v>
      </c>
      <c r="C940" s="174" t="s">
        <v>2155</v>
      </c>
      <c r="D940" s="177">
        <v>1889.04</v>
      </c>
      <c r="E940" t="s">
        <v>34</v>
      </c>
    </row>
    <row r="941" spans="1:6">
      <c r="A941" s="175" t="s">
        <v>600</v>
      </c>
      <c r="B941" s="175" t="s">
        <v>601</v>
      </c>
      <c r="C941" s="175" t="s">
        <v>602</v>
      </c>
      <c r="D941" s="178">
        <v>2705.81</v>
      </c>
      <c r="E941" t="s">
        <v>20</v>
      </c>
    </row>
    <row r="942" spans="1:6">
      <c r="A942" s="174" t="s">
        <v>2156</v>
      </c>
      <c r="B942" s="174" t="s">
        <v>2157</v>
      </c>
      <c r="C942" s="174" t="s">
        <v>2158</v>
      </c>
      <c r="D942" s="177">
        <v>1697.52</v>
      </c>
      <c r="E942" t="s">
        <v>20</v>
      </c>
    </row>
    <row r="943" spans="1:6">
      <c r="A943" s="175" t="s">
        <v>2159</v>
      </c>
      <c r="B943" s="175" t="s">
        <v>2160</v>
      </c>
      <c r="C943" s="175" t="s">
        <v>476</v>
      </c>
      <c r="D943" s="178">
        <v>1908.53</v>
      </c>
      <c r="E943" t="s">
        <v>34</v>
      </c>
    </row>
    <row r="944" spans="1:6">
      <c r="A944" s="174" t="s">
        <v>592</v>
      </c>
      <c r="B944" s="174" t="s">
        <v>593</v>
      </c>
      <c r="C944" s="174" t="s">
        <v>594</v>
      </c>
      <c r="D944" s="177">
        <v>3045.9</v>
      </c>
      <c r="E944" t="s">
        <v>20</v>
      </c>
    </row>
    <row r="945" spans="1:6">
      <c r="A945" s="175" t="s">
        <v>2161</v>
      </c>
      <c r="B945" s="175" t="s">
        <v>2162</v>
      </c>
      <c r="C945" s="175" t="s">
        <v>594</v>
      </c>
      <c r="D945" s="178">
        <v>572.26</v>
      </c>
      <c r="E945" t="s">
        <v>20</v>
      </c>
    </row>
    <row r="946" spans="1:6">
      <c r="A946" s="174" t="s">
        <v>2163</v>
      </c>
      <c r="B946" s="174" t="s">
        <v>2164</v>
      </c>
      <c r="C946" s="174" t="s">
        <v>534</v>
      </c>
      <c r="D946" s="177">
        <v>1133.3599999999999</v>
      </c>
      <c r="E946" t="s">
        <v>20</v>
      </c>
    </row>
    <row r="947" spans="1:6">
      <c r="A947" s="175" t="s">
        <v>2165</v>
      </c>
      <c r="B947" s="175" t="s">
        <v>2166</v>
      </c>
      <c r="C947" s="175" t="s">
        <v>594</v>
      </c>
      <c r="D947" s="178">
        <v>553.79999999999995</v>
      </c>
      <c r="E947" t="s">
        <v>25</v>
      </c>
    </row>
    <row r="948" spans="1:6">
      <c r="A948" s="174" t="s">
        <v>2167</v>
      </c>
      <c r="B948" s="174" t="s">
        <v>2168</v>
      </c>
      <c r="C948" s="174" t="s">
        <v>534</v>
      </c>
      <c r="D948" s="177">
        <v>731.19</v>
      </c>
      <c r="E948" t="s">
        <v>20</v>
      </c>
    </row>
    <row r="949" spans="1:6">
      <c r="A949" s="175" t="s">
        <v>2169</v>
      </c>
      <c r="B949" s="175" t="s">
        <v>2170</v>
      </c>
      <c r="C949" s="175" t="s">
        <v>344</v>
      </c>
      <c r="D949" s="178">
        <v>2410.48</v>
      </c>
      <c r="E949" t="s">
        <v>20</v>
      </c>
    </row>
    <row r="950" spans="1:6">
      <c r="A950" s="174" t="s">
        <v>2171</v>
      </c>
      <c r="B950" s="174" t="s">
        <v>2172</v>
      </c>
      <c r="C950" s="174" t="s">
        <v>2173</v>
      </c>
      <c r="D950" s="177">
        <v>1428.54</v>
      </c>
      <c r="E950" t="s">
        <v>20</v>
      </c>
    </row>
    <row r="951" spans="1:6">
      <c r="A951" s="175" t="s">
        <v>2174</v>
      </c>
      <c r="B951" s="175" t="s">
        <v>2175</v>
      </c>
      <c r="C951" s="175" t="s">
        <v>2176</v>
      </c>
      <c r="D951" s="178">
        <v>2021.88</v>
      </c>
      <c r="E951" t="s">
        <v>20</v>
      </c>
    </row>
    <row r="952" spans="1:6">
      <c r="A952" s="174" t="s">
        <v>2177</v>
      </c>
      <c r="B952" s="174" t="s">
        <v>2178</v>
      </c>
      <c r="C952" s="174" t="s">
        <v>476</v>
      </c>
      <c r="D952" s="177">
        <v>1526.27</v>
      </c>
      <c r="E952" t="s">
        <v>482</v>
      </c>
    </row>
    <row r="953" spans="1:6">
      <c r="A953" s="175" t="s">
        <v>2179</v>
      </c>
      <c r="B953" s="175" t="s">
        <v>2180</v>
      </c>
      <c r="C953" s="175" t="s">
        <v>476</v>
      </c>
      <c r="D953" s="178">
        <v>1355.85</v>
      </c>
      <c r="E953" t="s">
        <v>34</v>
      </c>
    </row>
    <row r="954" spans="1:6">
      <c r="A954" s="174" t="s">
        <v>2181</v>
      </c>
      <c r="B954" s="174" t="s">
        <v>2182</v>
      </c>
      <c r="C954" s="174" t="s">
        <v>534</v>
      </c>
      <c r="D954" s="177">
        <v>1135.8</v>
      </c>
      <c r="E954" t="s">
        <v>20</v>
      </c>
    </row>
    <row r="955" spans="1:6">
      <c r="A955" s="175" t="s">
        <v>2183</v>
      </c>
      <c r="B955" s="175" t="s">
        <v>2184</v>
      </c>
      <c r="C955" s="175" t="s">
        <v>2185</v>
      </c>
      <c r="D955" s="178">
        <v>692.8</v>
      </c>
      <c r="E955" t="s">
        <v>34</v>
      </c>
    </row>
    <row r="956" spans="1:6">
      <c r="A956" s="174" t="s">
        <v>2186</v>
      </c>
      <c r="B956" s="174" t="s">
        <v>2187</v>
      </c>
      <c r="C956" s="174" t="s">
        <v>476</v>
      </c>
      <c r="D956" s="177">
        <v>1063.8399999999999</v>
      </c>
      <c r="E956" t="s">
        <v>482</v>
      </c>
    </row>
    <row r="957" spans="1:6">
      <c r="A957" s="175" t="s">
        <v>2188</v>
      </c>
      <c r="B957" s="175" t="s">
        <v>2189</v>
      </c>
      <c r="C957" s="175" t="s">
        <v>540</v>
      </c>
      <c r="D957" s="178">
        <v>1203.4000000000001</v>
      </c>
      <c r="E957" t="s">
        <v>482</v>
      </c>
      <c r="F957" t="s">
        <v>65</v>
      </c>
    </row>
    <row r="958" spans="1:6">
      <c r="A958" s="174" t="s">
        <v>2190</v>
      </c>
      <c r="B958" s="174" t="s">
        <v>2191</v>
      </c>
      <c r="C958" s="174" t="s">
        <v>555</v>
      </c>
      <c r="D958" s="177">
        <v>1480.34</v>
      </c>
      <c r="E958" t="s">
        <v>20</v>
      </c>
    </row>
    <row r="959" spans="1:6">
      <c r="A959" s="175" t="s">
        <v>2192</v>
      </c>
      <c r="B959" s="175" t="s">
        <v>2193</v>
      </c>
      <c r="C959" s="175" t="s">
        <v>2194</v>
      </c>
      <c r="D959" s="178">
        <v>983.83</v>
      </c>
      <c r="E959" t="s">
        <v>482</v>
      </c>
    </row>
    <row r="960" spans="1:6">
      <c r="A960" s="174" t="s">
        <v>2195</v>
      </c>
      <c r="B960" s="174" t="s">
        <v>2196</v>
      </c>
      <c r="C960" s="174" t="s">
        <v>313</v>
      </c>
      <c r="D960" s="177">
        <v>1160.1199999999999</v>
      </c>
      <c r="E960" t="s">
        <v>34</v>
      </c>
    </row>
    <row r="961" spans="1:5">
      <c r="A961" s="175" t="s">
        <v>2197</v>
      </c>
      <c r="B961" s="175" t="s">
        <v>2198</v>
      </c>
      <c r="C961" s="175" t="s">
        <v>2140</v>
      </c>
      <c r="D961" s="178">
        <v>1096.92</v>
      </c>
      <c r="E961" t="s">
        <v>20</v>
      </c>
    </row>
    <row r="962" spans="1:5">
      <c r="A962" s="174" t="s">
        <v>2199</v>
      </c>
      <c r="B962" s="174" t="s">
        <v>2200</v>
      </c>
      <c r="C962" s="174" t="s">
        <v>241</v>
      </c>
      <c r="D962" s="177">
        <v>961.8</v>
      </c>
      <c r="E962" t="s">
        <v>34</v>
      </c>
    </row>
    <row r="963" spans="1:5">
      <c r="A963" s="175" t="s">
        <v>2201</v>
      </c>
      <c r="B963" s="175" t="s">
        <v>2202</v>
      </c>
      <c r="C963" s="175" t="s">
        <v>2203</v>
      </c>
      <c r="D963" s="178">
        <v>1075.06</v>
      </c>
      <c r="E963" t="s">
        <v>20</v>
      </c>
    </row>
    <row r="964" spans="1:5">
      <c r="A964" s="174" t="s">
        <v>2204</v>
      </c>
      <c r="B964" s="174" t="s">
        <v>2205</v>
      </c>
      <c r="C964" s="174" t="s">
        <v>241</v>
      </c>
      <c r="D964" s="177">
        <v>1016.63</v>
      </c>
      <c r="E964" t="s">
        <v>38</v>
      </c>
    </row>
    <row r="965" spans="1:5">
      <c r="A965" s="175" t="s">
        <v>493</v>
      </c>
      <c r="B965" s="175" t="s">
        <v>494</v>
      </c>
      <c r="C965" s="175" t="s">
        <v>241</v>
      </c>
      <c r="D965" s="178">
        <v>628.82000000000005</v>
      </c>
      <c r="E965" t="s">
        <v>38</v>
      </c>
    </row>
    <row r="966" spans="1:5">
      <c r="A966" s="174" t="s">
        <v>2206</v>
      </c>
      <c r="B966" s="174" t="s">
        <v>2207</v>
      </c>
      <c r="C966" s="174" t="s">
        <v>476</v>
      </c>
      <c r="D966" s="177">
        <v>1003.2</v>
      </c>
      <c r="E966" t="s">
        <v>482</v>
      </c>
    </row>
    <row r="967" spans="1:5">
      <c r="A967" s="175" t="s">
        <v>2208</v>
      </c>
      <c r="B967" s="175" t="s">
        <v>2209</v>
      </c>
      <c r="C967" s="175" t="s">
        <v>2140</v>
      </c>
      <c r="D967" s="178">
        <v>1032.28</v>
      </c>
      <c r="E967" t="s">
        <v>20</v>
      </c>
    </row>
    <row r="968" spans="1:5">
      <c r="A968" s="174" t="s">
        <v>2210</v>
      </c>
      <c r="B968" s="174" t="s">
        <v>2211</v>
      </c>
      <c r="C968" s="174" t="s">
        <v>2212</v>
      </c>
      <c r="D968" s="177">
        <v>798.44</v>
      </c>
      <c r="E968" t="s">
        <v>20</v>
      </c>
    </row>
    <row r="969" spans="1:5">
      <c r="A969" s="175" t="s">
        <v>2213</v>
      </c>
      <c r="B969" s="175" t="s">
        <v>2214</v>
      </c>
      <c r="C969" s="175" t="s">
        <v>1322</v>
      </c>
      <c r="D969" s="178">
        <v>849.62</v>
      </c>
      <c r="E969" t="s">
        <v>482</v>
      </c>
    </row>
    <row r="970" spans="1:5">
      <c r="A970" s="174" t="s">
        <v>2215</v>
      </c>
      <c r="B970" s="174" t="s">
        <v>2216</v>
      </c>
      <c r="C970" s="174" t="s">
        <v>476</v>
      </c>
      <c r="D970" s="177">
        <v>757.12</v>
      </c>
      <c r="E970" t="s">
        <v>38</v>
      </c>
    </row>
    <row r="971" spans="1:5">
      <c r="A971" s="175" t="s">
        <v>2217</v>
      </c>
      <c r="B971" s="175" t="s">
        <v>2218</v>
      </c>
      <c r="C971" s="175" t="s">
        <v>594</v>
      </c>
      <c r="D971" s="178">
        <v>907.92</v>
      </c>
      <c r="E971" t="s">
        <v>34</v>
      </c>
    </row>
    <row r="972" spans="1:5">
      <c r="A972" s="174" t="s">
        <v>2219</v>
      </c>
      <c r="B972" s="174" t="s">
        <v>2220</v>
      </c>
      <c r="C972" s="174" t="s">
        <v>2221</v>
      </c>
      <c r="D972" s="177">
        <v>854.64</v>
      </c>
      <c r="E972" t="s">
        <v>38</v>
      </c>
    </row>
    <row r="973" spans="1:5">
      <c r="A973" s="175" t="s">
        <v>2222</v>
      </c>
      <c r="B973" s="175" t="s">
        <v>2223</v>
      </c>
      <c r="C973" s="175" t="s">
        <v>915</v>
      </c>
      <c r="D973" s="178">
        <v>1269.3900000000001</v>
      </c>
      <c r="E973" t="s">
        <v>20</v>
      </c>
    </row>
    <row r="974" spans="1:5">
      <c r="A974" s="174" t="s">
        <v>2224</v>
      </c>
      <c r="B974" s="174" t="s">
        <v>2225</v>
      </c>
      <c r="C974" s="174" t="s">
        <v>594</v>
      </c>
      <c r="D974" s="177">
        <v>313.82</v>
      </c>
      <c r="E974" t="s">
        <v>25</v>
      </c>
    </row>
    <row r="975" spans="1:5">
      <c r="A975" s="175" t="s">
        <v>2226</v>
      </c>
      <c r="B975" s="175" t="s">
        <v>2227</v>
      </c>
      <c r="C975" s="175" t="s">
        <v>2228</v>
      </c>
      <c r="D975" s="178">
        <v>1082.73</v>
      </c>
      <c r="E975" t="s">
        <v>34</v>
      </c>
    </row>
    <row r="976" spans="1:5">
      <c r="A976" s="174" t="s">
        <v>2229</v>
      </c>
      <c r="B976" s="174" t="s">
        <v>2230</v>
      </c>
      <c r="C976" s="174" t="s">
        <v>2231</v>
      </c>
      <c r="D976" s="177">
        <v>993.14</v>
      </c>
      <c r="E976" t="s">
        <v>34</v>
      </c>
    </row>
    <row r="977" spans="1:6">
      <c r="A977" s="175" t="s">
        <v>2232</v>
      </c>
      <c r="B977" s="175" t="s">
        <v>2233</v>
      </c>
      <c r="C977" s="175" t="s">
        <v>2234</v>
      </c>
      <c r="D977" s="178">
        <v>924.16</v>
      </c>
      <c r="E977" t="s">
        <v>34</v>
      </c>
    </row>
    <row r="978" spans="1:6">
      <c r="A978" s="174" t="s">
        <v>2235</v>
      </c>
      <c r="B978" s="174" t="s">
        <v>2236</v>
      </c>
      <c r="C978" s="174" t="s">
        <v>2231</v>
      </c>
      <c r="D978" s="177">
        <v>1248.96</v>
      </c>
      <c r="E978" t="s">
        <v>34</v>
      </c>
    </row>
    <row r="979" spans="1:6">
      <c r="A979" s="175" t="s">
        <v>2237</v>
      </c>
      <c r="B979" s="175" t="s">
        <v>2238</v>
      </c>
      <c r="C979" s="175" t="s">
        <v>2140</v>
      </c>
      <c r="D979" s="178">
        <v>836.82</v>
      </c>
      <c r="E979" t="s">
        <v>20</v>
      </c>
    </row>
    <row r="980" spans="1:6">
      <c r="A980" s="174" t="s">
        <v>2239</v>
      </c>
      <c r="B980" s="174" t="s">
        <v>2240</v>
      </c>
      <c r="C980" s="174" t="s">
        <v>215</v>
      </c>
      <c r="D980" s="177">
        <v>1104.75</v>
      </c>
      <c r="E980" t="s">
        <v>34</v>
      </c>
    </row>
    <row r="981" spans="1:6">
      <c r="A981" s="175" t="s">
        <v>2241</v>
      </c>
      <c r="B981" s="175" t="s">
        <v>2242</v>
      </c>
      <c r="C981" s="175" t="s">
        <v>241</v>
      </c>
      <c r="D981" s="178">
        <v>317.77999999999997</v>
      </c>
      <c r="E981" t="s">
        <v>38</v>
      </c>
    </row>
    <row r="982" spans="1:6">
      <c r="A982" s="174" t="s">
        <v>2243</v>
      </c>
      <c r="B982" s="174" t="s">
        <v>2244</v>
      </c>
      <c r="C982" s="174" t="s">
        <v>555</v>
      </c>
      <c r="D982" s="177">
        <v>1200.18</v>
      </c>
      <c r="E982" t="s">
        <v>20</v>
      </c>
    </row>
    <row r="983" spans="1:6">
      <c r="A983" s="175" t="s">
        <v>2245</v>
      </c>
      <c r="B983" s="175" t="s">
        <v>2246</v>
      </c>
      <c r="C983" s="175" t="s">
        <v>490</v>
      </c>
      <c r="D983" s="178">
        <v>640.80999999999995</v>
      </c>
      <c r="E983" t="s">
        <v>20</v>
      </c>
    </row>
    <row r="984" spans="1:6">
      <c r="A984" s="174" t="s">
        <v>2247</v>
      </c>
      <c r="B984" s="174" t="s">
        <v>2248</v>
      </c>
      <c r="C984" s="174" t="s">
        <v>476</v>
      </c>
      <c r="D984" s="177">
        <v>402.29</v>
      </c>
      <c r="E984" t="s">
        <v>34</v>
      </c>
    </row>
    <row r="985" spans="1:6">
      <c r="A985" s="175" t="s">
        <v>2249</v>
      </c>
      <c r="B985" s="175" t="s">
        <v>2250</v>
      </c>
      <c r="C985" s="175" t="s">
        <v>2251</v>
      </c>
      <c r="D985" s="178">
        <v>1943.23</v>
      </c>
      <c r="E985" t="s">
        <v>25</v>
      </c>
    </row>
    <row r="986" spans="1:6">
      <c r="A986" s="174" t="s">
        <v>2252</v>
      </c>
      <c r="B986" s="174" t="s">
        <v>2253</v>
      </c>
      <c r="C986" s="174" t="s">
        <v>2254</v>
      </c>
      <c r="D986" s="177">
        <v>953.81</v>
      </c>
      <c r="E986" t="s">
        <v>20</v>
      </c>
    </row>
    <row r="987" spans="1:6">
      <c r="A987" s="175" t="s">
        <v>2255</v>
      </c>
      <c r="B987" s="175" t="s">
        <v>2256</v>
      </c>
      <c r="C987" s="175" t="s">
        <v>534</v>
      </c>
      <c r="D987" s="178">
        <v>539.79</v>
      </c>
      <c r="E987" t="s">
        <v>20</v>
      </c>
    </row>
    <row r="988" spans="1:6">
      <c r="A988" s="174" t="s">
        <v>2257</v>
      </c>
      <c r="B988" s="174" t="s">
        <v>2258</v>
      </c>
      <c r="C988" s="174" t="s">
        <v>587</v>
      </c>
      <c r="D988" s="177">
        <v>878.28</v>
      </c>
      <c r="E988" t="s">
        <v>482</v>
      </c>
      <c r="F988" t="s">
        <v>65</v>
      </c>
    </row>
    <row r="989" spans="1:6">
      <c r="A989" s="175" t="s">
        <v>577</v>
      </c>
      <c r="B989" s="175" t="s">
        <v>578</v>
      </c>
      <c r="C989" s="175" t="s">
        <v>534</v>
      </c>
      <c r="D989" s="178">
        <v>504.32</v>
      </c>
      <c r="E989" t="s">
        <v>20</v>
      </c>
    </row>
    <row r="990" spans="1:6">
      <c r="A990" s="174" t="s">
        <v>2259</v>
      </c>
      <c r="B990" s="174" t="s">
        <v>2260</v>
      </c>
      <c r="C990" s="174" t="s">
        <v>2261</v>
      </c>
      <c r="D990" s="177">
        <v>1057.44</v>
      </c>
      <c r="E990" t="s">
        <v>20</v>
      </c>
    </row>
    <row r="991" spans="1:6">
      <c r="A991" s="175" t="s">
        <v>2262</v>
      </c>
      <c r="B991" s="175" t="s">
        <v>2263</v>
      </c>
      <c r="C991" s="175" t="s">
        <v>534</v>
      </c>
      <c r="D991" s="178">
        <v>264.83999999999997</v>
      </c>
      <c r="E991" t="s">
        <v>20</v>
      </c>
    </row>
    <row r="992" spans="1:6">
      <c r="A992" s="174" t="s">
        <v>2264</v>
      </c>
      <c r="B992" s="174" t="s">
        <v>2265</v>
      </c>
      <c r="C992" s="174" t="s">
        <v>476</v>
      </c>
      <c r="D992" s="177">
        <v>1210.8</v>
      </c>
      <c r="E992" t="s">
        <v>20</v>
      </c>
    </row>
    <row r="993" spans="1:5">
      <c r="A993" s="175" t="s">
        <v>2266</v>
      </c>
      <c r="B993" s="175" t="s">
        <v>2267</v>
      </c>
      <c r="C993" s="175" t="s">
        <v>2268</v>
      </c>
      <c r="D993" s="178">
        <v>511.5</v>
      </c>
      <c r="E993" t="s">
        <v>20</v>
      </c>
    </row>
    <row r="994" spans="1:5">
      <c r="A994" s="174" t="s">
        <v>2269</v>
      </c>
      <c r="B994" s="174" t="s">
        <v>2270</v>
      </c>
      <c r="C994" s="174" t="s">
        <v>2173</v>
      </c>
      <c r="D994" s="177">
        <v>551.05999999999995</v>
      </c>
      <c r="E994" t="s">
        <v>20</v>
      </c>
    </row>
    <row r="995" spans="1:5">
      <c r="A995" s="175" t="s">
        <v>2271</v>
      </c>
      <c r="B995" s="175" t="s">
        <v>2272</v>
      </c>
      <c r="C995" s="175" t="s">
        <v>2176</v>
      </c>
      <c r="D995" s="178">
        <v>763.29</v>
      </c>
      <c r="E995" t="s">
        <v>20</v>
      </c>
    </row>
    <row r="996" spans="1:5">
      <c r="A996" s="174" t="s">
        <v>2273</v>
      </c>
      <c r="B996" s="174" t="s">
        <v>2274</v>
      </c>
      <c r="C996" s="174" t="s">
        <v>534</v>
      </c>
      <c r="D996" s="177">
        <v>403.76</v>
      </c>
      <c r="E996" t="s">
        <v>20</v>
      </c>
    </row>
    <row r="997" spans="1:5">
      <c r="A997" s="175" t="s">
        <v>684</v>
      </c>
      <c r="B997" s="175" t="s">
        <v>685</v>
      </c>
      <c r="C997" s="175" t="s">
        <v>241</v>
      </c>
      <c r="D997" s="178">
        <v>527</v>
      </c>
      <c r="E997" t="s">
        <v>38</v>
      </c>
    </row>
    <row r="998" spans="1:5">
      <c r="A998" s="174" t="s">
        <v>2275</v>
      </c>
      <c r="B998" s="174" t="s">
        <v>2276</v>
      </c>
      <c r="C998" s="174" t="s">
        <v>2176</v>
      </c>
      <c r="D998" s="177">
        <v>764.72</v>
      </c>
      <c r="E998" t="s">
        <v>20</v>
      </c>
    </row>
    <row r="999" spans="1:5">
      <c r="A999" s="175" t="s">
        <v>535</v>
      </c>
      <c r="B999" s="175" t="s">
        <v>536</v>
      </c>
      <c r="C999" s="175" t="s">
        <v>537</v>
      </c>
      <c r="D999" s="178">
        <v>561</v>
      </c>
      <c r="E999" t="s">
        <v>20</v>
      </c>
    </row>
    <row r="1000" spans="1:5">
      <c r="A1000" s="174" t="s">
        <v>2277</v>
      </c>
      <c r="B1000" s="174" t="s">
        <v>2278</v>
      </c>
      <c r="C1000" s="174" t="s">
        <v>594</v>
      </c>
      <c r="D1000" s="177">
        <v>470.6</v>
      </c>
      <c r="E1000" t="s">
        <v>20</v>
      </c>
    </row>
    <row r="1001" spans="1:5">
      <c r="A1001" s="175" t="s">
        <v>2279</v>
      </c>
      <c r="B1001" s="175" t="s">
        <v>2280</v>
      </c>
      <c r="C1001" s="175" t="s">
        <v>555</v>
      </c>
      <c r="D1001" s="178">
        <v>743.9</v>
      </c>
      <c r="E1001" t="s">
        <v>20</v>
      </c>
    </row>
    <row r="1002" spans="1:5">
      <c r="A1002" s="174" t="s">
        <v>2281</v>
      </c>
      <c r="B1002" s="174" t="s">
        <v>2282</v>
      </c>
      <c r="C1002" s="174" t="s">
        <v>374</v>
      </c>
      <c r="D1002" s="177">
        <v>238.74</v>
      </c>
      <c r="E1002" t="s">
        <v>38</v>
      </c>
    </row>
    <row r="1003" spans="1:5">
      <c r="A1003" s="175" t="s">
        <v>2283</v>
      </c>
      <c r="B1003" s="175" t="s">
        <v>2284</v>
      </c>
      <c r="C1003" s="175" t="s">
        <v>617</v>
      </c>
      <c r="D1003" s="178">
        <v>686.22</v>
      </c>
      <c r="E1003" t="s">
        <v>482</v>
      </c>
    </row>
    <row r="1004" spans="1:5">
      <c r="A1004" s="174" t="s">
        <v>2285</v>
      </c>
      <c r="B1004" s="174" t="s">
        <v>2286</v>
      </c>
      <c r="C1004" s="174" t="s">
        <v>534</v>
      </c>
      <c r="D1004" s="177">
        <v>461.88</v>
      </c>
      <c r="E1004" t="s">
        <v>20</v>
      </c>
    </row>
    <row r="1005" spans="1:5">
      <c r="A1005" s="175" t="s">
        <v>2287</v>
      </c>
      <c r="B1005" s="175" t="s">
        <v>2288</v>
      </c>
      <c r="C1005" s="175" t="s">
        <v>490</v>
      </c>
      <c r="D1005" s="178">
        <v>370.96</v>
      </c>
      <c r="E1005" t="s">
        <v>20</v>
      </c>
    </row>
    <row r="1006" spans="1:5">
      <c r="A1006" s="174" t="s">
        <v>2289</v>
      </c>
      <c r="B1006" s="174" t="s">
        <v>2290</v>
      </c>
      <c r="C1006" s="174" t="s">
        <v>2212</v>
      </c>
      <c r="D1006" s="177">
        <v>481.38</v>
      </c>
      <c r="E1006" t="s">
        <v>20</v>
      </c>
    </row>
    <row r="1007" spans="1:5">
      <c r="A1007" s="175" t="s">
        <v>2291</v>
      </c>
      <c r="B1007" s="175" t="s">
        <v>2292</v>
      </c>
      <c r="C1007" s="175" t="s">
        <v>594</v>
      </c>
      <c r="D1007" s="178">
        <v>589.14</v>
      </c>
      <c r="E1007" t="s">
        <v>20</v>
      </c>
    </row>
    <row r="1008" spans="1:5">
      <c r="A1008" s="174" t="s">
        <v>2293</v>
      </c>
      <c r="B1008" s="174" t="s">
        <v>2294</v>
      </c>
      <c r="C1008" s="174" t="s">
        <v>476</v>
      </c>
      <c r="D1008" s="177">
        <v>498.42</v>
      </c>
      <c r="E1008" t="s">
        <v>20</v>
      </c>
    </row>
    <row r="1009" spans="1:5">
      <c r="A1009" s="175" t="s">
        <v>2295</v>
      </c>
      <c r="B1009" s="175" t="s">
        <v>2296</v>
      </c>
      <c r="C1009" s="175" t="s">
        <v>2173</v>
      </c>
      <c r="D1009" s="178">
        <v>450.18</v>
      </c>
      <c r="E1009" t="s">
        <v>20</v>
      </c>
    </row>
    <row r="1010" spans="1:5">
      <c r="A1010" s="174" t="s">
        <v>2297</v>
      </c>
      <c r="B1010" s="174" t="s">
        <v>2298</v>
      </c>
      <c r="C1010" s="174" t="s">
        <v>2101</v>
      </c>
      <c r="D1010" s="177">
        <v>373.77</v>
      </c>
      <c r="E1010" t="s">
        <v>20</v>
      </c>
    </row>
    <row r="1011" spans="1:5">
      <c r="A1011" s="175" t="s">
        <v>550</v>
      </c>
      <c r="B1011" s="175" t="s">
        <v>551</v>
      </c>
      <c r="C1011" s="175" t="s">
        <v>552</v>
      </c>
      <c r="D1011" s="178">
        <v>399.6</v>
      </c>
      <c r="E1011" t="s">
        <v>482</v>
      </c>
    </row>
    <row r="1012" spans="1:5">
      <c r="A1012" s="174" t="s">
        <v>2299</v>
      </c>
      <c r="B1012" s="174" t="s">
        <v>2300</v>
      </c>
      <c r="C1012" s="174" t="s">
        <v>215</v>
      </c>
      <c r="D1012" s="177">
        <v>229.59</v>
      </c>
      <c r="E1012" t="s">
        <v>482</v>
      </c>
    </row>
    <row r="1013" spans="1:5">
      <c r="A1013" s="175" t="s">
        <v>2301</v>
      </c>
      <c r="B1013" s="175" t="s">
        <v>2112</v>
      </c>
      <c r="C1013" s="175" t="s">
        <v>2302</v>
      </c>
      <c r="D1013" s="178">
        <v>404.72</v>
      </c>
      <c r="E1013" t="s">
        <v>482</v>
      </c>
    </row>
    <row r="1014" spans="1:5">
      <c r="A1014" s="174" t="s">
        <v>2303</v>
      </c>
      <c r="B1014" s="174" t="s">
        <v>2304</v>
      </c>
      <c r="C1014" s="174" t="s">
        <v>534</v>
      </c>
      <c r="D1014" s="177">
        <v>572.48</v>
      </c>
      <c r="E1014" t="s">
        <v>20</v>
      </c>
    </row>
    <row r="1015" spans="1:5">
      <c r="A1015" s="175" t="s">
        <v>2305</v>
      </c>
      <c r="B1015" s="175" t="s">
        <v>2306</v>
      </c>
      <c r="C1015" s="175" t="s">
        <v>2176</v>
      </c>
      <c r="D1015" s="178">
        <v>576.28</v>
      </c>
      <c r="E1015" t="s">
        <v>20</v>
      </c>
    </row>
    <row r="1016" spans="1:5">
      <c r="A1016" s="174" t="s">
        <v>2307</v>
      </c>
      <c r="B1016" s="174" t="s">
        <v>2308</v>
      </c>
      <c r="C1016" s="174" t="s">
        <v>2309</v>
      </c>
      <c r="D1016" s="177">
        <v>144.85</v>
      </c>
      <c r="E1016" t="s">
        <v>20</v>
      </c>
    </row>
    <row r="1017" spans="1:5">
      <c r="A1017" s="175" t="s">
        <v>595</v>
      </c>
      <c r="B1017" s="175" t="s">
        <v>596</v>
      </c>
      <c r="C1017" s="175" t="s">
        <v>528</v>
      </c>
      <c r="D1017" s="178">
        <v>436.08</v>
      </c>
      <c r="E1017" t="s">
        <v>482</v>
      </c>
    </row>
    <row r="1018" spans="1:5">
      <c r="A1018" s="174" t="s">
        <v>608</v>
      </c>
      <c r="B1018" s="174" t="s">
        <v>609</v>
      </c>
      <c r="C1018" s="174" t="s">
        <v>476</v>
      </c>
      <c r="D1018" s="177">
        <v>381.4</v>
      </c>
      <c r="E1018" t="s">
        <v>482</v>
      </c>
    </row>
    <row r="1019" spans="1:5">
      <c r="A1019" s="175" t="s">
        <v>2310</v>
      </c>
      <c r="B1019" s="175" t="s">
        <v>2311</v>
      </c>
      <c r="C1019" s="175" t="s">
        <v>241</v>
      </c>
      <c r="D1019" s="178">
        <v>288.76</v>
      </c>
      <c r="E1019" t="s">
        <v>482</v>
      </c>
    </row>
    <row r="1020" spans="1:5">
      <c r="A1020" s="174" t="s">
        <v>2312</v>
      </c>
      <c r="B1020" s="174" t="s">
        <v>2313</v>
      </c>
      <c r="C1020" s="174" t="s">
        <v>534</v>
      </c>
      <c r="D1020" s="177">
        <v>154.63</v>
      </c>
      <c r="E1020" t="s">
        <v>20</v>
      </c>
    </row>
    <row r="1021" spans="1:5">
      <c r="A1021" s="175" t="s">
        <v>2314</v>
      </c>
      <c r="B1021" s="175" t="s">
        <v>2315</v>
      </c>
      <c r="C1021" s="175" t="s">
        <v>534</v>
      </c>
      <c r="D1021" s="178">
        <v>336.84</v>
      </c>
      <c r="E1021" t="s">
        <v>20</v>
      </c>
    </row>
    <row r="1022" spans="1:5">
      <c r="A1022" s="174" t="s">
        <v>2316</v>
      </c>
      <c r="B1022" s="174" t="s">
        <v>2317</v>
      </c>
      <c r="C1022" s="174" t="s">
        <v>534</v>
      </c>
      <c r="D1022" s="177">
        <v>271.45999999999998</v>
      </c>
      <c r="E1022" t="s">
        <v>20</v>
      </c>
    </row>
    <row r="1023" spans="1:5">
      <c r="A1023" s="175" t="s">
        <v>2318</v>
      </c>
      <c r="B1023" s="175" t="s">
        <v>2319</v>
      </c>
      <c r="C1023" s="175" t="s">
        <v>2101</v>
      </c>
      <c r="D1023" s="178">
        <v>383.74</v>
      </c>
      <c r="E1023" t="s">
        <v>20</v>
      </c>
    </row>
    <row r="1024" spans="1:5">
      <c r="A1024" s="174" t="s">
        <v>2320</v>
      </c>
      <c r="B1024" s="174" t="s">
        <v>2321</v>
      </c>
      <c r="C1024" s="174" t="s">
        <v>241</v>
      </c>
      <c r="D1024" s="177">
        <v>271.45999999999998</v>
      </c>
      <c r="E1024" t="s">
        <v>20</v>
      </c>
    </row>
    <row r="1025" spans="1:5">
      <c r="A1025" s="175" t="s">
        <v>2322</v>
      </c>
      <c r="B1025" s="175" t="s">
        <v>2323</v>
      </c>
      <c r="C1025" s="175" t="s">
        <v>374</v>
      </c>
      <c r="D1025" s="178">
        <v>199.38</v>
      </c>
      <c r="E1025" t="s">
        <v>34</v>
      </c>
    </row>
    <row r="1026" spans="1:5">
      <c r="A1026" s="174" t="s">
        <v>2324</v>
      </c>
      <c r="B1026" s="174" t="s">
        <v>2325</v>
      </c>
      <c r="C1026" s="174" t="s">
        <v>241</v>
      </c>
      <c r="D1026" s="177">
        <v>191.88</v>
      </c>
      <c r="E1026" t="s">
        <v>20</v>
      </c>
    </row>
    <row r="1027" spans="1:5">
      <c r="A1027" s="175" t="s">
        <v>2326</v>
      </c>
      <c r="B1027" s="175" t="s">
        <v>2327</v>
      </c>
      <c r="C1027" s="175" t="s">
        <v>476</v>
      </c>
      <c r="D1027" s="178">
        <v>324.74</v>
      </c>
      <c r="E1027" t="s">
        <v>38</v>
      </c>
    </row>
    <row r="1028" spans="1:5">
      <c r="A1028" s="174" t="s">
        <v>2328</v>
      </c>
      <c r="B1028" s="174" t="s">
        <v>2329</v>
      </c>
      <c r="C1028" s="174" t="s">
        <v>374</v>
      </c>
      <c r="D1028" s="177">
        <v>234.15</v>
      </c>
      <c r="E1028" t="s">
        <v>34</v>
      </c>
    </row>
    <row r="1029" spans="1:5">
      <c r="A1029" s="175" t="s">
        <v>2330</v>
      </c>
      <c r="B1029" s="175" t="s">
        <v>2331</v>
      </c>
      <c r="C1029" s="175" t="s">
        <v>594</v>
      </c>
      <c r="D1029" s="178">
        <v>228.06</v>
      </c>
      <c r="E1029" t="s">
        <v>20</v>
      </c>
    </row>
    <row r="1030" spans="1:5">
      <c r="A1030" s="174" t="s">
        <v>2332</v>
      </c>
      <c r="B1030" s="174" t="s">
        <v>2333</v>
      </c>
      <c r="C1030" s="174" t="s">
        <v>2261</v>
      </c>
      <c r="D1030" s="177">
        <v>528.72</v>
      </c>
      <c r="E1030" t="s">
        <v>20</v>
      </c>
    </row>
    <row r="1031" spans="1:5">
      <c r="A1031" s="175" t="s">
        <v>2334</v>
      </c>
      <c r="B1031" s="175" t="s">
        <v>2335</v>
      </c>
      <c r="C1031" s="175" t="s">
        <v>537</v>
      </c>
      <c r="D1031" s="178">
        <v>267.36</v>
      </c>
      <c r="E1031" t="s">
        <v>20</v>
      </c>
    </row>
    <row r="1032" spans="1:5">
      <c r="A1032" s="174" t="s">
        <v>2336</v>
      </c>
      <c r="B1032" s="174" t="s">
        <v>2337</v>
      </c>
      <c r="C1032" s="174" t="s">
        <v>534</v>
      </c>
      <c r="D1032" s="177">
        <v>367.43</v>
      </c>
      <c r="E1032" t="s">
        <v>20</v>
      </c>
    </row>
    <row r="1033" spans="1:5">
      <c r="A1033" s="175" t="s">
        <v>2338</v>
      </c>
      <c r="B1033" s="175" t="s">
        <v>2339</v>
      </c>
      <c r="C1033" s="175" t="s">
        <v>2340</v>
      </c>
      <c r="D1033" s="178">
        <v>209.16</v>
      </c>
      <c r="E1033" t="s">
        <v>20</v>
      </c>
    </row>
    <row r="1034" spans="1:5">
      <c r="A1034" s="174" t="s">
        <v>2341</v>
      </c>
      <c r="B1034" s="174" t="s">
        <v>2342</v>
      </c>
      <c r="C1034" s="174" t="s">
        <v>534</v>
      </c>
      <c r="D1034" s="177">
        <v>344.82</v>
      </c>
      <c r="E1034" t="s">
        <v>20</v>
      </c>
    </row>
    <row r="1035" spans="1:5">
      <c r="A1035" s="175" t="s">
        <v>565</v>
      </c>
      <c r="B1035" s="175" t="s">
        <v>566</v>
      </c>
      <c r="C1035" s="175" t="s">
        <v>534</v>
      </c>
      <c r="D1035" s="178">
        <v>173.61</v>
      </c>
      <c r="E1035" t="s">
        <v>20</v>
      </c>
    </row>
    <row r="1036" spans="1:5">
      <c r="A1036" s="174" t="s">
        <v>2343</v>
      </c>
      <c r="B1036" s="174" t="s">
        <v>2344</v>
      </c>
      <c r="C1036" s="174" t="s">
        <v>587</v>
      </c>
      <c r="D1036" s="177">
        <v>545.34</v>
      </c>
      <c r="E1036" t="s">
        <v>34</v>
      </c>
    </row>
    <row r="1037" spans="1:5">
      <c r="A1037" s="175" t="s">
        <v>2345</v>
      </c>
      <c r="B1037" s="175" t="s">
        <v>2346</v>
      </c>
      <c r="C1037" s="175" t="s">
        <v>2347</v>
      </c>
      <c r="D1037" s="178">
        <v>188.64</v>
      </c>
      <c r="E1037" t="s">
        <v>34</v>
      </c>
    </row>
    <row r="1038" spans="1:5">
      <c r="A1038" s="174" t="s">
        <v>2348</v>
      </c>
      <c r="B1038" s="174" t="s">
        <v>2349</v>
      </c>
      <c r="C1038" s="174" t="s">
        <v>476</v>
      </c>
      <c r="D1038" s="177">
        <v>382.43</v>
      </c>
      <c r="E1038" t="s">
        <v>34</v>
      </c>
    </row>
    <row r="1039" spans="1:5">
      <c r="A1039" s="175" t="s">
        <v>462</v>
      </c>
      <c r="B1039" s="175" t="s">
        <v>463</v>
      </c>
      <c r="C1039" s="175" t="s">
        <v>464</v>
      </c>
      <c r="D1039" s="178">
        <v>132.84</v>
      </c>
      <c r="E1039" t="s">
        <v>34</v>
      </c>
    </row>
    <row r="1040" spans="1:5">
      <c r="A1040" s="174" t="s">
        <v>2350</v>
      </c>
      <c r="B1040" s="174" t="s">
        <v>2351</v>
      </c>
      <c r="C1040" s="174" t="s">
        <v>241</v>
      </c>
      <c r="D1040" s="177">
        <v>267.77999999999997</v>
      </c>
      <c r="E1040" t="s">
        <v>34</v>
      </c>
    </row>
    <row r="1041" spans="1:5">
      <c r="A1041" s="175" t="s">
        <v>2352</v>
      </c>
      <c r="B1041" s="175" t="s">
        <v>2353</v>
      </c>
      <c r="C1041" s="175" t="s">
        <v>2354</v>
      </c>
      <c r="D1041" s="178">
        <v>128.05000000000001</v>
      </c>
      <c r="E1041" t="s">
        <v>26</v>
      </c>
    </row>
    <row r="1042" spans="1:5">
      <c r="A1042" s="174" t="s">
        <v>2355</v>
      </c>
      <c r="B1042" s="174" t="s">
        <v>2356</v>
      </c>
      <c r="C1042" s="174" t="s">
        <v>241</v>
      </c>
      <c r="D1042" s="177">
        <v>224.29</v>
      </c>
      <c r="E1042" t="s">
        <v>38</v>
      </c>
    </row>
    <row r="1043" spans="1:5">
      <c r="A1043" s="175" t="s">
        <v>2357</v>
      </c>
      <c r="B1043" s="175" t="s">
        <v>2358</v>
      </c>
      <c r="C1043" s="175" t="s">
        <v>534</v>
      </c>
      <c r="D1043" s="178">
        <v>247.05</v>
      </c>
      <c r="E1043" t="s">
        <v>20</v>
      </c>
    </row>
    <row r="1044" spans="1:5">
      <c r="A1044" s="174" t="s">
        <v>2359</v>
      </c>
      <c r="B1044" s="174" t="s">
        <v>2360</v>
      </c>
      <c r="C1044" s="174" t="s">
        <v>2361</v>
      </c>
      <c r="D1044" s="177">
        <v>415.9</v>
      </c>
      <c r="E1044" t="s">
        <v>20</v>
      </c>
    </row>
    <row r="1045" spans="1:5">
      <c r="A1045" s="175" t="s">
        <v>2362</v>
      </c>
      <c r="B1045" s="175" t="s">
        <v>2363</v>
      </c>
      <c r="C1045" s="175" t="s">
        <v>534</v>
      </c>
      <c r="D1045" s="178">
        <v>209.81</v>
      </c>
      <c r="E1045" t="s">
        <v>20</v>
      </c>
    </row>
    <row r="1046" spans="1:5">
      <c r="A1046" s="174" t="s">
        <v>2364</v>
      </c>
      <c r="B1046" s="174" t="s">
        <v>2365</v>
      </c>
      <c r="C1046" s="174" t="s">
        <v>2101</v>
      </c>
      <c r="D1046" s="177">
        <v>281.2</v>
      </c>
      <c r="E1046" t="s">
        <v>20</v>
      </c>
    </row>
    <row r="1047" spans="1:5">
      <c r="A1047" s="175" t="s">
        <v>2366</v>
      </c>
      <c r="B1047" s="175" t="s">
        <v>2367</v>
      </c>
      <c r="C1047" s="175" t="s">
        <v>659</v>
      </c>
      <c r="D1047" s="178">
        <v>92.7</v>
      </c>
      <c r="E1047" t="s">
        <v>20</v>
      </c>
    </row>
    <row r="1048" spans="1:5">
      <c r="A1048" s="174" t="s">
        <v>603</v>
      </c>
      <c r="B1048" s="174" t="s">
        <v>604</v>
      </c>
      <c r="C1048" s="174" t="s">
        <v>605</v>
      </c>
      <c r="D1048" s="177">
        <v>354.8</v>
      </c>
      <c r="E1048" t="s">
        <v>20</v>
      </c>
    </row>
    <row r="1049" spans="1:5">
      <c r="A1049" s="175" t="s">
        <v>2368</v>
      </c>
      <c r="B1049" s="175" t="s">
        <v>2369</v>
      </c>
      <c r="C1049" s="175" t="s">
        <v>241</v>
      </c>
      <c r="D1049" s="178">
        <v>293.35000000000002</v>
      </c>
      <c r="E1049" t="s">
        <v>20</v>
      </c>
    </row>
    <row r="1050" spans="1:5">
      <c r="A1050" s="174" t="s">
        <v>2370</v>
      </c>
      <c r="B1050" s="174" t="s">
        <v>2371</v>
      </c>
      <c r="C1050" s="174" t="s">
        <v>476</v>
      </c>
      <c r="D1050" s="177">
        <v>646.54999999999995</v>
      </c>
      <c r="E1050" t="s">
        <v>20</v>
      </c>
    </row>
    <row r="1051" spans="1:5">
      <c r="A1051" s="175" t="s">
        <v>2372</v>
      </c>
      <c r="B1051" s="175" t="s">
        <v>2373</v>
      </c>
      <c r="C1051" s="175" t="s">
        <v>534</v>
      </c>
      <c r="D1051" s="178">
        <v>255.1</v>
      </c>
      <c r="E1051" t="s">
        <v>20</v>
      </c>
    </row>
    <row r="1052" spans="1:5">
      <c r="A1052" s="174" t="s">
        <v>575</v>
      </c>
      <c r="B1052" s="174" t="s">
        <v>576</v>
      </c>
      <c r="C1052" s="174" t="s">
        <v>218</v>
      </c>
      <c r="D1052" s="177">
        <v>264.8</v>
      </c>
      <c r="E1052" t="s">
        <v>34</v>
      </c>
    </row>
    <row r="1053" spans="1:5">
      <c r="A1053" s="175" t="s">
        <v>2374</v>
      </c>
      <c r="B1053" s="175" t="s">
        <v>2375</v>
      </c>
      <c r="C1053" s="175" t="s">
        <v>2098</v>
      </c>
      <c r="D1053" s="178">
        <v>271.76</v>
      </c>
      <c r="E1053" t="s">
        <v>34</v>
      </c>
    </row>
    <row r="1054" spans="1:5">
      <c r="A1054" s="174" t="s">
        <v>2376</v>
      </c>
      <c r="B1054" s="174" t="s">
        <v>2377</v>
      </c>
      <c r="C1054" s="174" t="s">
        <v>241</v>
      </c>
      <c r="D1054" s="177">
        <v>323.60000000000002</v>
      </c>
      <c r="E1054" t="s">
        <v>34</v>
      </c>
    </row>
    <row r="1055" spans="1:5">
      <c r="A1055" s="175" t="s">
        <v>2378</v>
      </c>
      <c r="B1055" s="175" t="s">
        <v>2379</v>
      </c>
      <c r="C1055" s="175" t="s">
        <v>241</v>
      </c>
      <c r="D1055" s="178">
        <v>276.48</v>
      </c>
      <c r="E1055" t="s">
        <v>34</v>
      </c>
    </row>
    <row r="1056" spans="1:5">
      <c r="A1056" s="174" t="s">
        <v>2380</v>
      </c>
      <c r="B1056" s="174" t="s">
        <v>2381</v>
      </c>
      <c r="C1056" s="174" t="s">
        <v>534</v>
      </c>
      <c r="D1056" s="177">
        <v>195.96</v>
      </c>
      <c r="E1056" t="s">
        <v>20</v>
      </c>
    </row>
    <row r="1057" spans="1:6">
      <c r="A1057" s="175" t="s">
        <v>2382</v>
      </c>
      <c r="B1057" s="175" t="s">
        <v>2383</v>
      </c>
      <c r="C1057" s="175" t="s">
        <v>2234</v>
      </c>
      <c r="D1057" s="178">
        <v>160.63999999999999</v>
      </c>
      <c r="E1057" t="s">
        <v>20</v>
      </c>
    </row>
    <row r="1058" spans="1:6">
      <c r="A1058" s="174" t="s">
        <v>2384</v>
      </c>
      <c r="B1058" s="174" t="s">
        <v>2385</v>
      </c>
      <c r="C1058" s="174" t="s">
        <v>555</v>
      </c>
      <c r="D1058" s="177">
        <v>378.12</v>
      </c>
      <c r="E1058" t="s">
        <v>20</v>
      </c>
    </row>
    <row r="1059" spans="1:6">
      <c r="A1059" s="175" t="s">
        <v>2386</v>
      </c>
      <c r="B1059" s="175" t="s">
        <v>2387</v>
      </c>
      <c r="C1059" s="175" t="s">
        <v>2388</v>
      </c>
      <c r="D1059" s="178">
        <v>128.66</v>
      </c>
      <c r="E1059" t="s">
        <v>20</v>
      </c>
    </row>
    <row r="1060" spans="1:6">
      <c r="A1060" s="174" t="s">
        <v>2389</v>
      </c>
      <c r="B1060" s="174" t="s">
        <v>2390</v>
      </c>
      <c r="C1060" s="174" t="s">
        <v>241</v>
      </c>
      <c r="D1060" s="177">
        <v>274.44</v>
      </c>
      <c r="E1060" t="s">
        <v>20</v>
      </c>
    </row>
    <row r="1061" spans="1:6">
      <c r="A1061" s="175" t="s">
        <v>2391</v>
      </c>
      <c r="B1061" s="175" t="s">
        <v>2392</v>
      </c>
      <c r="C1061" s="175" t="s">
        <v>594</v>
      </c>
      <c r="D1061" s="178">
        <v>156</v>
      </c>
      <c r="E1061" t="s">
        <v>20</v>
      </c>
    </row>
    <row r="1062" spans="1:6">
      <c r="A1062" s="174" t="s">
        <v>2393</v>
      </c>
      <c r="B1062" s="174" t="s">
        <v>2394</v>
      </c>
      <c r="C1062" s="174" t="s">
        <v>555</v>
      </c>
      <c r="D1062" s="177">
        <v>394.72</v>
      </c>
      <c r="E1062" t="s">
        <v>20</v>
      </c>
    </row>
    <row r="1063" spans="1:6">
      <c r="A1063" s="175" t="s">
        <v>2395</v>
      </c>
      <c r="B1063" s="175" t="s">
        <v>2396</v>
      </c>
      <c r="C1063" s="175" t="s">
        <v>555</v>
      </c>
      <c r="D1063" s="178">
        <v>329.48</v>
      </c>
      <c r="E1063" t="s">
        <v>20</v>
      </c>
    </row>
    <row r="1064" spans="1:6">
      <c r="A1064" s="174" t="s">
        <v>2397</v>
      </c>
      <c r="B1064" s="174" t="s">
        <v>2398</v>
      </c>
      <c r="C1064" s="174" t="s">
        <v>2399</v>
      </c>
      <c r="D1064" s="177">
        <v>248.26</v>
      </c>
      <c r="E1064" t="s">
        <v>20</v>
      </c>
    </row>
    <row r="1065" spans="1:6">
      <c r="A1065" s="175" t="s">
        <v>2400</v>
      </c>
      <c r="B1065" s="175" t="s">
        <v>2401</v>
      </c>
      <c r="C1065" s="175" t="s">
        <v>2402</v>
      </c>
      <c r="D1065" s="178">
        <v>153.19999999999999</v>
      </c>
      <c r="E1065" t="s">
        <v>20</v>
      </c>
      <c r="F1065" t="s">
        <v>65</v>
      </c>
    </row>
    <row r="1066" spans="1:6">
      <c r="A1066" s="174" t="s">
        <v>2403</v>
      </c>
      <c r="B1066" s="174" t="s">
        <v>2404</v>
      </c>
      <c r="C1066" s="174" t="s">
        <v>534</v>
      </c>
      <c r="D1066" s="177">
        <v>164.4</v>
      </c>
      <c r="E1066" t="s">
        <v>20</v>
      </c>
    </row>
    <row r="1067" spans="1:6">
      <c r="A1067" s="175" t="s">
        <v>2405</v>
      </c>
      <c r="B1067" s="175" t="s">
        <v>2406</v>
      </c>
      <c r="C1067" s="175" t="s">
        <v>555</v>
      </c>
      <c r="D1067" s="178">
        <v>316.44</v>
      </c>
      <c r="E1067" t="s">
        <v>20</v>
      </c>
    </row>
    <row r="1068" spans="1:6">
      <c r="A1068" s="174" t="s">
        <v>2407</v>
      </c>
      <c r="B1068" s="174" t="s">
        <v>2408</v>
      </c>
      <c r="C1068" s="174" t="s">
        <v>555</v>
      </c>
      <c r="D1068" s="177">
        <v>299.27999999999997</v>
      </c>
      <c r="E1068" t="s">
        <v>20</v>
      </c>
    </row>
    <row r="1069" spans="1:6">
      <c r="A1069" s="175" t="s">
        <v>2409</v>
      </c>
      <c r="B1069" s="175" t="s">
        <v>2410</v>
      </c>
      <c r="C1069" s="175" t="s">
        <v>534</v>
      </c>
      <c r="D1069" s="178">
        <v>143.24</v>
      </c>
      <c r="E1069" t="s">
        <v>20</v>
      </c>
    </row>
    <row r="1070" spans="1:6">
      <c r="A1070" s="174" t="s">
        <v>2411</v>
      </c>
      <c r="B1070" s="174" t="s">
        <v>2412</v>
      </c>
      <c r="C1070" s="174" t="s">
        <v>2413</v>
      </c>
      <c r="D1070" s="177">
        <v>186.08</v>
      </c>
      <c r="E1070" t="s">
        <v>20</v>
      </c>
    </row>
    <row r="1071" spans="1:6">
      <c r="A1071" s="175" t="s">
        <v>2414</v>
      </c>
      <c r="B1071" s="175" t="s">
        <v>2415</v>
      </c>
      <c r="C1071" s="175" t="s">
        <v>241</v>
      </c>
      <c r="D1071" s="178">
        <v>247.17</v>
      </c>
      <c r="E1071" t="s">
        <v>34</v>
      </c>
    </row>
    <row r="1072" spans="1:6">
      <c r="A1072" s="174" t="s">
        <v>2416</v>
      </c>
      <c r="B1072" s="174" t="s">
        <v>2417</v>
      </c>
      <c r="C1072" s="174" t="s">
        <v>534</v>
      </c>
      <c r="D1072" s="177">
        <v>91.42</v>
      </c>
      <c r="E1072" t="s">
        <v>20</v>
      </c>
    </row>
    <row r="1073" spans="1:5">
      <c r="A1073" s="175" t="s">
        <v>2418</v>
      </c>
      <c r="B1073" s="175" t="s">
        <v>2419</v>
      </c>
      <c r="C1073" s="175" t="s">
        <v>528</v>
      </c>
      <c r="D1073" s="178">
        <v>308.68</v>
      </c>
      <c r="E1073" t="s">
        <v>34</v>
      </c>
    </row>
    <row r="1074" spans="1:5">
      <c r="A1074" s="174" t="s">
        <v>2420</v>
      </c>
      <c r="B1074" s="174" t="s">
        <v>2242</v>
      </c>
      <c r="C1074" s="174" t="s">
        <v>241</v>
      </c>
      <c r="D1074" s="177">
        <v>316.74</v>
      </c>
      <c r="E1074" t="s">
        <v>38</v>
      </c>
    </row>
    <row r="1075" spans="1:5">
      <c r="A1075" s="175" t="s">
        <v>2421</v>
      </c>
      <c r="B1075" s="175" t="s">
        <v>2422</v>
      </c>
      <c r="C1075" s="175" t="s">
        <v>1235</v>
      </c>
      <c r="D1075" s="178">
        <v>216.52</v>
      </c>
      <c r="E1075" t="s">
        <v>20</v>
      </c>
    </row>
    <row r="1076" spans="1:5">
      <c r="A1076" s="174" t="s">
        <v>2423</v>
      </c>
      <c r="B1076" s="174" t="s">
        <v>2424</v>
      </c>
      <c r="C1076" s="174" t="s">
        <v>476</v>
      </c>
      <c r="D1076" s="177">
        <v>213.36</v>
      </c>
      <c r="E1076" t="s">
        <v>34</v>
      </c>
    </row>
    <row r="1077" spans="1:5">
      <c r="A1077" s="175" t="s">
        <v>2425</v>
      </c>
      <c r="B1077" s="175" t="s">
        <v>2426</v>
      </c>
      <c r="C1077" s="175" t="s">
        <v>2098</v>
      </c>
      <c r="D1077" s="178">
        <v>259.12</v>
      </c>
      <c r="E1077" t="s">
        <v>34</v>
      </c>
    </row>
    <row r="1078" spans="1:5">
      <c r="A1078" s="174" t="s">
        <v>2427</v>
      </c>
      <c r="B1078" s="174" t="s">
        <v>2428</v>
      </c>
      <c r="C1078" s="174" t="s">
        <v>534</v>
      </c>
      <c r="D1078" s="177">
        <v>146.88</v>
      </c>
      <c r="E1078" t="s">
        <v>34</v>
      </c>
    </row>
    <row r="1079" spans="1:5">
      <c r="A1079" s="175" t="s">
        <v>2429</v>
      </c>
      <c r="B1079" s="175" t="s">
        <v>2430</v>
      </c>
      <c r="C1079" s="175" t="s">
        <v>2203</v>
      </c>
      <c r="D1079" s="178">
        <v>92.68</v>
      </c>
      <c r="E1079" t="s">
        <v>34</v>
      </c>
    </row>
    <row r="1080" spans="1:5">
      <c r="A1080" s="174" t="s">
        <v>2431</v>
      </c>
      <c r="B1080" s="174" t="s">
        <v>2432</v>
      </c>
      <c r="C1080" s="174" t="s">
        <v>476</v>
      </c>
      <c r="D1080" s="177">
        <v>245.89</v>
      </c>
      <c r="E1080" t="s">
        <v>34</v>
      </c>
    </row>
    <row r="1081" spans="1:5">
      <c r="A1081" s="175" t="s">
        <v>2433</v>
      </c>
      <c r="B1081" s="175" t="s">
        <v>2434</v>
      </c>
      <c r="C1081" s="175" t="s">
        <v>476</v>
      </c>
      <c r="D1081" s="178">
        <v>162.63999999999999</v>
      </c>
      <c r="E1081" t="s">
        <v>34</v>
      </c>
    </row>
    <row r="1082" spans="1:5">
      <c r="A1082" s="174" t="s">
        <v>2435</v>
      </c>
      <c r="B1082" s="174" t="s">
        <v>2436</v>
      </c>
      <c r="C1082" s="174" t="s">
        <v>2347</v>
      </c>
      <c r="D1082" s="177">
        <v>123.04</v>
      </c>
      <c r="E1082" t="s">
        <v>34</v>
      </c>
    </row>
    <row r="1083" spans="1:5">
      <c r="A1083" s="175" t="s">
        <v>506</v>
      </c>
      <c r="B1083" s="175" t="s">
        <v>507</v>
      </c>
      <c r="C1083" s="175" t="s">
        <v>374</v>
      </c>
      <c r="D1083" s="178">
        <v>135.04</v>
      </c>
      <c r="E1083" t="s">
        <v>34</v>
      </c>
    </row>
    <row r="1084" spans="1:5">
      <c r="A1084" s="174" t="s">
        <v>2437</v>
      </c>
      <c r="B1084" s="174" t="s">
        <v>2438</v>
      </c>
      <c r="C1084" s="174" t="s">
        <v>476</v>
      </c>
      <c r="D1084" s="177">
        <v>181.48</v>
      </c>
      <c r="E1084" t="s">
        <v>34</v>
      </c>
    </row>
    <row r="1085" spans="1:5">
      <c r="A1085" s="175" t="s">
        <v>2439</v>
      </c>
      <c r="B1085" s="175" t="s">
        <v>2440</v>
      </c>
      <c r="C1085" s="175" t="s">
        <v>476</v>
      </c>
      <c r="D1085" s="178">
        <v>190</v>
      </c>
      <c r="E1085" t="s">
        <v>34</v>
      </c>
    </row>
    <row r="1086" spans="1:5">
      <c r="A1086" s="174" t="s">
        <v>2441</v>
      </c>
      <c r="B1086" s="174" t="s">
        <v>2442</v>
      </c>
      <c r="C1086" s="174" t="s">
        <v>374</v>
      </c>
      <c r="D1086" s="177">
        <v>111.21</v>
      </c>
      <c r="E1086" t="s">
        <v>34</v>
      </c>
    </row>
    <row r="1087" spans="1:5">
      <c r="A1087" s="175" t="s">
        <v>2443</v>
      </c>
      <c r="B1087" s="175" t="s">
        <v>2444</v>
      </c>
      <c r="C1087" s="175" t="s">
        <v>476</v>
      </c>
      <c r="D1087" s="178">
        <v>144.18</v>
      </c>
      <c r="E1087" t="s">
        <v>34</v>
      </c>
    </row>
    <row r="1088" spans="1:5">
      <c r="A1088" s="174" t="s">
        <v>2445</v>
      </c>
      <c r="B1088" s="174" t="s">
        <v>2446</v>
      </c>
      <c r="C1088" s="174" t="s">
        <v>2231</v>
      </c>
      <c r="D1088" s="177">
        <v>274.68</v>
      </c>
      <c r="E1088" t="s">
        <v>34</v>
      </c>
    </row>
    <row r="1089" spans="1:6">
      <c r="A1089" s="175" t="s">
        <v>2447</v>
      </c>
      <c r="B1089" s="175" t="s">
        <v>2448</v>
      </c>
      <c r="C1089" s="175" t="s">
        <v>2098</v>
      </c>
      <c r="D1089" s="178">
        <v>217.86</v>
      </c>
      <c r="E1089" t="s">
        <v>34</v>
      </c>
    </row>
    <row r="1090" spans="1:6">
      <c r="A1090" s="174" t="s">
        <v>2449</v>
      </c>
      <c r="B1090" s="174" t="s">
        <v>2450</v>
      </c>
      <c r="C1090" s="174" t="s">
        <v>1235</v>
      </c>
      <c r="D1090" s="177">
        <v>152.49</v>
      </c>
      <c r="E1090" t="s">
        <v>34</v>
      </c>
    </row>
    <row r="1091" spans="1:6">
      <c r="A1091" s="175" t="s">
        <v>2451</v>
      </c>
      <c r="B1091" s="175" t="s">
        <v>2452</v>
      </c>
      <c r="C1091" s="175" t="s">
        <v>555</v>
      </c>
      <c r="D1091" s="178">
        <v>237.18</v>
      </c>
      <c r="E1091" t="s">
        <v>20</v>
      </c>
    </row>
    <row r="1092" spans="1:6">
      <c r="A1092" s="174" t="s">
        <v>2453</v>
      </c>
      <c r="B1092" s="174" t="s">
        <v>2454</v>
      </c>
      <c r="C1092" s="174" t="s">
        <v>534</v>
      </c>
      <c r="D1092" s="177">
        <v>100.69</v>
      </c>
      <c r="E1092" t="s">
        <v>20</v>
      </c>
    </row>
    <row r="1093" spans="1:6">
      <c r="A1093" s="175" t="s">
        <v>2455</v>
      </c>
      <c r="B1093" s="175" t="s">
        <v>2456</v>
      </c>
      <c r="C1093" s="175" t="s">
        <v>2176</v>
      </c>
      <c r="D1093" s="178">
        <v>213.66</v>
      </c>
      <c r="E1093" t="s">
        <v>20</v>
      </c>
    </row>
    <row r="1094" spans="1:6">
      <c r="A1094" s="174" t="s">
        <v>2457</v>
      </c>
      <c r="B1094" s="174" t="s">
        <v>2458</v>
      </c>
      <c r="C1094" s="174" t="s">
        <v>2176</v>
      </c>
      <c r="D1094" s="177">
        <v>205.32</v>
      </c>
      <c r="E1094" t="s">
        <v>20</v>
      </c>
    </row>
    <row r="1095" spans="1:6">
      <c r="A1095" s="175" t="s">
        <v>2459</v>
      </c>
      <c r="B1095" s="175" t="s">
        <v>2460</v>
      </c>
      <c r="C1095" s="175" t="s">
        <v>374</v>
      </c>
      <c r="D1095" s="178">
        <v>122.97</v>
      </c>
      <c r="E1095" t="s">
        <v>38</v>
      </c>
    </row>
    <row r="1096" spans="1:6">
      <c r="A1096" s="174" t="s">
        <v>469</v>
      </c>
      <c r="B1096" s="174" t="s">
        <v>470</v>
      </c>
      <c r="C1096" s="174" t="s">
        <v>471</v>
      </c>
      <c r="D1096" s="177">
        <v>105.03</v>
      </c>
      <c r="E1096" t="s">
        <v>20</v>
      </c>
    </row>
    <row r="1097" spans="1:6">
      <c r="A1097" s="175" t="s">
        <v>2461</v>
      </c>
      <c r="B1097" s="175" t="s">
        <v>2462</v>
      </c>
      <c r="C1097" s="175" t="s">
        <v>2101</v>
      </c>
      <c r="D1097" s="178">
        <v>179.94</v>
      </c>
      <c r="E1097" t="s">
        <v>20</v>
      </c>
    </row>
    <row r="1098" spans="1:6">
      <c r="A1098" s="174" t="s">
        <v>2463</v>
      </c>
      <c r="B1098" s="174" t="s">
        <v>2464</v>
      </c>
      <c r="C1098" s="174" t="s">
        <v>531</v>
      </c>
      <c r="D1098" s="177">
        <v>77.73</v>
      </c>
      <c r="E1098" t="s">
        <v>20</v>
      </c>
    </row>
    <row r="1099" spans="1:6">
      <c r="A1099" s="175" t="s">
        <v>2465</v>
      </c>
      <c r="B1099" s="175" t="s">
        <v>2466</v>
      </c>
      <c r="C1099" s="175" t="s">
        <v>2467</v>
      </c>
      <c r="D1099" s="178">
        <v>87.54</v>
      </c>
      <c r="E1099" t="s">
        <v>34</v>
      </c>
    </row>
    <row r="1100" spans="1:6">
      <c r="A1100" s="174" t="s">
        <v>2468</v>
      </c>
      <c r="B1100" s="174" t="s">
        <v>2469</v>
      </c>
      <c r="C1100" s="174" t="s">
        <v>476</v>
      </c>
      <c r="D1100" s="177">
        <v>81.22</v>
      </c>
      <c r="E1100" t="s">
        <v>34</v>
      </c>
    </row>
    <row r="1101" spans="1:6">
      <c r="A1101" s="175" t="s">
        <v>2470</v>
      </c>
      <c r="B1101" s="175" t="s">
        <v>2471</v>
      </c>
      <c r="C1101" s="175" t="s">
        <v>2231</v>
      </c>
      <c r="D1101" s="178">
        <v>42.2</v>
      </c>
      <c r="E1101" t="s">
        <v>34</v>
      </c>
    </row>
    <row r="1102" spans="1:6">
      <c r="A1102" s="174" t="s">
        <v>2472</v>
      </c>
      <c r="B1102" s="174" t="s">
        <v>2473</v>
      </c>
      <c r="C1102" s="174" t="s">
        <v>2098</v>
      </c>
      <c r="D1102" s="177">
        <v>167.24</v>
      </c>
      <c r="E1102" t="s">
        <v>34</v>
      </c>
      <c r="F1102" t="s">
        <v>65</v>
      </c>
    </row>
    <row r="1103" spans="1:6">
      <c r="A1103" s="175" t="s">
        <v>2474</v>
      </c>
      <c r="B1103" s="175" t="s">
        <v>2475</v>
      </c>
      <c r="C1103" s="175" t="s">
        <v>2476</v>
      </c>
      <c r="D1103" s="178">
        <v>145.38</v>
      </c>
      <c r="E1103" t="s">
        <v>20</v>
      </c>
    </row>
    <row r="1104" spans="1:6">
      <c r="A1104" s="174" t="s">
        <v>2477</v>
      </c>
      <c r="B1104" s="174" t="s">
        <v>2478</v>
      </c>
      <c r="C1104" s="174" t="s">
        <v>2101</v>
      </c>
      <c r="D1104" s="177">
        <v>76.959999999999994</v>
      </c>
      <c r="E1104" t="s">
        <v>20</v>
      </c>
    </row>
    <row r="1105" spans="1:6">
      <c r="A1105" s="175" t="s">
        <v>2479</v>
      </c>
      <c r="B1105" s="175" t="s">
        <v>2480</v>
      </c>
      <c r="C1105" s="175" t="s">
        <v>2481</v>
      </c>
      <c r="D1105" s="178">
        <v>110.22</v>
      </c>
      <c r="E1105" t="s">
        <v>20</v>
      </c>
    </row>
    <row r="1106" spans="1:6">
      <c r="A1106" s="174" t="s">
        <v>2482</v>
      </c>
      <c r="B1106" s="174" t="s">
        <v>2483</v>
      </c>
      <c r="C1106" s="174" t="s">
        <v>2484</v>
      </c>
      <c r="D1106" s="177">
        <v>86.64</v>
      </c>
      <c r="E1106" t="s">
        <v>34</v>
      </c>
    </row>
    <row r="1107" spans="1:6">
      <c r="A1107" s="175" t="s">
        <v>2485</v>
      </c>
      <c r="B1107" s="175" t="s">
        <v>2110</v>
      </c>
      <c r="C1107" s="175" t="s">
        <v>374</v>
      </c>
      <c r="D1107" s="178">
        <v>82.52</v>
      </c>
      <c r="E1107" t="s">
        <v>34</v>
      </c>
    </row>
    <row r="1108" spans="1:6">
      <c r="A1108" s="174" t="s">
        <v>2486</v>
      </c>
      <c r="B1108" s="174" t="s">
        <v>2487</v>
      </c>
      <c r="C1108" s="174" t="s">
        <v>587</v>
      </c>
      <c r="D1108" s="177">
        <v>183.48</v>
      </c>
      <c r="E1108" t="s">
        <v>34</v>
      </c>
    </row>
    <row r="1109" spans="1:6">
      <c r="A1109" s="175" t="s">
        <v>2488</v>
      </c>
      <c r="B1109" s="175" t="s">
        <v>2489</v>
      </c>
      <c r="C1109" s="175" t="s">
        <v>534</v>
      </c>
      <c r="D1109" s="178">
        <v>48.52</v>
      </c>
      <c r="E1109" t="s">
        <v>20</v>
      </c>
    </row>
    <row r="1110" spans="1:6">
      <c r="A1110" s="174" t="s">
        <v>2490</v>
      </c>
      <c r="B1110" s="174" t="s">
        <v>2491</v>
      </c>
      <c r="C1110" s="174" t="s">
        <v>534</v>
      </c>
      <c r="D1110" s="177">
        <v>86.04</v>
      </c>
      <c r="E1110" t="s">
        <v>20</v>
      </c>
    </row>
    <row r="1111" spans="1:6">
      <c r="A1111" s="175" t="s">
        <v>2492</v>
      </c>
      <c r="B1111" s="175" t="s">
        <v>2493</v>
      </c>
      <c r="C1111" s="175" t="s">
        <v>2158</v>
      </c>
      <c r="D1111" s="178">
        <v>152.44</v>
      </c>
      <c r="E1111" t="s">
        <v>20</v>
      </c>
    </row>
    <row r="1112" spans="1:6">
      <c r="A1112" s="174" t="s">
        <v>2494</v>
      </c>
      <c r="B1112" s="174" t="s">
        <v>2495</v>
      </c>
      <c r="C1112" s="174" t="s">
        <v>241</v>
      </c>
      <c r="D1112" s="177">
        <v>86.72</v>
      </c>
      <c r="E1112" t="s">
        <v>34</v>
      </c>
    </row>
    <row r="1113" spans="1:6">
      <c r="A1113" s="175" t="s">
        <v>2496</v>
      </c>
      <c r="B1113" s="175" t="s">
        <v>2497</v>
      </c>
      <c r="C1113" s="175" t="s">
        <v>537</v>
      </c>
      <c r="D1113" s="178">
        <v>73.12</v>
      </c>
      <c r="E1113" t="s">
        <v>20</v>
      </c>
    </row>
    <row r="1114" spans="1:6">
      <c r="A1114" s="174" t="s">
        <v>2498</v>
      </c>
      <c r="B1114" s="174" t="s">
        <v>2499</v>
      </c>
      <c r="C1114" s="174" t="s">
        <v>344</v>
      </c>
      <c r="D1114" s="177">
        <v>82.48</v>
      </c>
      <c r="E1114" t="s">
        <v>20</v>
      </c>
    </row>
    <row r="1115" spans="1:6">
      <c r="A1115" s="175" t="s">
        <v>2500</v>
      </c>
      <c r="B1115" s="175" t="s">
        <v>2501</v>
      </c>
      <c r="C1115" s="175" t="s">
        <v>490</v>
      </c>
      <c r="D1115" s="178">
        <v>209.58</v>
      </c>
      <c r="E1115" t="s">
        <v>20</v>
      </c>
    </row>
    <row r="1116" spans="1:6">
      <c r="A1116" s="174" t="s">
        <v>2502</v>
      </c>
      <c r="B1116" s="174" t="s">
        <v>2503</v>
      </c>
      <c r="C1116" s="174" t="s">
        <v>2402</v>
      </c>
      <c r="D1116" s="177">
        <v>76.599999999999994</v>
      </c>
      <c r="E1116" t="s">
        <v>20</v>
      </c>
      <c r="F1116" t="s">
        <v>65</v>
      </c>
    </row>
    <row r="1117" spans="1:6">
      <c r="A1117" s="175" t="s">
        <v>2504</v>
      </c>
      <c r="B1117" s="175" t="s">
        <v>2505</v>
      </c>
      <c r="C1117" s="175" t="s">
        <v>555</v>
      </c>
      <c r="D1117" s="178">
        <v>101.6</v>
      </c>
      <c r="E1117" t="s">
        <v>20</v>
      </c>
    </row>
    <row r="1118" spans="1:6">
      <c r="A1118" s="174" t="s">
        <v>2506</v>
      </c>
      <c r="B1118" s="174" t="s">
        <v>2507</v>
      </c>
      <c r="C1118" s="174" t="s">
        <v>2402</v>
      </c>
      <c r="D1118" s="177">
        <v>76.599999999999994</v>
      </c>
      <c r="E1118" t="s">
        <v>20</v>
      </c>
      <c r="F1118" t="s">
        <v>65</v>
      </c>
    </row>
    <row r="1119" spans="1:6">
      <c r="A1119" s="175" t="s">
        <v>2508</v>
      </c>
      <c r="B1119" s="175" t="s">
        <v>2509</v>
      </c>
      <c r="C1119" s="175" t="s">
        <v>2402</v>
      </c>
      <c r="D1119" s="178">
        <v>76.599999999999994</v>
      </c>
      <c r="E1119" t="s">
        <v>20</v>
      </c>
      <c r="F1119" t="s">
        <v>65</v>
      </c>
    </row>
    <row r="1120" spans="1:6">
      <c r="A1120" s="174" t="s">
        <v>2510</v>
      </c>
      <c r="B1120" s="174" t="s">
        <v>2511</v>
      </c>
      <c r="C1120" s="174" t="s">
        <v>2402</v>
      </c>
      <c r="D1120" s="177">
        <v>76.599999999999994</v>
      </c>
      <c r="E1120" t="s">
        <v>20</v>
      </c>
      <c r="F1120" t="s">
        <v>65</v>
      </c>
    </row>
    <row r="1121" spans="1:5">
      <c r="A1121" s="175" t="s">
        <v>2512</v>
      </c>
      <c r="B1121" s="175" t="s">
        <v>2513</v>
      </c>
      <c r="C1121" s="175" t="s">
        <v>2268</v>
      </c>
      <c r="D1121" s="178">
        <v>49.16</v>
      </c>
      <c r="E1121" t="s">
        <v>20</v>
      </c>
    </row>
    <row r="1122" spans="1:5">
      <c r="A1122" s="174" t="s">
        <v>2514</v>
      </c>
      <c r="B1122" s="174" t="s">
        <v>2515</v>
      </c>
      <c r="C1122" s="174" t="s">
        <v>2173</v>
      </c>
      <c r="D1122" s="177">
        <v>107.56</v>
      </c>
      <c r="E1122" t="s">
        <v>20</v>
      </c>
    </row>
    <row r="1123" spans="1:5">
      <c r="A1123" s="175" t="s">
        <v>546</v>
      </c>
      <c r="B1123" s="175" t="s">
        <v>547</v>
      </c>
      <c r="C1123" s="175" t="s">
        <v>534</v>
      </c>
      <c r="D1123" s="178">
        <v>55.44</v>
      </c>
      <c r="E1123" t="s">
        <v>20</v>
      </c>
    </row>
    <row r="1124" spans="1:5">
      <c r="A1124" s="174" t="s">
        <v>2516</v>
      </c>
      <c r="B1124" s="174" t="s">
        <v>2517</v>
      </c>
      <c r="C1124" s="174" t="s">
        <v>241</v>
      </c>
      <c r="D1124" s="177">
        <v>185.86</v>
      </c>
      <c r="E1124" t="s">
        <v>20</v>
      </c>
    </row>
    <row r="1125" spans="1:5">
      <c r="A1125" s="175" t="s">
        <v>2518</v>
      </c>
      <c r="B1125" s="175" t="s">
        <v>2519</v>
      </c>
      <c r="C1125" s="175" t="s">
        <v>534</v>
      </c>
      <c r="D1125" s="178">
        <v>54.58</v>
      </c>
      <c r="E1125" t="s">
        <v>20</v>
      </c>
    </row>
    <row r="1126" spans="1:5">
      <c r="A1126" s="174" t="s">
        <v>2520</v>
      </c>
      <c r="B1126" s="174" t="s">
        <v>2521</v>
      </c>
      <c r="C1126" s="174" t="s">
        <v>2234</v>
      </c>
      <c r="D1126" s="177">
        <v>46.62</v>
      </c>
      <c r="E1126" t="s">
        <v>20</v>
      </c>
    </row>
    <row r="1127" spans="1:5">
      <c r="A1127" s="175" t="s">
        <v>2522</v>
      </c>
      <c r="B1127" s="175" t="s">
        <v>2523</v>
      </c>
      <c r="C1127" s="175" t="s">
        <v>534</v>
      </c>
      <c r="D1127" s="178">
        <v>64.150000000000006</v>
      </c>
      <c r="E1127" t="s">
        <v>20</v>
      </c>
    </row>
    <row r="1128" spans="1:5">
      <c r="A1128" s="174" t="s">
        <v>2524</v>
      </c>
      <c r="B1128" s="174" t="s">
        <v>2525</v>
      </c>
      <c r="C1128" s="174" t="s">
        <v>490</v>
      </c>
      <c r="D1128" s="177">
        <v>104.8</v>
      </c>
      <c r="E1128" t="s">
        <v>20</v>
      </c>
    </row>
    <row r="1129" spans="1:5">
      <c r="A1129" s="175" t="s">
        <v>2526</v>
      </c>
      <c r="B1129" s="175" t="s">
        <v>2527</v>
      </c>
      <c r="C1129" s="175" t="s">
        <v>2528</v>
      </c>
      <c r="D1129" s="178">
        <v>98.98</v>
      </c>
      <c r="E1129" t="s">
        <v>34</v>
      </c>
    </row>
    <row r="1130" spans="1:5">
      <c r="A1130" s="174" t="s">
        <v>2529</v>
      </c>
      <c r="B1130" s="174" t="s">
        <v>2530</v>
      </c>
      <c r="C1130" s="174" t="s">
        <v>2531</v>
      </c>
      <c r="D1130" s="177">
        <v>107.6</v>
      </c>
      <c r="E1130" t="s">
        <v>34</v>
      </c>
    </row>
    <row r="1131" spans="1:5">
      <c r="A1131" s="175" t="s">
        <v>2532</v>
      </c>
      <c r="B1131" s="175" t="s">
        <v>2533</v>
      </c>
      <c r="C1131" s="175" t="s">
        <v>215</v>
      </c>
      <c r="D1131" s="178">
        <v>79.319999999999993</v>
      </c>
      <c r="E1131" t="s">
        <v>34</v>
      </c>
    </row>
    <row r="1132" spans="1:5">
      <c r="A1132" s="174" t="s">
        <v>2534</v>
      </c>
      <c r="B1132" s="174" t="s">
        <v>2535</v>
      </c>
      <c r="C1132" s="174" t="s">
        <v>1322</v>
      </c>
      <c r="D1132" s="177">
        <v>69.06</v>
      </c>
      <c r="E1132" t="s">
        <v>34</v>
      </c>
    </row>
    <row r="1133" spans="1:5">
      <c r="A1133" s="175" t="s">
        <v>2536</v>
      </c>
      <c r="B1133" s="175" t="s">
        <v>2537</v>
      </c>
      <c r="C1133" s="175" t="s">
        <v>1176</v>
      </c>
      <c r="D1133" s="178">
        <v>54.22</v>
      </c>
      <c r="E1133" t="s">
        <v>34</v>
      </c>
    </row>
    <row r="1134" spans="1:5">
      <c r="A1134" s="174" t="s">
        <v>2538</v>
      </c>
      <c r="B1134" s="174" t="s">
        <v>2539</v>
      </c>
      <c r="C1134" s="174" t="s">
        <v>2098</v>
      </c>
      <c r="D1134" s="177">
        <v>82.94</v>
      </c>
      <c r="E1134" t="s">
        <v>34</v>
      </c>
    </row>
    <row r="1135" spans="1:5">
      <c r="A1135" s="175" t="s">
        <v>637</v>
      </c>
      <c r="B1135" s="175" t="s">
        <v>638</v>
      </c>
      <c r="C1135" s="175" t="s">
        <v>476</v>
      </c>
      <c r="D1135" s="178">
        <v>86.32</v>
      </c>
      <c r="E1135" t="s">
        <v>20</v>
      </c>
    </row>
    <row r="1136" spans="1:5">
      <c r="A1136" s="174" t="s">
        <v>2540</v>
      </c>
      <c r="B1136" s="174" t="s">
        <v>2541</v>
      </c>
      <c r="C1136" s="174" t="s">
        <v>2542</v>
      </c>
      <c r="D1136" s="177">
        <v>107.44</v>
      </c>
      <c r="E1136" t="s">
        <v>34</v>
      </c>
    </row>
    <row r="1137" spans="1:5">
      <c r="A1137" s="175" t="s">
        <v>2543</v>
      </c>
      <c r="B1137" s="175" t="s">
        <v>2544</v>
      </c>
      <c r="C1137" s="175" t="s">
        <v>2545</v>
      </c>
      <c r="D1137" s="178">
        <v>82</v>
      </c>
      <c r="E1137" t="s">
        <v>34</v>
      </c>
    </row>
    <row r="1138" spans="1:5">
      <c r="A1138" s="174" t="s">
        <v>2546</v>
      </c>
      <c r="B1138" s="174" t="s">
        <v>2547</v>
      </c>
      <c r="C1138" s="174" t="s">
        <v>476</v>
      </c>
      <c r="D1138" s="177">
        <v>132.32</v>
      </c>
      <c r="E1138" t="s">
        <v>34</v>
      </c>
    </row>
    <row r="1139" spans="1:5">
      <c r="A1139" s="175" t="s">
        <v>2548</v>
      </c>
      <c r="B1139" s="175" t="s">
        <v>2549</v>
      </c>
      <c r="C1139" s="175" t="s">
        <v>2550</v>
      </c>
      <c r="D1139" s="178">
        <v>54.92</v>
      </c>
      <c r="E1139" t="s">
        <v>34</v>
      </c>
    </row>
    <row r="1140" spans="1:5">
      <c r="A1140" s="174" t="s">
        <v>2551</v>
      </c>
      <c r="B1140" s="174" t="s">
        <v>2552</v>
      </c>
      <c r="C1140" s="174" t="s">
        <v>476</v>
      </c>
      <c r="D1140" s="177">
        <v>53.28</v>
      </c>
      <c r="E1140" t="s">
        <v>34</v>
      </c>
    </row>
    <row r="1141" spans="1:5">
      <c r="A1141" s="175" t="s">
        <v>2553</v>
      </c>
      <c r="B1141" s="175" t="s">
        <v>2554</v>
      </c>
      <c r="C1141" s="175" t="s">
        <v>2212</v>
      </c>
      <c r="D1141" s="178">
        <v>35.979999999999997</v>
      </c>
      <c r="E1141" t="s">
        <v>20</v>
      </c>
    </row>
    <row r="1142" spans="1:5">
      <c r="A1142" s="174" t="s">
        <v>2555</v>
      </c>
      <c r="B1142" s="174" t="s">
        <v>2556</v>
      </c>
      <c r="C1142" s="174" t="s">
        <v>2557</v>
      </c>
      <c r="D1142" s="177">
        <v>119.02</v>
      </c>
      <c r="E1142" t="s">
        <v>20</v>
      </c>
    </row>
    <row r="1143" spans="1:5">
      <c r="A1143" s="175" t="s">
        <v>2558</v>
      </c>
      <c r="B1143" s="175" t="s">
        <v>2559</v>
      </c>
      <c r="C1143" s="175" t="s">
        <v>2560</v>
      </c>
      <c r="D1143" s="178">
        <v>28.18</v>
      </c>
      <c r="E1143" t="s">
        <v>34</v>
      </c>
    </row>
    <row r="1144" spans="1:5">
      <c r="A1144" s="174" t="s">
        <v>2561</v>
      </c>
      <c r="B1144" s="174" t="s">
        <v>2562</v>
      </c>
      <c r="C1144" s="174" t="s">
        <v>587</v>
      </c>
      <c r="D1144" s="177">
        <v>87.61</v>
      </c>
      <c r="E1144" t="s">
        <v>34</v>
      </c>
    </row>
    <row r="1145" spans="1:5">
      <c r="A1145" s="175" t="s">
        <v>2563</v>
      </c>
      <c r="B1145" s="175" t="s">
        <v>2564</v>
      </c>
      <c r="C1145" s="175" t="s">
        <v>2565</v>
      </c>
      <c r="D1145" s="178">
        <v>50.29</v>
      </c>
      <c r="E1145" t="s">
        <v>20</v>
      </c>
    </row>
    <row r="1146" spans="1:5">
      <c r="A1146" s="174" t="s">
        <v>2566</v>
      </c>
      <c r="B1146" s="174" t="s">
        <v>2567</v>
      </c>
      <c r="C1146" s="174" t="s">
        <v>2568</v>
      </c>
      <c r="D1146" s="177">
        <v>48.41</v>
      </c>
      <c r="E1146" t="s">
        <v>20</v>
      </c>
    </row>
    <row r="1147" spans="1:5">
      <c r="A1147" s="175" t="s">
        <v>2569</v>
      </c>
      <c r="B1147" s="175" t="s">
        <v>2570</v>
      </c>
      <c r="C1147" s="175" t="s">
        <v>534</v>
      </c>
      <c r="D1147" s="178">
        <v>38.72</v>
      </c>
      <c r="E1147" t="s">
        <v>20</v>
      </c>
    </row>
    <row r="1148" spans="1:5">
      <c r="A1148" s="174" t="s">
        <v>2571</v>
      </c>
      <c r="B1148" s="174" t="s">
        <v>2572</v>
      </c>
      <c r="C1148" s="174" t="s">
        <v>534</v>
      </c>
      <c r="D1148" s="177">
        <v>34.700000000000003</v>
      </c>
      <c r="E1148" t="s">
        <v>20</v>
      </c>
    </row>
    <row r="1149" spans="1:5">
      <c r="A1149" s="175" t="s">
        <v>2573</v>
      </c>
      <c r="B1149" s="175" t="s">
        <v>2574</v>
      </c>
      <c r="C1149" s="175" t="s">
        <v>2340</v>
      </c>
      <c r="D1149" s="178">
        <v>39.17</v>
      </c>
      <c r="E1149" t="s">
        <v>20</v>
      </c>
    </row>
    <row r="1150" spans="1:5">
      <c r="A1150" s="174" t="s">
        <v>495</v>
      </c>
      <c r="B1150" s="174" t="s">
        <v>496</v>
      </c>
      <c r="C1150" s="174" t="s">
        <v>497</v>
      </c>
      <c r="D1150" s="177">
        <v>51.47</v>
      </c>
      <c r="E1150" t="s">
        <v>20</v>
      </c>
    </row>
    <row r="1151" spans="1:5">
      <c r="A1151" s="175" t="s">
        <v>2575</v>
      </c>
      <c r="B1151" s="175" t="s">
        <v>2576</v>
      </c>
      <c r="C1151" s="175" t="s">
        <v>2565</v>
      </c>
      <c r="D1151" s="178">
        <v>50.29</v>
      </c>
      <c r="E1151" t="s">
        <v>20</v>
      </c>
    </row>
    <row r="1152" spans="1:5">
      <c r="A1152" s="174" t="s">
        <v>2577</v>
      </c>
      <c r="B1152" s="174" t="s">
        <v>2578</v>
      </c>
      <c r="C1152" s="174" t="s">
        <v>241</v>
      </c>
      <c r="D1152" s="177">
        <v>56.87</v>
      </c>
      <c r="E1152" t="s">
        <v>38</v>
      </c>
    </row>
    <row r="1153" spans="1:5">
      <c r="A1153" s="175" t="s">
        <v>2579</v>
      </c>
      <c r="B1153" s="175" t="s">
        <v>2580</v>
      </c>
      <c r="C1153" s="175" t="s">
        <v>534</v>
      </c>
      <c r="D1153" s="178">
        <v>47.86</v>
      </c>
      <c r="E1153" t="s">
        <v>20</v>
      </c>
    </row>
    <row r="1154" spans="1:5">
      <c r="A1154" s="174" t="s">
        <v>2581</v>
      </c>
      <c r="B1154" s="174" t="s">
        <v>2582</v>
      </c>
      <c r="C1154" s="174" t="s">
        <v>2583</v>
      </c>
      <c r="D1154" s="177">
        <v>30.1</v>
      </c>
      <c r="E1154" t="s">
        <v>20</v>
      </c>
    </row>
    <row r="1155" spans="1:5">
      <c r="A1155" s="175" t="s">
        <v>2584</v>
      </c>
      <c r="B1155" s="175" t="s">
        <v>2585</v>
      </c>
      <c r="C1155" s="175" t="s">
        <v>534</v>
      </c>
      <c r="D1155" s="178">
        <v>20.63</v>
      </c>
      <c r="E1155" t="s">
        <v>20</v>
      </c>
    </row>
    <row r="1156" spans="1:5">
      <c r="A1156" s="174" t="s">
        <v>2586</v>
      </c>
      <c r="B1156" s="174" t="s">
        <v>2587</v>
      </c>
      <c r="C1156" s="174" t="s">
        <v>241</v>
      </c>
      <c r="D1156" s="177">
        <v>45.5</v>
      </c>
      <c r="E1156" t="s">
        <v>38</v>
      </c>
    </row>
    <row r="1157" spans="1:5">
      <c r="A1157" s="175" t="s">
        <v>2588</v>
      </c>
      <c r="B1157" s="175" t="s">
        <v>2175</v>
      </c>
      <c r="C1157" s="175" t="s">
        <v>2176</v>
      </c>
      <c r="D1157" s="178">
        <v>69.72</v>
      </c>
      <c r="E1157" t="s">
        <v>20</v>
      </c>
    </row>
    <row r="1158" spans="1:5">
      <c r="A1158" s="174" t="s">
        <v>2589</v>
      </c>
      <c r="B1158" s="174" t="s">
        <v>2590</v>
      </c>
      <c r="C1158" s="174" t="s">
        <v>534</v>
      </c>
      <c r="D1158" s="177">
        <v>47.09</v>
      </c>
      <c r="E1158" t="s">
        <v>20</v>
      </c>
    </row>
    <row r="1159" spans="1:5">
      <c r="A1159" s="175" t="s">
        <v>2591</v>
      </c>
      <c r="B1159" s="175" t="s">
        <v>2592</v>
      </c>
      <c r="C1159" s="175" t="s">
        <v>534</v>
      </c>
      <c r="D1159" s="178">
        <v>35.869999999999997</v>
      </c>
      <c r="E1159" t="s">
        <v>20</v>
      </c>
    </row>
    <row r="1160" spans="1:5">
      <c r="A1160" s="174" t="s">
        <v>2593</v>
      </c>
      <c r="B1160" s="174" t="s">
        <v>2594</v>
      </c>
      <c r="C1160" s="174" t="s">
        <v>2595</v>
      </c>
      <c r="D1160" s="177">
        <v>44.69</v>
      </c>
      <c r="E1160" t="s">
        <v>20</v>
      </c>
    </row>
    <row r="1161" spans="1:5">
      <c r="A1161" s="175" t="s">
        <v>2596</v>
      </c>
      <c r="B1161" s="175" t="s">
        <v>2597</v>
      </c>
      <c r="C1161" s="175" t="s">
        <v>2598</v>
      </c>
      <c r="D1161" s="178">
        <v>41.81</v>
      </c>
      <c r="E1161" t="s">
        <v>20</v>
      </c>
    </row>
    <row r="1162" spans="1:5">
      <c r="A1162" s="174" t="s">
        <v>2599</v>
      </c>
      <c r="B1162" s="174" t="s">
        <v>2600</v>
      </c>
      <c r="C1162" s="174" t="s">
        <v>476</v>
      </c>
      <c r="D1162" s="177">
        <v>73.959999999999994</v>
      </c>
      <c r="E1162" t="s">
        <v>20</v>
      </c>
    </row>
    <row r="1163" spans="1:5">
      <c r="A1163" s="175" t="s">
        <v>2601</v>
      </c>
      <c r="B1163" s="175" t="s">
        <v>2602</v>
      </c>
      <c r="C1163" s="175" t="s">
        <v>2603</v>
      </c>
      <c r="D1163" s="178">
        <v>48.79</v>
      </c>
      <c r="E1163" t="s">
        <v>20</v>
      </c>
    </row>
    <row r="1164" spans="1:5">
      <c r="A1164" s="174" t="s">
        <v>2604</v>
      </c>
      <c r="B1164" s="174" t="s">
        <v>2605</v>
      </c>
      <c r="C1164" s="174" t="s">
        <v>490</v>
      </c>
      <c r="D1164" s="177">
        <v>56.48</v>
      </c>
      <c r="E1164" t="s">
        <v>20</v>
      </c>
    </row>
    <row r="1165" spans="1:5">
      <c r="A1165" s="175" t="s">
        <v>2606</v>
      </c>
      <c r="B1165" s="175" t="s">
        <v>2607</v>
      </c>
      <c r="C1165" s="175" t="s">
        <v>2101</v>
      </c>
      <c r="D1165" s="178">
        <v>85.72</v>
      </c>
      <c r="E1165" t="s">
        <v>20</v>
      </c>
    </row>
    <row r="1166" spans="1:5">
      <c r="A1166" s="174" t="s">
        <v>2608</v>
      </c>
      <c r="B1166" s="174" t="s">
        <v>2609</v>
      </c>
      <c r="C1166" s="174" t="s">
        <v>2203</v>
      </c>
      <c r="D1166" s="177">
        <v>40.17</v>
      </c>
      <c r="E1166" t="s">
        <v>20</v>
      </c>
    </row>
    <row r="1167" spans="1:5">
      <c r="A1167" s="175" t="s">
        <v>2610</v>
      </c>
      <c r="B1167" s="175" t="s">
        <v>2611</v>
      </c>
      <c r="C1167" s="175" t="s">
        <v>617</v>
      </c>
      <c r="D1167" s="178">
        <v>24.9</v>
      </c>
      <c r="E1167" t="s">
        <v>34</v>
      </c>
    </row>
    <row r="1168" spans="1:5">
      <c r="A1168" s="174" t="s">
        <v>2612</v>
      </c>
      <c r="B1168" s="174" t="s">
        <v>2613</v>
      </c>
      <c r="C1168" s="174" t="s">
        <v>2234</v>
      </c>
      <c r="D1168" s="177">
        <v>40.69</v>
      </c>
      <c r="E1168" t="s">
        <v>34</v>
      </c>
    </row>
    <row r="1169" spans="1:6">
      <c r="A1169" s="175" t="s">
        <v>2614</v>
      </c>
      <c r="B1169" s="175" t="s">
        <v>2615</v>
      </c>
      <c r="C1169" s="175" t="s">
        <v>2176</v>
      </c>
      <c r="D1169" s="178">
        <v>59.44</v>
      </c>
      <c r="E1169" t="s">
        <v>34</v>
      </c>
    </row>
    <row r="1170" spans="1:6">
      <c r="A1170" s="174" t="s">
        <v>2616</v>
      </c>
      <c r="B1170" s="174" t="s">
        <v>2617</v>
      </c>
      <c r="C1170" s="174" t="s">
        <v>241</v>
      </c>
      <c r="D1170" s="177">
        <v>32.6</v>
      </c>
      <c r="E1170" t="s">
        <v>34</v>
      </c>
    </row>
    <row r="1171" spans="1:6">
      <c r="A1171" s="175" t="s">
        <v>2618</v>
      </c>
      <c r="B1171" s="175" t="s">
        <v>2619</v>
      </c>
      <c r="C1171" s="175" t="s">
        <v>2101</v>
      </c>
      <c r="D1171" s="178">
        <v>74.459999999999994</v>
      </c>
      <c r="E1171" t="s">
        <v>34</v>
      </c>
    </row>
    <row r="1172" spans="1:6">
      <c r="A1172" s="174" t="s">
        <v>2620</v>
      </c>
      <c r="B1172" s="174" t="s">
        <v>2621</v>
      </c>
      <c r="C1172" s="174" t="s">
        <v>1440</v>
      </c>
      <c r="D1172" s="177">
        <v>44.1</v>
      </c>
      <c r="E1172" t="s">
        <v>34</v>
      </c>
    </row>
    <row r="1173" spans="1:6">
      <c r="A1173" s="175" t="s">
        <v>474</v>
      </c>
      <c r="B1173" s="175" t="s">
        <v>475</v>
      </c>
      <c r="C1173" s="175" t="s">
        <v>476</v>
      </c>
      <c r="D1173" s="178">
        <v>49.6</v>
      </c>
      <c r="E1173" t="s">
        <v>20</v>
      </c>
    </row>
    <row r="1174" spans="1:6">
      <c r="A1174" s="174" t="s">
        <v>2622</v>
      </c>
      <c r="B1174" s="174" t="s">
        <v>2623</v>
      </c>
      <c r="C1174" s="174" t="s">
        <v>2624</v>
      </c>
      <c r="D1174" s="177">
        <v>65.09</v>
      </c>
      <c r="E1174" t="s">
        <v>20</v>
      </c>
    </row>
    <row r="1175" spans="1:6">
      <c r="A1175" s="175" t="s">
        <v>2625</v>
      </c>
      <c r="B1175" s="175" t="s">
        <v>2626</v>
      </c>
      <c r="C1175" s="175" t="s">
        <v>476</v>
      </c>
      <c r="D1175" s="178">
        <v>67.78</v>
      </c>
      <c r="E1175" t="s">
        <v>20</v>
      </c>
    </row>
    <row r="1176" spans="1:6">
      <c r="A1176" s="174" t="s">
        <v>2627</v>
      </c>
      <c r="B1176" s="174" t="s">
        <v>2628</v>
      </c>
      <c r="C1176" s="174" t="s">
        <v>241</v>
      </c>
      <c r="D1176" s="177">
        <v>50.46</v>
      </c>
      <c r="E1176" t="s">
        <v>34</v>
      </c>
    </row>
    <row r="1177" spans="1:6">
      <c r="A1177" s="175" t="s">
        <v>2629</v>
      </c>
      <c r="B1177" s="175" t="s">
        <v>2630</v>
      </c>
      <c r="C1177" s="175" t="s">
        <v>241</v>
      </c>
      <c r="D1177" s="178">
        <v>50.8</v>
      </c>
      <c r="E1177" t="s">
        <v>34</v>
      </c>
    </row>
    <row r="1178" spans="1:6">
      <c r="A1178" s="174" t="s">
        <v>529</v>
      </c>
      <c r="B1178" s="174" t="s">
        <v>530</v>
      </c>
      <c r="C1178" s="174" t="s">
        <v>531</v>
      </c>
      <c r="D1178" s="177">
        <v>28.72</v>
      </c>
      <c r="E1178" t="s">
        <v>20</v>
      </c>
    </row>
    <row r="1179" spans="1:6">
      <c r="A1179" s="175" t="s">
        <v>631</v>
      </c>
      <c r="B1179" s="175" t="s">
        <v>632</v>
      </c>
      <c r="C1179" s="175" t="s">
        <v>558</v>
      </c>
      <c r="D1179" s="178">
        <v>41.07</v>
      </c>
      <c r="E1179" t="s">
        <v>34</v>
      </c>
    </row>
    <row r="1180" spans="1:6">
      <c r="A1180" s="174" t="s">
        <v>556</v>
      </c>
      <c r="B1180" s="174" t="s">
        <v>557</v>
      </c>
      <c r="C1180" s="174" t="s">
        <v>558</v>
      </c>
      <c r="D1180" s="177">
        <v>37.89</v>
      </c>
      <c r="E1180" t="s">
        <v>34</v>
      </c>
    </row>
    <row r="1181" spans="1:6">
      <c r="A1181" s="175" t="s">
        <v>2631</v>
      </c>
      <c r="B1181" s="175" t="s">
        <v>2632</v>
      </c>
      <c r="C1181" s="175" t="s">
        <v>2140</v>
      </c>
      <c r="D1181" s="178">
        <v>0</v>
      </c>
      <c r="E1181" t="s">
        <v>20</v>
      </c>
    </row>
    <row r="1182" spans="1:6">
      <c r="A1182" s="174" t="s">
        <v>2633</v>
      </c>
      <c r="B1182" s="174" t="s">
        <v>2209</v>
      </c>
      <c r="C1182" s="174" t="s">
        <v>534</v>
      </c>
      <c r="D1182" s="177">
        <v>0</v>
      </c>
      <c r="E1182" t="s">
        <v>20</v>
      </c>
    </row>
    <row r="1183" spans="1:6">
      <c r="A1183" s="175" t="s">
        <v>2634</v>
      </c>
      <c r="B1183" s="175" t="s">
        <v>2635</v>
      </c>
      <c r="C1183" s="175" t="s">
        <v>2402</v>
      </c>
      <c r="D1183" s="178">
        <v>0</v>
      </c>
      <c r="E1183" t="s">
        <v>20</v>
      </c>
      <c r="F1183" t="s">
        <v>65</v>
      </c>
    </row>
    <row r="1184" spans="1:6">
      <c r="A1184" s="174" t="s">
        <v>2636</v>
      </c>
      <c r="B1184" s="174" t="s">
        <v>2637</v>
      </c>
      <c r="C1184" s="174" t="s">
        <v>490</v>
      </c>
      <c r="D1184" s="177">
        <v>0</v>
      </c>
      <c r="E1184" t="s">
        <v>20</v>
      </c>
    </row>
    <row r="1185" spans="1:5">
      <c r="A1185" s="175" t="s">
        <v>2638</v>
      </c>
      <c r="B1185" s="175" t="s">
        <v>2639</v>
      </c>
      <c r="C1185" s="175" t="s">
        <v>490</v>
      </c>
      <c r="D1185" s="178">
        <v>0</v>
      </c>
      <c r="E1185" t="s">
        <v>20</v>
      </c>
    </row>
    <row r="1186" spans="1:5">
      <c r="A1186" s="174" t="s">
        <v>588</v>
      </c>
      <c r="B1186" s="174" t="s">
        <v>589</v>
      </c>
      <c r="C1186" s="174" t="s">
        <v>255</v>
      </c>
      <c r="D1186" s="177">
        <v>-180</v>
      </c>
    </row>
    <row r="1187" spans="1:5">
      <c r="A1187" s="175" t="s">
        <v>518</v>
      </c>
      <c r="B1187" s="175" t="s">
        <v>519</v>
      </c>
      <c r="C1187" s="175" t="s">
        <v>171</v>
      </c>
      <c r="D1187" s="178">
        <v>-270.11</v>
      </c>
    </row>
    <row r="1188" spans="1:5">
      <c r="A1188" s="174" t="s">
        <v>940</v>
      </c>
      <c r="B1188" s="174" t="s">
        <v>941</v>
      </c>
      <c r="C1188" s="174" t="s">
        <v>374</v>
      </c>
      <c r="D1188" s="177">
        <v>8254.6200000000008</v>
      </c>
      <c r="E1188" t="s">
        <v>34</v>
      </c>
    </row>
    <row r="1189" spans="1:5">
      <c r="A1189" s="175" t="s">
        <v>2640</v>
      </c>
      <c r="B1189" s="175" t="s">
        <v>2641</v>
      </c>
      <c r="C1189" s="175" t="s">
        <v>2642</v>
      </c>
      <c r="D1189" s="178">
        <v>10260.549999999999</v>
      </c>
      <c r="E1189" t="s">
        <v>34</v>
      </c>
    </row>
    <row r="1190" spans="1:5">
      <c r="A1190" s="174" t="s">
        <v>2643</v>
      </c>
      <c r="B1190" s="174" t="s">
        <v>2644</v>
      </c>
      <c r="C1190" s="174" t="s">
        <v>2645</v>
      </c>
      <c r="D1190" s="177">
        <v>1932.8</v>
      </c>
      <c r="E1190" t="s">
        <v>34</v>
      </c>
    </row>
    <row r="1191" spans="1:5">
      <c r="A1191" s="175" t="s">
        <v>2646</v>
      </c>
      <c r="B1191" s="175" t="s">
        <v>2647</v>
      </c>
      <c r="C1191" s="175" t="s">
        <v>2648</v>
      </c>
      <c r="D1191" s="178">
        <v>4838.45</v>
      </c>
      <c r="E1191" t="s">
        <v>34</v>
      </c>
    </row>
    <row r="1192" spans="1:5">
      <c r="A1192" s="174" t="s">
        <v>2649</v>
      </c>
      <c r="B1192" s="174" t="s">
        <v>2650</v>
      </c>
      <c r="C1192" s="174" t="s">
        <v>2651</v>
      </c>
      <c r="D1192" s="177">
        <v>2081.92</v>
      </c>
      <c r="E1192" t="s">
        <v>34</v>
      </c>
    </row>
    <row r="1193" spans="1:5">
      <c r="A1193" s="175" t="s">
        <v>2652</v>
      </c>
      <c r="B1193" s="175" t="s">
        <v>2653</v>
      </c>
      <c r="C1193" s="175" t="s">
        <v>241</v>
      </c>
      <c r="D1193" s="178">
        <v>2345.1</v>
      </c>
      <c r="E1193" t="s">
        <v>34</v>
      </c>
    </row>
    <row r="1194" spans="1:5">
      <c r="A1194" s="174" t="s">
        <v>2654</v>
      </c>
      <c r="B1194" s="174" t="s">
        <v>2655</v>
      </c>
      <c r="C1194" s="174" t="s">
        <v>1110</v>
      </c>
      <c r="D1194" s="177">
        <v>1339.14</v>
      </c>
      <c r="E1194" t="s">
        <v>34</v>
      </c>
    </row>
    <row r="1195" spans="1:5">
      <c r="A1195" s="175" t="s">
        <v>2656</v>
      </c>
      <c r="B1195" s="175" t="s">
        <v>2657</v>
      </c>
      <c r="C1195" s="175" t="s">
        <v>898</v>
      </c>
      <c r="D1195" s="178">
        <v>3185.8</v>
      </c>
      <c r="E1195" t="s">
        <v>34</v>
      </c>
    </row>
    <row r="1196" spans="1:5">
      <c r="A1196" s="174" t="s">
        <v>1231</v>
      </c>
      <c r="B1196" s="174" t="s">
        <v>1232</v>
      </c>
      <c r="C1196" s="174" t="s">
        <v>961</v>
      </c>
      <c r="D1196" s="177">
        <v>1658.46</v>
      </c>
      <c r="E1196" t="s">
        <v>34</v>
      </c>
    </row>
    <row r="1197" spans="1:5">
      <c r="A1197" s="175" t="s">
        <v>2658</v>
      </c>
      <c r="B1197" s="175" t="s">
        <v>2659</v>
      </c>
      <c r="C1197" s="175" t="s">
        <v>880</v>
      </c>
      <c r="D1197" s="178">
        <v>1894.32</v>
      </c>
      <c r="E1197" t="s">
        <v>34</v>
      </c>
    </row>
    <row r="1198" spans="1:5">
      <c r="A1198" s="174" t="s">
        <v>1035</v>
      </c>
      <c r="B1198" s="174" t="s">
        <v>1036</v>
      </c>
      <c r="C1198" s="174" t="s">
        <v>344</v>
      </c>
      <c r="D1198" s="177">
        <v>1535.03</v>
      </c>
      <c r="E1198" t="s">
        <v>34</v>
      </c>
    </row>
    <row r="1199" spans="1:5">
      <c r="A1199" s="175" t="s">
        <v>2660</v>
      </c>
      <c r="B1199" s="175" t="s">
        <v>2661</v>
      </c>
      <c r="C1199" s="175" t="s">
        <v>869</v>
      </c>
      <c r="D1199" s="178">
        <v>2762.76</v>
      </c>
      <c r="E1199" t="s">
        <v>34</v>
      </c>
    </row>
    <row r="1200" spans="1:5">
      <c r="A1200" s="174" t="s">
        <v>2662</v>
      </c>
      <c r="B1200" s="174" t="s">
        <v>2663</v>
      </c>
      <c r="C1200" s="174" t="s">
        <v>2664</v>
      </c>
      <c r="D1200" s="177">
        <v>1529.42</v>
      </c>
      <c r="E1200" t="s">
        <v>34</v>
      </c>
    </row>
    <row r="1201" spans="1:5">
      <c r="A1201" s="175" t="s">
        <v>2665</v>
      </c>
      <c r="B1201" s="175" t="s">
        <v>2666</v>
      </c>
      <c r="C1201" s="175" t="s">
        <v>773</v>
      </c>
      <c r="D1201" s="178">
        <v>1703.1</v>
      </c>
      <c r="E1201" t="s">
        <v>34</v>
      </c>
    </row>
    <row r="1202" spans="1:5">
      <c r="A1202" s="174" t="s">
        <v>2667</v>
      </c>
      <c r="B1202" s="174" t="s">
        <v>2668</v>
      </c>
      <c r="C1202" s="174" t="s">
        <v>823</v>
      </c>
      <c r="D1202" s="177">
        <v>1156.96</v>
      </c>
      <c r="E1202" t="s">
        <v>34</v>
      </c>
    </row>
    <row r="1203" spans="1:5">
      <c r="A1203" s="175" t="s">
        <v>881</v>
      </c>
      <c r="B1203" s="175" t="s">
        <v>882</v>
      </c>
      <c r="C1203" s="175" t="s">
        <v>241</v>
      </c>
      <c r="D1203" s="178">
        <v>1331.52</v>
      </c>
      <c r="E1203" t="s">
        <v>34</v>
      </c>
    </row>
    <row r="1204" spans="1:5">
      <c r="A1204" s="174" t="s">
        <v>2669</v>
      </c>
      <c r="B1204" s="174" t="s">
        <v>2670</v>
      </c>
      <c r="C1204" s="174" t="s">
        <v>1110</v>
      </c>
      <c r="D1204" s="177">
        <v>712.31</v>
      </c>
      <c r="E1204" t="s">
        <v>34</v>
      </c>
    </row>
    <row r="1205" spans="1:5">
      <c r="A1205" s="175" t="s">
        <v>2671</v>
      </c>
      <c r="B1205" s="175" t="s">
        <v>2672</v>
      </c>
      <c r="C1205" s="175" t="s">
        <v>2673</v>
      </c>
      <c r="D1205" s="178">
        <v>1192.21</v>
      </c>
      <c r="E1205" t="s">
        <v>34</v>
      </c>
    </row>
    <row r="1206" spans="1:5">
      <c r="A1206" s="174" t="s">
        <v>2674</v>
      </c>
      <c r="B1206" s="174" t="s">
        <v>2675</v>
      </c>
      <c r="C1206" s="174" t="s">
        <v>1110</v>
      </c>
      <c r="D1206" s="177">
        <v>698.05</v>
      </c>
      <c r="E1206" t="s">
        <v>34</v>
      </c>
    </row>
    <row r="1207" spans="1:5">
      <c r="A1207" s="175" t="s">
        <v>2676</v>
      </c>
      <c r="B1207" s="175" t="s">
        <v>2677</v>
      </c>
      <c r="C1207" s="175" t="s">
        <v>806</v>
      </c>
      <c r="D1207" s="178">
        <v>2118.9899999999998</v>
      </c>
      <c r="E1207" t="s">
        <v>34</v>
      </c>
    </row>
    <row r="1208" spans="1:5">
      <c r="A1208" s="174" t="s">
        <v>2678</v>
      </c>
      <c r="B1208" s="174" t="s">
        <v>2679</v>
      </c>
      <c r="C1208" s="174" t="s">
        <v>2680</v>
      </c>
      <c r="D1208" s="177">
        <v>2272.8000000000002</v>
      </c>
      <c r="E1208" t="s">
        <v>34</v>
      </c>
    </row>
    <row r="1209" spans="1:5">
      <c r="A1209" s="175" t="s">
        <v>2681</v>
      </c>
      <c r="B1209" s="175" t="s">
        <v>2682</v>
      </c>
      <c r="C1209" s="175" t="s">
        <v>241</v>
      </c>
      <c r="D1209" s="178">
        <v>1472.25</v>
      </c>
      <c r="E1209" t="s">
        <v>34</v>
      </c>
    </row>
    <row r="1210" spans="1:5">
      <c r="A1210" s="174" t="s">
        <v>2683</v>
      </c>
      <c r="B1210" s="174" t="s">
        <v>2684</v>
      </c>
      <c r="C1210" s="174" t="s">
        <v>2685</v>
      </c>
      <c r="D1210" s="177">
        <v>728.82</v>
      </c>
      <c r="E1210" t="s">
        <v>34</v>
      </c>
    </row>
    <row r="1211" spans="1:5">
      <c r="A1211" s="175" t="s">
        <v>896</v>
      </c>
      <c r="B1211" s="175" t="s">
        <v>897</v>
      </c>
      <c r="C1211" s="175" t="s">
        <v>898</v>
      </c>
      <c r="D1211" s="178">
        <v>1365.65</v>
      </c>
      <c r="E1211" t="s">
        <v>34</v>
      </c>
    </row>
    <row r="1212" spans="1:5">
      <c r="A1212" s="174" t="s">
        <v>2686</v>
      </c>
      <c r="B1212" s="174" t="s">
        <v>2687</v>
      </c>
      <c r="C1212" s="174" t="s">
        <v>961</v>
      </c>
      <c r="D1212" s="177">
        <v>555.51</v>
      </c>
      <c r="E1212" t="s">
        <v>34</v>
      </c>
    </row>
    <row r="1213" spans="1:5">
      <c r="A1213" s="175" t="s">
        <v>2688</v>
      </c>
      <c r="B1213" s="175" t="s">
        <v>2647</v>
      </c>
      <c r="C1213" s="175" t="s">
        <v>2648</v>
      </c>
      <c r="D1213" s="178">
        <v>664.84</v>
      </c>
      <c r="E1213" t="s">
        <v>34</v>
      </c>
    </row>
    <row r="1214" spans="1:5">
      <c r="A1214" s="174" t="s">
        <v>1154</v>
      </c>
      <c r="B1214" s="174" t="s">
        <v>1155</v>
      </c>
      <c r="C1214" s="174" t="s">
        <v>1156</v>
      </c>
      <c r="D1214" s="177">
        <v>1411.14</v>
      </c>
      <c r="E1214" t="s">
        <v>34</v>
      </c>
    </row>
    <row r="1215" spans="1:5">
      <c r="A1215" s="175" t="s">
        <v>2689</v>
      </c>
      <c r="B1215" s="175" t="s">
        <v>2690</v>
      </c>
      <c r="C1215" s="175" t="s">
        <v>2685</v>
      </c>
      <c r="D1215" s="178">
        <v>647.04</v>
      </c>
      <c r="E1215" t="s">
        <v>34</v>
      </c>
    </row>
    <row r="1216" spans="1:5">
      <c r="A1216" s="174" t="s">
        <v>2691</v>
      </c>
      <c r="B1216" s="174" t="s">
        <v>2692</v>
      </c>
      <c r="C1216" s="174" t="s">
        <v>241</v>
      </c>
      <c r="D1216" s="177">
        <v>900.39</v>
      </c>
      <c r="E1216" t="s">
        <v>34</v>
      </c>
    </row>
    <row r="1217" spans="1:5">
      <c r="A1217" s="175" t="s">
        <v>945</v>
      </c>
      <c r="B1217" s="175" t="s">
        <v>946</v>
      </c>
      <c r="C1217" s="175" t="s">
        <v>947</v>
      </c>
      <c r="D1217" s="178">
        <v>2049.3000000000002</v>
      </c>
      <c r="E1217" t="s">
        <v>34</v>
      </c>
    </row>
    <row r="1218" spans="1:5">
      <c r="A1218" s="174" t="s">
        <v>1179</v>
      </c>
      <c r="B1218" s="174" t="s">
        <v>1180</v>
      </c>
      <c r="C1218" s="174" t="s">
        <v>1181</v>
      </c>
      <c r="D1218" s="177">
        <v>1842.94</v>
      </c>
      <c r="E1218" t="s">
        <v>34</v>
      </c>
    </row>
    <row r="1219" spans="1:5">
      <c r="A1219" s="175" t="s">
        <v>2693</v>
      </c>
      <c r="B1219" s="175" t="s">
        <v>2694</v>
      </c>
      <c r="C1219" s="175" t="s">
        <v>765</v>
      </c>
      <c r="D1219" s="178">
        <v>1250.48</v>
      </c>
      <c r="E1219" t="s">
        <v>34</v>
      </c>
    </row>
    <row r="1220" spans="1:5">
      <c r="A1220" s="174" t="s">
        <v>2695</v>
      </c>
      <c r="B1220" s="174" t="s">
        <v>2696</v>
      </c>
      <c r="C1220" s="174" t="s">
        <v>2697</v>
      </c>
      <c r="D1220" s="177">
        <v>900.06</v>
      </c>
      <c r="E1220" t="s">
        <v>34</v>
      </c>
    </row>
    <row r="1221" spans="1:5">
      <c r="A1221" s="175" t="s">
        <v>2698</v>
      </c>
      <c r="B1221" s="175" t="s">
        <v>2699</v>
      </c>
      <c r="C1221" s="175" t="s">
        <v>241</v>
      </c>
      <c r="D1221" s="178">
        <v>1618.63</v>
      </c>
      <c r="E1221" t="s">
        <v>34</v>
      </c>
    </row>
    <row r="1222" spans="1:5">
      <c r="A1222" s="174" t="s">
        <v>909</v>
      </c>
      <c r="B1222" s="174" t="s">
        <v>910</v>
      </c>
      <c r="C1222" s="174" t="s">
        <v>869</v>
      </c>
      <c r="D1222" s="177">
        <v>1026.01</v>
      </c>
      <c r="E1222" t="s">
        <v>34</v>
      </c>
    </row>
    <row r="1223" spans="1:5">
      <c r="A1223" s="175" t="s">
        <v>2700</v>
      </c>
      <c r="B1223" s="175" t="s">
        <v>2701</v>
      </c>
      <c r="C1223" s="175" t="s">
        <v>823</v>
      </c>
      <c r="D1223" s="178">
        <v>260.49</v>
      </c>
      <c r="E1223" t="s">
        <v>34</v>
      </c>
    </row>
    <row r="1224" spans="1:5">
      <c r="A1224" s="174" t="s">
        <v>2702</v>
      </c>
      <c r="B1224" s="174" t="s">
        <v>2703</v>
      </c>
      <c r="C1224" s="174" t="s">
        <v>2704</v>
      </c>
      <c r="D1224" s="177">
        <v>576</v>
      </c>
      <c r="E1224" t="s">
        <v>34</v>
      </c>
    </row>
    <row r="1225" spans="1:5">
      <c r="A1225" s="175" t="s">
        <v>2705</v>
      </c>
      <c r="B1225" s="175" t="s">
        <v>977</v>
      </c>
      <c r="C1225" s="175" t="s">
        <v>241</v>
      </c>
      <c r="D1225" s="178">
        <v>909.9</v>
      </c>
      <c r="E1225" t="s">
        <v>34</v>
      </c>
    </row>
    <row r="1226" spans="1:5">
      <c r="A1226" s="174" t="s">
        <v>2706</v>
      </c>
      <c r="B1226" s="174" t="s">
        <v>2707</v>
      </c>
      <c r="C1226" s="174" t="s">
        <v>241</v>
      </c>
      <c r="D1226" s="177">
        <v>1271.49</v>
      </c>
      <c r="E1226" t="s">
        <v>34</v>
      </c>
    </row>
    <row r="1227" spans="1:5">
      <c r="A1227" s="175" t="s">
        <v>2708</v>
      </c>
      <c r="B1227" s="175" t="s">
        <v>2709</v>
      </c>
      <c r="C1227" s="175" t="s">
        <v>2710</v>
      </c>
      <c r="D1227" s="178">
        <v>1555.34</v>
      </c>
      <c r="E1227" t="s">
        <v>34</v>
      </c>
    </row>
    <row r="1228" spans="1:5">
      <c r="A1228" s="174" t="s">
        <v>2711</v>
      </c>
      <c r="B1228" s="174" t="s">
        <v>2712</v>
      </c>
      <c r="C1228" s="174" t="s">
        <v>920</v>
      </c>
      <c r="D1228" s="177">
        <v>704.26</v>
      </c>
      <c r="E1228" t="s">
        <v>34</v>
      </c>
    </row>
    <row r="1229" spans="1:5">
      <c r="A1229" s="175" t="s">
        <v>2713</v>
      </c>
      <c r="B1229" s="175" t="s">
        <v>2714</v>
      </c>
      <c r="C1229" s="175" t="s">
        <v>241</v>
      </c>
      <c r="D1229" s="178">
        <v>417.04</v>
      </c>
      <c r="E1229" t="s">
        <v>34</v>
      </c>
    </row>
    <row r="1230" spans="1:5">
      <c r="A1230" s="174" t="s">
        <v>799</v>
      </c>
      <c r="B1230" s="174" t="s">
        <v>800</v>
      </c>
      <c r="C1230" s="174" t="s">
        <v>727</v>
      </c>
      <c r="D1230" s="177">
        <v>316.22000000000003</v>
      </c>
      <c r="E1230" t="s">
        <v>34</v>
      </c>
    </row>
    <row r="1231" spans="1:5">
      <c r="A1231" s="175" t="s">
        <v>2715</v>
      </c>
      <c r="B1231" s="175" t="s">
        <v>2716</v>
      </c>
      <c r="C1231" s="175" t="s">
        <v>718</v>
      </c>
      <c r="D1231" s="178">
        <v>978.36</v>
      </c>
      <c r="E1231" t="s">
        <v>34</v>
      </c>
    </row>
    <row r="1232" spans="1:5">
      <c r="A1232" s="174" t="s">
        <v>2717</v>
      </c>
      <c r="B1232" s="174" t="s">
        <v>2718</v>
      </c>
      <c r="C1232" s="174" t="s">
        <v>2719</v>
      </c>
      <c r="D1232" s="177">
        <v>943.29</v>
      </c>
      <c r="E1232" t="s">
        <v>34</v>
      </c>
    </row>
    <row r="1233" spans="1:5">
      <c r="A1233" s="175" t="s">
        <v>2720</v>
      </c>
      <c r="B1233" s="175" t="s">
        <v>2721</v>
      </c>
      <c r="C1233" s="175" t="s">
        <v>2685</v>
      </c>
      <c r="D1233" s="178">
        <v>506.61</v>
      </c>
      <c r="E1233" t="s">
        <v>34</v>
      </c>
    </row>
    <row r="1234" spans="1:5">
      <c r="A1234" s="174" t="s">
        <v>2722</v>
      </c>
      <c r="B1234" s="174" t="s">
        <v>2723</v>
      </c>
      <c r="C1234" s="174" t="s">
        <v>344</v>
      </c>
      <c r="D1234" s="177">
        <v>666.39</v>
      </c>
      <c r="E1234" t="s">
        <v>34</v>
      </c>
    </row>
    <row r="1235" spans="1:5">
      <c r="A1235" s="175" t="s">
        <v>2724</v>
      </c>
      <c r="B1235" s="175" t="s">
        <v>2725</v>
      </c>
      <c r="C1235" s="175" t="s">
        <v>2302</v>
      </c>
      <c r="D1235" s="178">
        <v>825.91</v>
      </c>
      <c r="E1235" t="s">
        <v>34</v>
      </c>
    </row>
    <row r="1236" spans="1:5">
      <c r="A1236" s="174" t="s">
        <v>1246</v>
      </c>
      <c r="B1236" s="174" t="s">
        <v>1247</v>
      </c>
      <c r="C1236" s="174" t="s">
        <v>818</v>
      </c>
      <c r="D1236" s="177">
        <v>772.42</v>
      </c>
      <c r="E1236" t="s">
        <v>34</v>
      </c>
    </row>
    <row r="1237" spans="1:5">
      <c r="A1237" s="175" t="s">
        <v>2726</v>
      </c>
      <c r="B1237" s="175" t="s">
        <v>2727</v>
      </c>
      <c r="C1237" s="175" t="s">
        <v>241</v>
      </c>
      <c r="D1237" s="178">
        <v>295.45</v>
      </c>
      <c r="E1237" t="s">
        <v>34</v>
      </c>
    </row>
    <row r="1238" spans="1:5">
      <c r="A1238" s="174" t="s">
        <v>2728</v>
      </c>
      <c r="B1238" s="174" t="s">
        <v>2729</v>
      </c>
      <c r="C1238" s="174" t="s">
        <v>241</v>
      </c>
      <c r="D1238" s="177">
        <v>768.89</v>
      </c>
      <c r="E1238" t="s">
        <v>34</v>
      </c>
    </row>
    <row r="1239" spans="1:5">
      <c r="A1239" s="175" t="s">
        <v>938</v>
      </c>
      <c r="B1239" s="175" t="s">
        <v>939</v>
      </c>
      <c r="C1239" s="175" t="s">
        <v>241</v>
      </c>
      <c r="D1239" s="178">
        <v>486.41</v>
      </c>
      <c r="E1239" t="s">
        <v>34</v>
      </c>
    </row>
    <row r="1240" spans="1:5">
      <c r="A1240" s="174" t="s">
        <v>2730</v>
      </c>
      <c r="B1240" s="174" t="s">
        <v>2731</v>
      </c>
      <c r="C1240" s="174" t="s">
        <v>392</v>
      </c>
      <c r="D1240" s="177">
        <v>2045.44</v>
      </c>
      <c r="E1240" t="s">
        <v>34</v>
      </c>
    </row>
    <row r="1241" spans="1:5">
      <c r="A1241" s="175" t="s">
        <v>998</v>
      </c>
      <c r="B1241" s="175" t="s">
        <v>999</v>
      </c>
      <c r="C1241" s="175" t="s">
        <v>1000</v>
      </c>
      <c r="D1241" s="178">
        <v>583.35</v>
      </c>
      <c r="E1241" t="s">
        <v>34</v>
      </c>
    </row>
    <row r="1242" spans="1:5">
      <c r="A1242" s="174" t="s">
        <v>779</v>
      </c>
      <c r="B1242" s="174" t="s">
        <v>780</v>
      </c>
      <c r="C1242" s="174" t="s">
        <v>344</v>
      </c>
      <c r="D1242" s="177">
        <v>587.91999999999996</v>
      </c>
      <c r="E1242" t="s">
        <v>34</v>
      </c>
    </row>
    <row r="1243" spans="1:5">
      <c r="A1243" s="175" t="s">
        <v>2732</v>
      </c>
      <c r="B1243" s="175" t="s">
        <v>2733</v>
      </c>
      <c r="C1243" s="175" t="s">
        <v>2734</v>
      </c>
      <c r="D1243" s="178">
        <v>1549.95</v>
      </c>
      <c r="E1243" t="s">
        <v>34</v>
      </c>
    </row>
    <row r="1244" spans="1:5">
      <c r="A1244" s="174" t="s">
        <v>745</v>
      </c>
      <c r="B1244" s="174" t="s">
        <v>746</v>
      </c>
      <c r="C1244" s="174" t="s">
        <v>476</v>
      </c>
      <c r="D1244" s="177">
        <v>1164.8599999999999</v>
      </c>
      <c r="E1244" t="s">
        <v>34</v>
      </c>
    </row>
    <row r="1245" spans="1:5">
      <c r="A1245" s="175" t="s">
        <v>2735</v>
      </c>
      <c r="B1245" s="175" t="s">
        <v>2736</v>
      </c>
      <c r="C1245" s="175" t="s">
        <v>765</v>
      </c>
      <c r="D1245" s="178">
        <v>866.1</v>
      </c>
      <c r="E1245" t="s">
        <v>34</v>
      </c>
    </row>
    <row r="1246" spans="1:5">
      <c r="A1246" s="174" t="s">
        <v>2737</v>
      </c>
      <c r="B1246" s="174" t="s">
        <v>2738</v>
      </c>
      <c r="C1246" s="174" t="s">
        <v>476</v>
      </c>
      <c r="D1246" s="177">
        <v>726.03</v>
      </c>
      <c r="E1246" t="s">
        <v>34</v>
      </c>
    </row>
    <row r="1247" spans="1:5">
      <c r="A1247" s="175" t="s">
        <v>2739</v>
      </c>
      <c r="B1247" s="175" t="s">
        <v>2740</v>
      </c>
      <c r="C1247" s="175" t="s">
        <v>241</v>
      </c>
      <c r="D1247" s="178">
        <v>750.35</v>
      </c>
      <c r="E1247" t="s">
        <v>34</v>
      </c>
    </row>
    <row r="1248" spans="1:5">
      <c r="A1248" s="174" t="s">
        <v>2741</v>
      </c>
      <c r="B1248" s="174" t="s">
        <v>2742</v>
      </c>
      <c r="C1248" s="174" t="s">
        <v>2743</v>
      </c>
      <c r="D1248" s="177">
        <v>520.9</v>
      </c>
      <c r="E1248" t="s">
        <v>34</v>
      </c>
    </row>
    <row r="1249" spans="1:5">
      <c r="A1249" s="175" t="s">
        <v>2744</v>
      </c>
      <c r="B1249" s="175" t="s">
        <v>2745</v>
      </c>
      <c r="C1249" s="175" t="s">
        <v>693</v>
      </c>
      <c r="D1249" s="178">
        <v>466.62</v>
      </c>
      <c r="E1249" t="s">
        <v>34</v>
      </c>
    </row>
    <row r="1250" spans="1:5">
      <c r="A1250" s="174" t="s">
        <v>2746</v>
      </c>
      <c r="B1250" s="174" t="s">
        <v>2747</v>
      </c>
      <c r="C1250" s="174" t="s">
        <v>2748</v>
      </c>
      <c r="D1250" s="177">
        <v>357.84</v>
      </c>
      <c r="E1250" t="s">
        <v>34</v>
      </c>
    </row>
    <row r="1251" spans="1:5">
      <c r="A1251" s="175" t="s">
        <v>2749</v>
      </c>
      <c r="B1251" s="175" t="s">
        <v>2750</v>
      </c>
      <c r="C1251" s="175" t="s">
        <v>2751</v>
      </c>
      <c r="D1251" s="178">
        <v>392.14</v>
      </c>
      <c r="E1251" t="s">
        <v>34</v>
      </c>
    </row>
    <row r="1252" spans="1:5">
      <c r="A1252" s="174" t="s">
        <v>2752</v>
      </c>
      <c r="B1252" s="174" t="s">
        <v>2753</v>
      </c>
      <c r="C1252" s="174" t="s">
        <v>2710</v>
      </c>
      <c r="D1252" s="177">
        <v>592.62</v>
      </c>
      <c r="E1252" t="s">
        <v>34</v>
      </c>
    </row>
    <row r="1253" spans="1:5">
      <c r="A1253" s="175" t="s">
        <v>2754</v>
      </c>
      <c r="B1253" s="175" t="s">
        <v>2755</v>
      </c>
      <c r="C1253" s="175" t="s">
        <v>2756</v>
      </c>
      <c r="D1253" s="178">
        <v>354.18</v>
      </c>
      <c r="E1253" t="s">
        <v>34</v>
      </c>
    </row>
    <row r="1254" spans="1:5">
      <c r="A1254" s="174" t="s">
        <v>2757</v>
      </c>
      <c r="B1254" s="174" t="s">
        <v>2758</v>
      </c>
      <c r="C1254" s="174" t="s">
        <v>2759</v>
      </c>
      <c r="D1254" s="177">
        <v>261.94</v>
      </c>
      <c r="E1254" t="s">
        <v>34</v>
      </c>
    </row>
    <row r="1255" spans="1:5">
      <c r="A1255" s="175" t="s">
        <v>1037</v>
      </c>
      <c r="B1255" s="175" t="s">
        <v>1038</v>
      </c>
      <c r="C1255" s="175" t="s">
        <v>215</v>
      </c>
      <c r="D1255" s="178">
        <v>1995.55</v>
      </c>
      <c r="E1255" t="s">
        <v>34</v>
      </c>
    </row>
    <row r="1256" spans="1:5">
      <c r="A1256" s="174" t="s">
        <v>1140</v>
      </c>
      <c r="B1256" s="174" t="s">
        <v>1038</v>
      </c>
      <c r="C1256" s="174" t="s">
        <v>215</v>
      </c>
      <c r="D1256" s="177">
        <v>1744.55</v>
      </c>
      <c r="E1256" t="s">
        <v>34</v>
      </c>
    </row>
    <row r="1257" spans="1:5">
      <c r="A1257" s="175" t="s">
        <v>2760</v>
      </c>
      <c r="B1257" s="175" t="s">
        <v>2761</v>
      </c>
      <c r="C1257" s="175" t="s">
        <v>594</v>
      </c>
      <c r="D1257" s="178">
        <v>1333.44</v>
      </c>
      <c r="E1257" t="s">
        <v>34</v>
      </c>
    </row>
    <row r="1258" spans="1:5">
      <c r="A1258" s="174" t="s">
        <v>2762</v>
      </c>
      <c r="B1258" s="174" t="s">
        <v>2763</v>
      </c>
      <c r="C1258" s="174" t="s">
        <v>543</v>
      </c>
      <c r="D1258" s="177">
        <v>467.73</v>
      </c>
      <c r="E1258" t="s">
        <v>34</v>
      </c>
    </row>
    <row r="1259" spans="1:5">
      <c r="A1259" s="175" t="s">
        <v>2764</v>
      </c>
      <c r="B1259" s="175" t="s">
        <v>2765</v>
      </c>
      <c r="C1259" s="175" t="s">
        <v>241</v>
      </c>
      <c r="D1259" s="178">
        <v>548.88</v>
      </c>
      <c r="E1259" t="s">
        <v>34</v>
      </c>
    </row>
    <row r="1260" spans="1:5">
      <c r="A1260" s="174" t="s">
        <v>2766</v>
      </c>
      <c r="B1260" s="174" t="s">
        <v>2767</v>
      </c>
      <c r="C1260" s="174" t="s">
        <v>476</v>
      </c>
      <c r="D1260" s="177">
        <v>493.19</v>
      </c>
      <c r="E1260" t="s">
        <v>34</v>
      </c>
    </row>
    <row r="1261" spans="1:5">
      <c r="A1261" s="175" t="s">
        <v>2768</v>
      </c>
      <c r="B1261" s="175" t="s">
        <v>2769</v>
      </c>
      <c r="C1261" s="175" t="s">
        <v>241</v>
      </c>
      <c r="D1261" s="178">
        <v>667.09</v>
      </c>
      <c r="E1261" t="s">
        <v>34</v>
      </c>
    </row>
    <row r="1262" spans="1:5">
      <c r="A1262" s="174" t="s">
        <v>2770</v>
      </c>
      <c r="B1262" s="174" t="s">
        <v>2771</v>
      </c>
      <c r="C1262" s="174" t="s">
        <v>818</v>
      </c>
      <c r="D1262" s="177">
        <v>739.33</v>
      </c>
      <c r="E1262" t="s">
        <v>34</v>
      </c>
    </row>
    <row r="1263" spans="1:5">
      <c r="A1263" s="175" t="s">
        <v>2772</v>
      </c>
      <c r="B1263" s="175" t="s">
        <v>2773</v>
      </c>
      <c r="C1263" s="175" t="s">
        <v>2774</v>
      </c>
      <c r="D1263" s="178">
        <v>973.4</v>
      </c>
      <c r="E1263" t="s">
        <v>34</v>
      </c>
    </row>
    <row r="1264" spans="1:5">
      <c r="A1264" s="174" t="s">
        <v>2775</v>
      </c>
      <c r="B1264" s="174" t="s">
        <v>2776</v>
      </c>
      <c r="C1264" s="174" t="s">
        <v>241</v>
      </c>
      <c r="D1264" s="177">
        <v>516.23</v>
      </c>
      <c r="E1264" t="s">
        <v>34</v>
      </c>
    </row>
    <row r="1265" spans="1:6">
      <c r="A1265" s="175" t="s">
        <v>2777</v>
      </c>
      <c r="B1265" s="175" t="s">
        <v>2778</v>
      </c>
      <c r="C1265" s="175" t="s">
        <v>241</v>
      </c>
      <c r="D1265" s="178">
        <v>854.55</v>
      </c>
      <c r="E1265" t="s">
        <v>34</v>
      </c>
    </row>
    <row r="1266" spans="1:6">
      <c r="A1266" s="174" t="s">
        <v>2779</v>
      </c>
      <c r="B1266" s="174" t="s">
        <v>2780</v>
      </c>
      <c r="C1266" s="174" t="s">
        <v>806</v>
      </c>
      <c r="D1266" s="177">
        <v>515.22</v>
      </c>
      <c r="E1266" t="s">
        <v>34</v>
      </c>
    </row>
    <row r="1267" spans="1:6">
      <c r="A1267" s="175" t="s">
        <v>2781</v>
      </c>
      <c r="B1267" s="175" t="s">
        <v>2782</v>
      </c>
      <c r="C1267" s="175" t="s">
        <v>1176</v>
      </c>
      <c r="D1267" s="178">
        <v>259.2</v>
      </c>
      <c r="E1267" t="s">
        <v>34</v>
      </c>
    </row>
    <row r="1268" spans="1:6">
      <c r="A1268" s="174" t="s">
        <v>2783</v>
      </c>
      <c r="B1268" s="174" t="s">
        <v>2784</v>
      </c>
      <c r="C1268" s="174" t="s">
        <v>241</v>
      </c>
      <c r="D1268" s="177">
        <v>832.64</v>
      </c>
      <c r="E1268" t="s">
        <v>34</v>
      </c>
    </row>
    <row r="1269" spans="1:6">
      <c r="A1269" s="175" t="s">
        <v>2785</v>
      </c>
      <c r="B1269" s="175" t="s">
        <v>2786</v>
      </c>
      <c r="C1269" s="175" t="s">
        <v>241</v>
      </c>
      <c r="D1269" s="178">
        <v>922.57</v>
      </c>
      <c r="E1269" t="s">
        <v>34</v>
      </c>
    </row>
    <row r="1270" spans="1:6">
      <c r="A1270" s="174" t="s">
        <v>2787</v>
      </c>
      <c r="B1270" s="174" t="s">
        <v>2788</v>
      </c>
      <c r="C1270" s="174" t="s">
        <v>2789</v>
      </c>
      <c r="D1270" s="177">
        <v>1298.23</v>
      </c>
      <c r="E1270" t="s">
        <v>34</v>
      </c>
    </row>
    <row r="1271" spans="1:6">
      <c r="A1271" s="175" t="s">
        <v>2790</v>
      </c>
      <c r="B1271" s="175" t="s">
        <v>2791</v>
      </c>
      <c r="C1271" s="175" t="s">
        <v>2302</v>
      </c>
      <c r="D1271" s="178">
        <v>501.78</v>
      </c>
      <c r="E1271" t="s">
        <v>34</v>
      </c>
    </row>
    <row r="1272" spans="1:6">
      <c r="A1272" s="174" t="s">
        <v>2792</v>
      </c>
      <c r="B1272" s="174" t="s">
        <v>2793</v>
      </c>
      <c r="C1272" s="174" t="s">
        <v>2794</v>
      </c>
      <c r="D1272" s="177">
        <v>226.68</v>
      </c>
      <c r="E1272" t="s">
        <v>34</v>
      </c>
    </row>
    <row r="1273" spans="1:6">
      <c r="A1273" s="175" t="s">
        <v>2795</v>
      </c>
      <c r="B1273" s="175" t="s">
        <v>2733</v>
      </c>
      <c r="C1273" s="175" t="s">
        <v>2734</v>
      </c>
      <c r="D1273" s="178">
        <v>543.96</v>
      </c>
      <c r="E1273" t="s">
        <v>34</v>
      </c>
    </row>
    <row r="1274" spans="1:6">
      <c r="A1274" s="174" t="s">
        <v>2796</v>
      </c>
      <c r="B1274" s="174" t="s">
        <v>2797</v>
      </c>
      <c r="C1274" s="174" t="s">
        <v>476</v>
      </c>
      <c r="D1274" s="177">
        <v>214.69</v>
      </c>
      <c r="E1274" t="s">
        <v>34</v>
      </c>
    </row>
    <row r="1275" spans="1:6">
      <c r="A1275" s="175" t="s">
        <v>2798</v>
      </c>
      <c r="B1275" s="175" t="s">
        <v>2799</v>
      </c>
      <c r="C1275" s="175" t="s">
        <v>2774</v>
      </c>
      <c r="D1275" s="178">
        <v>654.75</v>
      </c>
      <c r="E1275" t="s">
        <v>34</v>
      </c>
    </row>
    <row r="1276" spans="1:6">
      <c r="A1276" s="174" t="s">
        <v>2800</v>
      </c>
      <c r="B1276" s="174" t="s">
        <v>2801</v>
      </c>
      <c r="C1276" s="174" t="s">
        <v>374</v>
      </c>
      <c r="D1276" s="177">
        <v>609.37</v>
      </c>
      <c r="E1276" t="s">
        <v>34</v>
      </c>
    </row>
    <row r="1277" spans="1:6">
      <c r="A1277" s="175" t="s">
        <v>2802</v>
      </c>
      <c r="B1277" s="175" t="s">
        <v>2803</v>
      </c>
      <c r="C1277" s="175" t="s">
        <v>856</v>
      </c>
      <c r="D1277" s="178">
        <v>1111.6600000000001</v>
      </c>
      <c r="E1277" t="s">
        <v>34</v>
      </c>
      <c r="F1277" t="s">
        <v>65</v>
      </c>
    </row>
    <row r="1278" spans="1:6">
      <c r="A1278" s="174" t="s">
        <v>2804</v>
      </c>
      <c r="B1278" s="174" t="s">
        <v>2805</v>
      </c>
      <c r="C1278" s="174" t="s">
        <v>806</v>
      </c>
      <c r="D1278" s="177">
        <v>287.62</v>
      </c>
      <c r="E1278" t="s">
        <v>34</v>
      </c>
    </row>
    <row r="1279" spans="1:6">
      <c r="A1279" s="175" t="s">
        <v>2806</v>
      </c>
      <c r="B1279" s="175" t="s">
        <v>2807</v>
      </c>
      <c r="C1279" s="175" t="s">
        <v>2808</v>
      </c>
      <c r="D1279" s="178">
        <v>324.26</v>
      </c>
      <c r="E1279" t="s">
        <v>34</v>
      </c>
    </row>
    <row r="1280" spans="1:6">
      <c r="A1280" s="174" t="s">
        <v>2809</v>
      </c>
      <c r="B1280" s="174" t="s">
        <v>2810</v>
      </c>
      <c r="C1280" s="174" t="s">
        <v>2811</v>
      </c>
      <c r="D1280" s="177">
        <v>342.4</v>
      </c>
      <c r="E1280" t="s">
        <v>34</v>
      </c>
    </row>
    <row r="1281" spans="1:5">
      <c r="A1281" s="175" t="s">
        <v>2812</v>
      </c>
      <c r="B1281" s="175" t="s">
        <v>2776</v>
      </c>
      <c r="C1281" s="175" t="s">
        <v>2813</v>
      </c>
      <c r="D1281" s="178">
        <v>317.39999999999998</v>
      </c>
      <c r="E1281" t="s">
        <v>34</v>
      </c>
    </row>
    <row r="1282" spans="1:5">
      <c r="A1282" s="174" t="s">
        <v>2814</v>
      </c>
      <c r="B1282" s="174" t="s">
        <v>2815</v>
      </c>
      <c r="C1282" s="174" t="s">
        <v>2816</v>
      </c>
      <c r="D1282" s="177">
        <v>753.01</v>
      </c>
      <c r="E1282" t="s">
        <v>34</v>
      </c>
    </row>
    <row r="1283" spans="1:5">
      <c r="A1283" s="175" t="s">
        <v>2817</v>
      </c>
      <c r="B1283" s="175" t="s">
        <v>2818</v>
      </c>
      <c r="C1283" s="175" t="s">
        <v>806</v>
      </c>
      <c r="D1283" s="178">
        <v>216.6</v>
      </c>
      <c r="E1283" t="s">
        <v>34</v>
      </c>
    </row>
    <row r="1284" spans="1:5">
      <c r="A1284" s="174" t="s">
        <v>2819</v>
      </c>
      <c r="B1284" s="174" t="s">
        <v>2820</v>
      </c>
      <c r="C1284" s="174" t="s">
        <v>765</v>
      </c>
      <c r="D1284" s="177">
        <v>641.9</v>
      </c>
      <c r="E1284" t="s">
        <v>34</v>
      </c>
    </row>
    <row r="1285" spans="1:5">
      <c r="A1285" s="175" t="s">
        <v>2821</v>
      </c>
      <c r="B1285" s="175" t="s">
        <v>2822</v>
      </c>
      <c r="C1285" s="175" t="s">
        <v>2823</v>
      </c>
      <c r="D1285" s="178">
        <v>476</v>
      </c>
      <c r="E1285" t="s">
        <v>34</v>
      </c>
    </row>
    <row r="1286" spans="1:5">
      <c r="A1286" s="174" t="s">
        <v>2824</v>
      </c>
      <c r="B1286" s="174" t="s">
        <v>2825</v>
      </c>
      <c r="C1286" s="174" t="s">
        <v>241</v>
      </c>
      <c r="D1286" s="177">
        <v>411.4</v>
      </c>
      <c r="E1286" t="s">
        <v>34</v>
      </c>
    </row>
    <row r="1287" spans="1:5">
      <c r="A1287" s="175" t="s">
        <v>2826</v>
      </c>
      <c r="B1287" s="175" t="s">
        <v>2827</v>
      </c>
      <c r="C1287" s="175" t="s">
        <v>2710</v>
      </c>
      <c r="D1287" s="178">
        <v>622</v>
      </c>
      <c r="E1287" t="s">
        <v>34</v>
      </c>
    </row>
    <row r="1288" spans="1:5">
      <c r="A1288" s="174" t="s">
        <v>2828</v>
      </c>
      <c r="B1288" s="174" t="s">
        <v>2829</v>
      </c>
      <c r="C1288" s="174" t="s">
        <v>2774</v>
      </c>
      <c r="D1288" s="177">
        <v>485.23</v>
      </c>
      <c r="E1288" t="s">
        <v>34</v>
      </c>
    </row>
    <row r="1289" spans="1:5">
      <c r="A1289" s="175" t="s">
        <v>2830</v>
      </c>
      <c r="B1289" s="175" t="s">
        <v>2831</v>
      </c>
      <c r="C1289" s="175" t="s">
        <v>880</v>
      </c>
      <c r="D1289" s="178">
        <v>645.6</v>
      </c>
      <c r="E1289" t="s">
        <v>34</v>
      </c>
    </row>
    <row r="1290" spans="1:5">
      <c r="A1290" s="174" t="s">
        <v>2832</v>
      </c>
      <c r="B1290" s="174" t="s">
        <v>2833</v>
      </c>
      <c r="C1290" s="174" t="s">
        <v>2834</v>
      </c>
      <c r="D1290" s="177">
        <v>325.5</v>
      </c>
      <c r="E1290" t="s">
        <v>34</v>
      </c>
    </row>
    <row r="1291" spans="1:5">
      <c r="A1291" s="175" t="s">
        <v>2835</v>
      </c>
      <c r="B1291" s="175" t="s">
        <v>2836</v>
      </c>
      <c r="C1291" s="175" t="s">
        <v>2837</v>
      </c>
      <c r="D1291" s="178">
        <v>659.6</v>
      </c>
      <c r="E1291" t="s">
        <v>34</v>
      </c>
    </row>
    <row r="1292" spans="1:5">
      <c r="A1292" s="174" t="s">
        <v>1167</v>
      </c>
      <c r="B1292" s="174" t="s">
        <v>1168</v>
      </c>
      <c r="C1292" s="174" t="s">
        <v>715</v>
      </c>
      <c r="D1292" s="177">
        <v>173.3</v>
      </c>
      <c r="E1292" t="s">
        <v>34</v>
      </c>
    </row>
    <row r="1293" spans="1:5">
      <c r="A1293" s="175" t="s">
        <v>2838</v>
      </c>
      <c r="B1293" s="175" t="s">
        <v>2839</v>
      </c>
      <c r="C1293" s="175" t="s">
        <v>2840</v>
      </c>
      <c r="D1293" s="178">
        <v>834.79</v>
      </c>
      <c r="E1293" t="s">
        <v>34</v>
      </c>
    </row>
    <row r="1294" spans="1:5">
      <c r="A1294" s="174" t="s">
        <v>2841</v>
      </c>
      <c r="B1294" s="174" t="s">
        <v>2842</v>
      </c>
      <c r="C1294" s="174" t="s">
        <v>1000</v>
      </c>
      <c r="D1294" s="177">
        <v>341.98</v>
      </c>
      <c r="E1294" t="s">
        <v>34</v>
      </c>
    </row>
    <row r="1295" spans="1:5">
      <c r="A1295" s="175" t="s">
        <v>888</v>
      </c>
      <c r="B1295" s="175" t="s">
        <v>889</v>
      </c>
      <c r="C1295" s="175" t="s">
        <v>241</v>
      </c>
      <c r="D1295" s="178">
        <v>165.87</v>
      </c>
      <c r="E1295" t="s">
        <v>34</v>
      </c>
    </row>
    <row r="1296" spans="1:5">
      <c r="A1296" s="174" t="s">
        <v>2843</v>
      </c>
      <c r="B1296" s="174" t="s">
        <v>2844</v>
      </c>
      <c r="C1296" s="174" t="s">
        <v>215</v>
      </c>
      <c r="D1296" s="177">
        <v>326.56</v>
      </c>
      <c r="E1296" t="s">
        <v>34</v>
      </c>
    </row>
    <row r="1297" spans="1:5">
      <c r="A1297" s="175" t="s">
        <v>2845</v>
      </c>
      <c r="B1297" s="175" t="s">
        <v>2846</v>
      </c>
      <c r="C1297" s="175" t="s">
        <v>2847</v>
      </c>
      <c r="D1297" s="178">
        <v>491.08</v>
      </c>
      <c r="E1297" t="s">
        <v>34</v>
      </c>
    </row>
    <row r="1298" spans="1:5">
      <c r="A1298" s="174" t="s">
        <v>899</v>
      </c>
      <c r="B1298" s="174" t="s">
        <v>900</v>
      </c>
      <c r="C1298" s="174" t="s">
        <v>901</v>
      </c>
      <c r="D1298" s="177">
        <v>155.52000000000001</v>
      </c>
      <c r="E1298" t="s">
        <v>34</v>
      </c>
    </row>
    <row r="1299" spans="1:5">
      <c r="A1299" s="175" t="s">
        <v>2848</v>
      </c>
      <c r="B1299" s="175" t="s">
        <v>2849</v>
      </c>
      <c r="C1299" s="175" t="s">
        <v>1215</v>
      </c>
      <c r="D1299" s="178">
        <v>1058.44</v>
      </c>
      <c r="E1299" t="s">
        <v>34</v>
      </c>
    </row>
    <row r="1300" spans="1:5">
      <c r="A1300" s="174" t="s">
        <v>2850</v>
      </c>
      <c r="B1300" s="174" t="s">
        <v>2851</v>
      </c>
      <c r="C1300" s="174" t="s">
        <v>528</v>
      </c>
      <c r="D1300" s="177">
        <v>1235.56</v>
      </c>
      <c r="E1300" t="s">
        <v>34</v>
      </c>
    </row>
    <row r="1301" spans="1:5">
      <c r="A1301" s="175" t="s">
        <v>2852</v>
      </c>
      <c r="B1301" s="175" t="s">
        <v>2853</v>
      </c>
      <c r="C1301" s="175" t="s">
        <v>241</v>
      </c>
      <c r="D1301" s="178">
        <v>366.76</v>
      </c>
      <c r="E1301" t="s">
        <v>34</v>
      </c>
    </row>
    <row r="1302" spans="1:5">
      <c r="A1302" s="174" t="s">
        <v>2854</v>
      </c>
      <c r="B1302" s="174" t="s">
        <v>2855</v>
      </c>
      <c r="C1302" s="174" t="s">
        <v>476</v>
      </c>
      <c r="D1302" s="177">
        <v>438.36</v>
      </c>
      <c r="E1302" t="s">
        <v>34</v>
      </c>
    </row>
    <row r="1303" spans="1:5">
      <c r="A1303" s="175" t="s">
        <v>2856</v>
      </c>
      <c r="B1303" s="175" t="s">
        <v>2857</v>
      </c>
      <c r="C1303" s="175" t="s">
        <v>2808</v>
      </c>
      <c r="D1303" s="178">
        <v>294.3</v>
      </c>
      <c r="E1303" t="s">
        <v>34</v>
      </c>
    </row>
    <row r="1304" spans="1:5">
      <c r="A1304" s="174" t="s">
        <v>2858</v>
      </c>
      <c r="B1304" s="174" t="s">
        <v>2859</v>
      </c>
      <c r="C1304" s="174" t="s">
        <v>476</v>
      </c>
      <c r="D1304" s="177">
        <v>355.91</v>
      </c>
      <c r="E1304" t="s">
        <v>34</v>
      </c>
    </row>
    <row r="1305" spans="1:5">
      <c r="A1305" s="175" t="s">
        <v>2860</v>
      </c>
      <c r="B1305" s="175" t="s">
        <v>2861</v>
      </c>
      <c r="C1305" s="175" t="s">
        <v>1228</v>
      </c>
      <c r="D1305" s="178">
        <v>472.15</v>
      </c>
      <c r="E1305" t="s">
        <v>34</v>
      </c>
    </row>
    <row r="1306" spans="1:5">
      <c r="A1306" s="174" t="s">
        <v>2862</v>
      </c>
      <c r="B1306" s="174" t="s">
        <v>2729</v>
      </c>
      <c r="C1306" s="174" t="s">
        <v>476</v>
      </c>
      <c r="D1306" s="177">
        <v>423.62</v>
      </c>
      <c r="E1306" t="s">
        <v>34</v>
      </c>
    </row>
    <row r="1307" spans="1:5">
      <c r="A1307" s="175" t="s">
        <v>2863</v>
      </c>
      <c r="B1307" s="175" t="s">
        <v>2864</v>
      </c>
      <c r="C1307" s="175" t="s">
        <v>2865</v>
      </c>
      <c r="D1307" s="178">
        <v>3198.96</v>
      </c>
      <c r="E1307" t="s">
        <v>34</v>
      </c>
    </row>
    <row r="1308" spans="1:5">
      <c r="A1308" s="174" t="s">
        <v>924</v>
      </c>
      <c r="B1308" s="174" t="s">
        <v>925</v>
      </c>
      <c r="C1308" s="174" t="s">
        <v>241</v>
      </c>
      <c r="D1308" s="177">
        <v>1091.6500000000001</v>
      </c>
      <c r="E1308" t="s">
        <v>34</v>
      </c>
    </row>
    <row r="1309" spans="1:5">
      <c r="A1309" s="175" t="s">
        <v>2866</v>
      </c>
      <c r="B1309" s="175" t="s">
        <v>2867</v>
      </c>
      <c r="C1309" s="175" t="s">
        <v>241</v>
      </c>
      <c r="D1309" s="178">
        <v>595.55999999999995</v>
      </c>
      <c r="E1309" t="s">
        <v>34</v>
      </c>
    </row>
    <row r="1310" spans="1:5">
      <c r="A1310" s="174" t="s">
        <v>2868</v>
      </c>
      <c r="B1310" s="174" t="s">
        <v>2869</v>
      </c>
      <c r="C1310" s="174" t="s">
        <v>241</v>
      </c>
      <c r="D1310" s="177">
        <v>601.79999999999995</v>
      </c>
      <c r="E1310" t="s">
        <v>34</v>
      </c>
    </row>
    <row r="1311" spans="1:5">
      <c r="A1311" s="175" t="s">
        <v>2870</v>
      </c>
      <c r="B1311" s="175" t="s">
        <v>2825</v>
      </c>
      <c r="C1311" s="175" t="s">
        <v>241</v>
      </c>
      <c r="D1311" s="178">
        <v>174.19</v>
      </c>
      <c r="E1311" t="s">
        <v>34</v>
      </c>
    </row>
    <row r="1312" spans="1:5">
      <c r="A1312" s="174" t="s">
        <v>2871</v>
      </c>
      <c r="B1312" s="174" t="s">
        <v>2872</v>
      </c>
      <c r="C1312" s="174" t="s">
        <v>2873</v>
      </c>
      <c r="D1312" s="177">
        <v>153.53</v>
      </c>
      <c r="E1312" t="s">
        <v>34</v>
      </c>
    </row>
    <row r="1313" spans="1:5">
      <c r="A1313" s="175" t="s">
        <v>2874</v>
      </c>
      <c r="B1313" s="175" t="s">
        <v>2875</v>
      </c>
      <c r="C1313" s="175" t="s">
        <v>476</v>
      </c>
      <c r="D1313" s="178">
        <v>1021.08</v>
      </c>
      <c r="E1313" t="s">
        <v>34</v>
      </c>
    </row>
    <row r="1314" spans="1:5">
      <c r="A1314" s="174" t="s">
        <v>885</v>
      </c>
      <c r="B1314" s="174" t="s">
        <v>886</v>
      </c>
      <c r="C1314" s="174" t="s">
        <v>887</v>
      </c>
      <c r="D1314" s="177">
        <v>683.69</v>
      </c>
      <c r="E1314" t="s">
        <v>34</v>
      </c>
    </row>
    <row r="1315" spans="1:5">
      <c r="A1315" s="175" t="s">
        <v>2876</v>
      </c>
      <c r="B1315" s="175" t="s">
        <v>2877</v>
      </c>
      <c r="C1315" s="175" t="s">
        <v>476</v>
      </c>
      <c r="D1315" s="178">
        <v>284.48</v>
      </c>
      <c r="E1315" t="s">
        <v>34</v>
      </c>
    </row>
    <row r="1316" spans="1:5">
      <c r="A1316" s="174" t="s">
        <v>2878</v>
      </c>
      <c r="B1316" s="174" t="s">
        <v>2879</v>
      </c>
      <c r="C1316" s="174" t="s">
        <v>737</v>
      </c>
      <c r="D1316" s="177">
        <v>440</v>
      </c>
      <c r="E1316" t="s">
        <v>34</v>
      </c>
    </row>
    <row r="1317" spans="1:5">
      <c r="A1317" s="175" t="s">
        <v>2880</v>
      </c>
      <c r="B1317" s="175" t="s">
        <v>2881</v>
      </c>
      <c r="C1317" s="175" t="s">
        <v>1176</v>
      </c>
      <c r="D1317" s="178">
        <v>256.69</v>
      </c>
      <c r="E1317" t="s">
        <v>34</v>
      </c>
    </row>
    <row r="1318" spans="1:5">
      <c r="A1318" s="174" t="s">
        <v>2882</v>
      </c>
      <c r="B1318" s="174" t="s">
        <v>2883</v>
      </c>
      <c r="C1318" s="174" t="s">
        <v>476</v>
      </c>
      <c r="D1318" s="177">
        <v>166.03</v>
      </c>
      <c r="E1318" t="s">
        <v>34</v>
      </c>
    </row>
    <row r="1319" spans="1:5">
      <c r="A1319" s="175" t="s">
        <v>2884</v>
      </c>
      <c r="B1319" s="175" t="s">
        <v>2885</v>
      </c>
      <c r="C1319" s="175" t="s">
        <v>2834</v>
      </c>
      <c r="D1319" s="178">
        <v>366.94</v>
      </c>
      <c r="E1319" t="s">
        <v>34</v>
      </c>
    </row>
    <row r="1320" spans="1:5">
      <c r="A1320" s="174" t="s">
        <v>2886</v>
      </c>
      <c r="B1320" s="174" t="s">
        <v>2887</v>
      </c>
      <c r="C1320" s="174" t="s">
        <v>241</v>
      </c>
      <c r="D1320" s="177">
        <v>449.5</v>
      </c>
      <c r="E1320" t="s">
        <v>34</v>
      </c>
    </row>
    <row r="1321" spans="1:5">
      <c r="A1321" s="175" t="s">
        <v>2888</v>
      </c>
      <c r="B1321" s="175" t="s">
        <v>2889</v>
      </c>
      <c r="C1321" s="175" t="s">
        <v>880</v>
      </c>
      <c r="D1321" s="178">
        <v>787.71</v>
      </c>
      <c r="E1321" t="s">
        <v>34</v>
      </c>
    </row>
    <row r="1322" spans="1:5">
      <c r="A1322" s="174" t="s">
        <v>2890</v>
      </c>
      <c r="B1322" s="174" t="s">
        <v>2891</v>
      </c>
      <c r="C1322" s="174" t="s">
        <v>2892</v>
      </c>
      <c r="D1322" s="177">
        <v>133.1</v>
      </c>
      <c r="E1322" t="s">
        <v>34</v>
      </c>
    </row>
    <row r="1323" spans="1:5">
      <c r="A1323" s="175" t="s">
        <v>2893</v>
      </c>
      <c r="B1323" s="175" t="s">
        <v>746</v>
      </c>
      <c r="C1323" s="175" t="s">
        <v>241</v>
      </c>
      <c r="D1323" s="178">
        <v>469.38</v>
      </c>
      <c r="E1323" t="s">
        <v>34</v>
      </c>
    </row>
    <row r="1324" spans="1:5">
      <c r="A1324" s="174" t="s">
        <v>2894</v>
      </c>
      <c r="B1324" s="174" t="s">
        <v>2895</v>
      </c>
      <c r="C1324" s="174" t="s">
        <v>765</v>
      </c>
      <c r="D1324" s="177">
        <v>358.4</v>
      </c>
      <c r="E1324" t="s">
        <v>34</v>
      </c>
    </row>
    <row r="1325" spans="1:5">
      <c r="A1325" s="175" t="s">
        <v>2896</v>
      </c>
      <c r="B1325" s="175" t="s">
        <v>2897</v>
      </c>
      <c r="C1325" s="175" t="s">
        <v>765</v>
      </c>
      <c r="D1325" s="178">
        <v>404.18</v>
      </c>
      <c r="E1325" t="s">
        <v>34</v>
      </c>
    </row>
    <row r="1326" spans="1:5">
      <c r="A1326" s="174" t="s">
        <v>2898</v>
      </c>
      <c r="B1326" s="174" t="s">
        <v>2899</v>
      </c>
      <c r="C1326" s="174" t="s">
        <v>476</v>
      </c>
      <c r="D1326" s="177">
        <v>333.86</v>
      </c>
      <c r="E1326" t="s">
        <v>34</v>
      </c>
    </row>
    <row r="1327" spans="1:5">
      <c r="A1327" s="175" t="s">
        <v>2900</v>
      </c>
      <c r="B1327" s="175" t="s">
        <v>2901</v>
      </c>
      <c r="C1327" s="175" t="s">
        <v>2774</v>
      </c>
      <c r="D1327" s="178">
        <v>292.70999999999998</v>
      </c>
      <c r="E1327" t="s">
        <v>34</v>
      </c>
    </row>
    <row r="1328" spans="1:5">
      <c r="A1328" s="174" t="s">
        <v>2902</v>
      </c>
      <c r="B1328" s="174" t="s">
        <v>2903</v>
      </c>
      <c r="C1328" s="174" t="s">
        <v>1000</v>
      </c>
      <c r="D1328" s="177">
        <v>228.31</v>
      </c>
      <c r="E1328" t="s">
        <v>34</v>
      </c>
    </row>
    <row r="1329" spans="1:5">
      <c r="A1329" s="175" t="s">
        <v>2904</v>
      </c>
      <c r="B1329" s="175" t="s">
        <v>2905</v>
      </c>
      <c r="C1329" s="175" t="s">
        <v>1420</v>
      </c>
      <c r="D1329" s="178">
        <v>157.26</v>
      </c>
      <c r="E1329" t="s">
        <v>34</v>
      </c>
    </row>
    <row r="1330" spans="1:5">
      <c r="A1330" s="174" t="s">
        <v>2906</v>
      </c>
      <c r="B1330" s="174" t="s">
        <v>2907</v>
      </c>
      <c r="C1330" s="174" t="s">
        <v>215</v>
      </c>
      <c r="D1330" s="177">
        <v>224.17</v>
      </c>
      <c r="E1330" t="s">
        <v>34</v>
      </c>
    </row>
    <row r="1331" spans="1:5">
      <c r="A1331" s="175" t="s">
        <v>2908</v>
      </c>
      <c r="B1331" s="175" t="s">
        <v>2909</v>
      </c>
      <c r="C1331" s="175" t="s">
        <v>2910</v>
      </c>
      <c r="D1331" s="178">
        <v>132</v>
      </c>
      <c r="E1331" t="s">
        <v>34</v>
      </c>
    </row>
    <row r="1332" spans="1:5">
      <c r="A1332" s="174" t="s">
        <v>2911</v>
      </c>
      <c r="B1332" s="174" t="s">
        <v>2912</v>
      </c>
      <c r="C1332" s="174" t="s">
        <v>2913</v>
      </c>
      <c r="D1332" s="177">
        <v>2860.8</v>
      </c>
      <c r="E1332" t="s">
        <v>34</v>
      </c>
    </row>
    <row r="1333" spans="1:5">
      <c r="A1333" s="175" t="s">
        <v>2914</v>
      </c>
      <c r="B1333" s="175" t="s">
        <v>2915</v>
      </c>
      <c r="C1333" s="175" t="s">
        <v>2645</v>
      </c>
      <c r="D1333" s="178">
        <v>109.02</v>
      </c>
      <c r="E1333" t="s">
        <v>34</v>
      </c>
    </row>
    <row r="1334" spans="1:5">
      <c r="A1334" s="174" t="s">
        <v>2916</v>
      </c>
      <c r="B1334" s="174" t="s">
        <v>2917</v>
      </c>
      <c r="C1334" s="174" t="s">
        <v>869</v>
      </c>
      <c r="D1334" s="177">
        <v>398.55</v>
      </c>
      <c r="E1334" t="s">
        <v>34</v>
      </c>
    </row>
    <row r="1335" spans="1:5">
      <c r="A1335" s="175" t="s">
        <v>1108</v>
      </c>
      <c r="B1335" s="175" t="s">
        <v>1109</v>
      </c>
      <c r="C1335" s="175" t="s">
        <v>1110</v>
      </c>
      <c r="D1335" s="178">
        <v>139.19999999999999</v>
      </c>
      <c r="E1335" t="s">
        <v>34</v>
      </c>
    </row>
    <row r="1336" spans="1:5">
      <c r="A1336" s="174" t="s">
        <v>2918</v>
      </c>
      <c r="B1336" s="174" t="s">
        <v>2919</v>
      </c>
      <c r="C1336" s="174" t="s">
        <v>476</v>
      </c>
      <c r="D1336" s="177">
        <v>145.04</v>
      </c>
      <c r="E1336" t="s">
        <v>34</v>
      </c>
    </row>
    <row r="1337" spans="1:5">
      <c r="A1337" s="175" t="s">
        <v>2920</v>
      </c>
      <c r="B1337" s="175" t="s">
        <v>2921</v>
      </c>
      <c r="C1337" s="175" t="s">
        <v>861</v>
      </c>
      <c r="D1337" s="178">
        <v>260.58999999999997</v>
      </c>
      <c r="E1337" t="s">
        <v>34</v>
      </c>
    </row>
    <row r="1338" spans="1:5">
      <c r="A1338" s="174" t="s">
        <v>2922</v>
      </c>
      <c r="B1338" s="174" t="s">
        <v>2923</v>
      </c>
      <c r="C1338" s="174" t="s">
        <v>765</v>
      </c>
      <c r="D1338" s="177">
        <v>275.39999999999998</v>
      </c>
      <c r="E1338" t="s">
        <v>34</v>
      </c>
    </row>
    <row r="1339" spans="1:5">
      <c r="A1339" s="175" t="s">
        <v>2924</v>
      </c>
      <c r="B1339" s="175" t="s">
        <v>2925</v>
      </c>
      <c r="C1339" s="175" t="s">
        <v>2926</v>
      </c>
      <c r="D1339" s="178">
        <v>208.48</v>
      </c>
      <c r="E1339" t="s">
        <v>34</v>
      </c>
    </row>
    <row r="1340" spans="1:5">
      <c r="A1340" s="174" t="s">
        <v>2927</v>
      </c>
      <c r="B1340" s="174" t="s">
        <v>2928</v>
      </c>
      <c r="C1340" s="174" t="s">
        <v>594</v>
      </c>
      <c r="D1340" s="177">
        <v>409.54</v>
      </c>
      <c r="E1340" t="s">
        <v>34</v>
      </c>
    </row>
    <row r="1341" spans="1:5">
      <c r="A1341" s="175" t="s">
        <v>1006</v>
      </c>
      <c r="B1341" s="175" t="s">
        <v>1007</v>
      </c>
      <c r="C1341" s="175" t="s">
        <v>476</v>
      </c>
      <c r="D1341" s="178">
        <v>552.23</v>
      </c>
      <c r="E1341" t="s">
        <v>34</v>
      </c>
    </row>
    <row r="1342" spans="1:5">
      <c r="A1342" s="174" t="s">
        <v>2929</v>
      </c>
      <c r="B1342" s="174" t="s">
        <v>2930</v>
      </c>
      <c r="C1342" s="174" t="s">
        <v>2931</v>
      </c>
      <c r="D1342" s="177">
        <v>105.04</v>
      </c>
      <c r="E1342" t="s">
        <v>34</v>
      </c>
    </row>
    <row r="1343" spans="1:5">
      <c r="A1343" s="175" t="s">
        <v>2932</v>
      </c>
      <c r="B1343" s="175" t="s">
        <v>2933</v>
      </c>
      <c r="C1343" s="175" t="s">
        <v>241</v>
      </c>
      <c r="D1343" s="178">
        <v>208.17</v>
      </c>
      <c r="E1343" t="s">
        <v>34</v>
      </c>
    </row>
    <row r="1344" spans="1:5">
      <c r="A1344" s="174" t="s">
        <v>2934</v>
      </c>
      <c r="B1344" s="174" t="s">
        <v>2849</v>
      </c>
      <c r="C1344" s="174" t="s">
        <v>975</v>
      </c>
      <c r="D1344" s="177">
        <v>134.72999999999999</v>
      </c>
      <c r="E1344" t="s">
        <v>34</v>
      </c>
    </row>
    <row r="1345" spans="1:5">
      <c r="A1345" s="175" t="s">
        <v>707</v>
      </c>
      <c r="B1345" s="175" t="s">
        <v>708</v>
      </c>
      <c r="C1345" s="175" t="s">
        <v>374</v>
      </c>
      <c r="D1345" s="178">
        <v>358.9</v>
      </c>
      <c r="E1345" t="s">
        <v>34</v>
      </c>
    </row>
    <row r="1346" spans="1:5">
      <c r="A1346" s="174" t="s">
        <v>2935</v>
      </c>
      <c r="B1346" s="174" t="s">
        <v>2936</v>
      </c>
      <c r="C1346" s="174" t="s">
        <v>2937</v>
      </c>
      <c r="D1346" s="177">
        <v>81.66</v>
      </c>
      <c r="E1346" t="s">
        <v>34</v>
      </c>
    </row>
    <row r="1347" spans="1:5">
      <c r="A1347" s="175" t="s">
        <v>2938</v>
      </c>
      <c r="B1347" s="175" t="s">
        <v>2939</v>
      </c>
      <c r="C1347" s="175" t="s">
        <v>476</v>
      </c>
      <c r="D1347" s="178">
        <v>283.08999999999997</v>
      </c>
      <c r="E1347" t="s">
        <v>34</v>
      </c>
    </row>
    <row r="1348" spans="1:5">
      <c r="A1348" s="174" t="s">
        <v>1116</v>
      </c>
      <c r="B1348" s="174" t="s">
        <v>1117</v>
      </c>
      <c r="C1348" s="174" t="s">
        <v>715</v>
      </c>
      <c r="D1348" s="177">
        <v>99.8</v>
      </c>
      <c r="E1348" t="s">
        <v>34</v>
      </c>
    </row>
    <row r="1349" spans="1:5">
      <c r="A1349" s="175" t="s">
        <v>2940</v>
      </c>
      <c r="B1349" s="175" t="s">
        <v>2941</v>
      </c>
      <c r="C1349" s="175" t="s">
        <v>476</v>
      </c>
      <c r="D1349" s="178">
        <v>241.03</v>
      </c>
      <c r="E1349" t="s">
        <v>34</v>
      </c>
    </row>
    <row r="1350" spans="1:5">
      <c r="A1350" s="174" t="s">
        <v>2942</v>
      </c>
      <c r="B1350" s="174" t="s">
        <v>2943</v>
      </c>
      <c r="C1350" s="174" t="s">
        <v>2944</v>
      </c>
      <c r="D1350" s="177">
        <v>263.39999999999998</v>
      </c>
      <c r="E1350" t="s">
        <v>34</v>
      </c>
    </row>
    <row r="1351" spans="1:5">
      <c r="A1351" s="175" t="s">
        <v>2945</v>
      </c>
      <c r="B1351" s="175" t="s">
        <v>2946</v>
      </c>
      <c r="C1351" s="175" t="s">
        <v>2947</v>
      </c>
      <c r="D1351" s="178">
        <v>298.64999999999998</v>
      </c>
      <c r="E1351" t="s">
        <v>34</v>
      </c>
    </row>
    <row r="1352" spans="1:5">
      <c r="A1352" s="174" t="s">
        <v>2948</v>
      </c>
      <c r="B1352" s="174" t="s">
        <v>2949</v>
      </c>
      <c r="C1352" s="174" t="s">
        <v>2950</v>
      </c>
      <c r="D1352" s="177">
        <v>237.1</v>
      </c>
      <c r="E1352" t="s">
        <v>34</v>
      </c>
    </row>
    <row r="1353" spans="1:5">
      <c r="A1353" s="175" t="s">
        <v>2951</v>
      </c>
      <c r="B1353" s="175" t="s">
        <v>2952</v>
      </c>
      <c r="C1353" s="175" t="s">
        <v>2950</v>
      </c>
      <c r="D1353" s="178">
        <v>169.26</v>
      </c>
      <c r="E1353" t="s">
        <v>34</v>
      </c>
    </row>
    <row r="1354" spans="1:5">
      <c r="A1354" s="174" t="s">
        <v>2953</v>
      </c>
      <c r="B1354" s="174" t="s">
        <v>2954</v>
      </c>
      <c r="C1354" s="174" t="s">
        <v>2955</v>
      </c>
      <c r="D1354" s="177">
        <v>242.49</v>
      </c>
      <c r="E1354" t="s">
        <v>34</v>
      </c>
    </row>
    <row r="1355" spans="1:5">
      <c r="A1355" s="175" t="s">
        <v>2956</v>
      </c>
      <c r="B1355" s="175" t="s">
        <v>2957</v>
      </c>
      <c r="C1355" s="175" t="s">
        <v>2958</v>
      </c>
      <c r="D1355" s="178">
        <v>202.66</v>
      </c>
      <c r="E1355" t="s">
        <v>34</v>
      </c>
    </row>
    <row r="1356" spans="1:5">
      <c r="A1356" s="174" t="s">
        <v>2959</v>
      </c>
      <c r="B1356" s="174" t="s">
        <v>2960</v>
      </c>
      <c r="C1356" s="174" t="s">
        <v>476</v>
      </c>
      <c r="D1356" s="177">
        <v>230.2</v>
      </c>
      <c r="E1356" t="s">
        <v>34</v>
      </c>
    </row>
    <row r="1357" spans="1:5">
      <c r="A1357" s="175" t="s">
        <v>2961</v>
      </c>
      <c r="B1357" s="175" t="s">
        <v>2962</v>
      </c>
      <c r="C1357" s="175" t="s">
        <v>594</v>
      </c>
      <c r="D1357" s="178">
        <v>546.66999999999996</v>
      </c>
      <c r="E1357" t="s">
        <v>34</v>
      </c>
    </row>
    <row r="1358" spans="1:5">
      <c r="A1358" s="174" t="s">
        <v>894</v>
      </c>
      <c r="B1358" s="174" t="s">
        <v>895</v>
      </c>
      <c r="C1358" s="174" t="s">
        <v>773</v>
      </c>
      <c r="D1358" s="177">
        <v>155.81</v>
      </c>
      <c r="E1358" t="s">
        <v>34</v>
      </c>
    </row>
    <row r="1359" spans="1:5">
      <c r="A1359" s="175" t="s">
        <v>2963</v>
      </c>
      <c r="B1359" s="175" t="s">
        <v>2964</v>
      </c>
      <c r="C1359" s="175" t="s">
        <v>2685</v>
      </c>
      <c r="D1359" s="178">
        <v>140.43</v>
      </c>
      <c r="E1359" t="s">
        <v>34</v>
      </c>
    </row>
    <row r="1360" spans="1:5">
      <c r="A1360" s="174" t="s">
        <v>730</v>
      </c>
      <c r="B1360" s="174" t="s">
        <v>731</v>
      </c>
      <c r="C1360" s="174" t="s">
        <v>732</v>
      </c>
      <c r="D1360" s="177">
        <v>248.56</v>
      </c>
      <c r="E1360" t="s">
        <v>34</v>
      </c>
    </row>
    <row r="1361" spans="1:5">
      <c r="A1361" s="175" t="s">
        <v>2965</v>
      </c>
      <c r="B1361" s="175" t="s">
        <v>2966</v>
      </c>
      <c r="C1361" s="175" t="s">
        <v>241</v>
      </c>
      <c r="D1361" s="178">
        <v>83.94</v>
      </c>
      <c r="E1361" t="s">
        <v>34</v>
      </c>
    </row>
    <row r="1362" spans="1:5">
      <c r="A1362" s="174" t="s">
        <v>2967</v>
      </c>
      <c r="B1362" s="174" t="s">
        <v>2968</v>
      </c>
      <c r="C1362" s="174" t="s">
        <v>246</v>
      </c>
      <c r="D1362" s="177">
        <v>188.76</v>
      </c>
      <c r="E1362" t="s">
        <v>34</v>
      </c>
    </row>
    <row r="1363" spans="1:5">
      <c r="A1363" s="175" t="s">
        <v>2969</v>
      </c>
      <c r="B1363" s="175" t="s">
        <v>2970</v>
      </c>
      <c r="C1363" s="175" t="s">
        <v>2971</v>
      </c>
      <c r="D1363" s="178">
        <v>439.27</v>
      </c>
      <c r="E1363" t="s">
        <v>34</v>
      </c>
    </row>
    <row r="1364" spans="1:5">
      <c r="A1364" s="174" t="s">
        <v>2972</v>
      </c>
      <c r="B1364" s="174" t="s">
        <v>2973</v>
      </c>
      <c r="C1364" s="174" t="s">
        <v>476</v>
      </c>
      <c r="D1364" s="177">
        <v>213.9</v>
      </c>
      <c r="E1364" t="s">
        <v>34</v>
      </c>
    </row>
    <row r="1365" spans="1:5">
      <c r="A1365" s="175" t="s">
        <v>2974</v>
      </c>
      <c r="B1365" s="175" t="s">
        <v>2975</v>
      </c>
      <c r="C1365" s="175" t="s">
        <v>2976</v>
      </c>
      <c r="D1365" s="178">
        <v>208.45</v>
      </c>
      <c r="E1365" t="s">
        <v>34</v>
      </c>
    </row>
    <row r="1366" spans="1:5">
      <c r="A1366" s="174" t="s">
        <v>2977</v>
      </c>
      <c r="B1366" s="174" t="s">
        <v>2978</v>
      </c>
      <c r="C1366" s="174" t="s">
        <v>880</v>
      </c>
      <c r="D1366" s="177">
        <v>201.56</v>
      </c>
      <c r="E1366" t="s">
        <v>34</v>
      </c>
    </row>
    <row r="1367" spans="1:5">
      <c r="A1367" s="175" t="s">
        <v>2979</v>
      </c>
      <c r="B1367" s="175" t="s">
        <v>2980</v>
      </c>
      <c r="C1367" s="175" t="s">
        <v>2981</v>
      </c>
      <c r="D1367" s="178">
        <v>108.4</v>
      </c>
      <c r="E1367" t="s">
        <v>34</v>
      </c>
    </row>
    <row r="1368" spans="1:5">
      <c r="A1368" s="174" t="s">
        <v>2982</v>
      </c>
      <c r="B1368" s="174" t="s">
        <v>2983</v>
      </c>
      <c r="C1368" s="174" t="s">
        <v>241</v>
      </c>
      <c r="D1368" s="177">
        <v>169.65</v>
      </c>
      <c r="E1368" t="s">
        <v>34</v>
      </c>
    </row>
    <row r="1369" spans="1:5">
      <c r="A1369" s="175" t="s">
        <v>2984</v>
      </c>
      <c r="B1369" s="175" t="s">
        <v>2985</v>
      </c>
      <c r="C1369" s="175" t="s">
        <v>241</v>
      </c>
      <c r="D1369" s="178">
        <v>370.51</v>
      </c>
      <c r="E1369" t="s">
        <v>34</v>
      </c>
    </row>
    <row r="1370" spans="1:5">
      <c r="A1370" s="174" t="s">
        <v>2986</v>
      </c>
      <c r="B1370" s="174" t="s">
        <v>2987</v>
      </c>
      <c r="C1370" s="174" t="s">
        <v>806</v>
      </c>
      <c r="D1370" s="177">
        <v>205.59</v>
      </c>
      <c r="E1370" t="s">
        <v>34</v>
      </c>
    </row>
    <row r="1371" spans="1:5">
      <c r="A1371" s="175" t="s">
        <v>2988</v>
      </c>
      <c r="B1371" s="175" t="s">
        <v>2989</v>
      </c>
      <c r="C1371" s="175" t="s">
        <v>2990</v>
      </c>
      <c r="D1371" s="178">
        <v>56.11</v>
      </c>
      <c r="E1371" t="s">
        <v>34</v>
      </c>
    </row>
    <row r="1372" spans="1:5">
      <c r="A1372" s="174" t="s">
        <v>2991</v>
      </c>
      <c r="B1372" s="174" t="s">
        <v>2992</v>
      </c>
      <c r="C1372" s="174" t="s">
        <v>2990</v>
      </c>
      <c r="D1372" s="177">
        <v>56.11</v>
      </c>
      <c r="E1372" t="s">
        <v>34</v>
      </c>
    </row>
    <row r="1373" spans="1:5">
      <c r="A1373" s="175" t="s">
        <v>2993</v>
      </c>
      <c r="B1373" s="175" t="s">
        <v>2994</v>
      </c>
      <c r="C1373" s="175" t="s">
        <v>344</v>
      </c>
      <c r="D1373" s="178">
        <v>216.55</v>
      </c>
      <c r="E1373" t="s">
        <v>34</v>
      </c>
    </row>
    <row r="1374" spans="1:5">
      <c r="A1374" s="174" t="s">
        <v>2995</v>
      </c>
      <c r="B1374" s="174" t="s">
        <v>2996</v>
      </c>
      <c r="C1374" s="174" t="s">
        <v>2910</v>
      </c>
      <c r="D1374" s="177">
        <v>110</v>
      </c>
      <c r="E1374" t="s">
        <v>34</v>
      </c>
    </row>
    <row r="1375" spans="1:5">
      <c r="A1375" s="175" t="s">
        <v>2997</v>
      </c>
      <c r="B1375" s="175" t="s">
        <v>2998</v>
      </c>
      <c r="C1375" s="175" t="s">
        <v>241</v>
      </c>
      <c r="D1375" s="178">
        <v>83.84</v>
      </c>
      <c r="E1375" t="s">
        <v>34</v>
      </c>
    </row>
    <row r="1376" spans="1:5">
      <c r="A1376" s="174" t="s">
        <v>2999</v>
      </c>
      <c r="B1376" s="174" t="s">
        <v>3000</v>
      </c>
      <c r="C1376" s="174" t="s">
        <v>241</v>
      </c>
      <c r="D1376" s="177">
        <v>99.59</v>
      </c>
      <c r="E1376" t="s">
        <v>34</v>
      </c>
    </row>
    <row r="1377" spans="1:5">
      <c r="A1377" s="175" t="s">
        <v>3001</v>
      </c>
      <c r="B1377" s="175" t="s">
        <v>3002</v>
      </c>
      <c r="C1377" s="175" t="s">
        <v>476</v>
      </c>
      <c r="D1377" s="178">
        <v>155.66</v>
      </c>
      <c r="E1377" t="s">
        <v>34</v>
      </c>
    </row>
    <row r="1378" spans="1:5">
      <c r="A1378" s="174" t="s">
        <v>3003</v>
      </c>
      <c r="B1378" s="174" t="s">
        <v>3004</v>
      </c>
      <c r="C1378" s="174" t="s">
        <v>1228</v>
      </c>
      <c r="D1378" s="177">
        <v>341.34</v>
      </c>
      <c r="E1378" t="s">
        <v>34</v>
      </c>
    </row>
    <row r="1379" spans="1:5">
      <c r="A1379" s="175" t="s">
        <v>3005</v>
      </c>
      <c r="B1379" s="175" t="s">
        <v>3006</v>
      </c>
      <c r="C1379" s="175" t="s">
        <v>1228</v>
      </c>
      <c r="D1379" s="178">
        <v>114.24</v>
      </c>
      <c r="E1379" t="s">
        <v>34</v>
      </c>
    </row>
    <row r="1380" spans="1:5">
      <c r="A1380" s="174" t="s">
        <v>1046</v>
      </c>
      <c r="B1380" s="174" t="s">
        <v>1047</v>
      </c>
      <c r="C1380" s="174" t="s">
        <v>241</v>
      </c>
      <c r="D1380" s="177">
        <v>537.88</v>
      </c>
      <c r="E1380" t="s">
        <v>34</v>
      </c>
    </row>
    <row r="1381" spans="1:5">
      <c r="A1381" s="175" t="s">
        <v>3007</v>
      </c>
      <c r="B1381" s="175" t="s">
        <v>3008</v>
      </c>
      <c r="C1381" s="175" t="s">
        <v>476</v>
      </c>
      <c r="D1381" s="178">
        <v>201.82</v>
      </c>
      <c r="E1381" t="s">
        <v>34</v>
      </c>
    </row>
    <row r="1382" spans="1:5">
      <c r="A1382" s="174" t="s">
        <v>3009</v>
      </c>
      <c r="B1382" s="174" t="s">
        <v>3010</v>
      </c>
      <c r="C1382" s="174" t="s">
        <v>241</v>
      </c>
      <c r="D1382" s="177">
        <v>150.37</v>
      </c>
      <c r="E1382" t="s">
        <v>34</v>
      </c>
    </row>
    <row r="1383" spans="1:5">
      <c r="A1383" s="175" t="s">
        <v>3011</v>
      </c>
      <c r="B1383" s="175" t="s">
        <v>3012</v>
      </c>
      <c r="C1383" s="175" t="s">
        <v>1041</v>
      </c>
      <c r="D1383" s="178">
        <v>198.78</v>
      </c>
      <c r="E1383" t="s">
        <v>34</v>
      </c>
    </row>
    <row r="1384" spans="1:5">
      <c r="A1384" s="174" t="s">
        <v>3013</v>
      </c>
      <c r="B1384" s="174" t="s">
        <v>3014</v>
      </c>
      <c r="C1384" s="174" t="s">
        <v>1084</v>
      </c>
      <c r="D1384" s="177">
        <v>155.08000000000001</v>
      </c>
      <c r="E1384" t="s">
        <v>34</v>
      </c>
    </row>
    <row r="1385" spans="1:5">
      <c r="A1385" s="175" t="s">
        <v>1098</v>
      </c>
      <c r="B1385" s="175" t="s">
        <v>1099</v>
      </c>
      <c r="C1385" s="175" t="s">
        <v>1100</v>
      </c>
      <c r="D1385" s="178">
        <v>116.45</v>
      </c>
      <c r="E1385" t="s">
        <v>34</v>
      </c>
    </row>
    <row r="1386" spans="1:5">
      <c r="A1386" s="174" t="s">
        <v>3015</v>
      </c>
      <c r="B1386" s="174" t="s">
        <v>3016</v>
      </c>
      <c r="C1386" s="174" t="s">
        <v>2774</v>
      </c>
      <c r="D1386" s="177">
        <v>79.44</v>
      </c>
      <c r="E1386" t="s">
        <v>34</v>
      </c>
    </row>
    <row r="1387" spans="1:5">
      <c r="A1387" s="175" t="s">
        <v>3017</v>
      </c>
      <c r="B1387" s="175" t="s">
        <v>3018</v>
      </c>
      <c r="C1387" s="175" t="s">
        <v>806</v>
      </c>
      <c r="D1387" s="178">
        <v>118.68</v>
      </c>
      <c r="E1387" t="s">
        <v>34</v>
      </c>
    </row>
    <row r="1388" spans="1:5">
      <c r="A1388" s="174" t="s">
        <v>3019</v>
      </c>
      <c r="B1388" s="174" t="s">
        <v>3020</v>
      </c>
      <c r="C1388" s="174" t="s">
        <v>861</v>
      </c>
      <c r="D1388" s="177">
        <v>90</v>
      </c>
      <c r="E1388" t="s">
        <v>34</v>
      </c>
    </row>
    <row r="1389" spans="1:5">
      <c r="A1389" s="175" t="s">
        <v>859</v>
      </c>
      <c r="B1389" s="175" t="s">
        <v>860</v>
      </c>
      <c r="C1389" s="175" t="s">
        <v>861</v>
      </c>
      <c r="D1389" s="178">
        <v>136.41999999999999</v>
      </c>
      <c r="E1389" t="s">
        <v>34</v>
      </c>
    </row>
    <row r="1390" spans="1:5">
      <c r="A1390" s="174" t="s">
        <v>1229</v>
      </c>
      <c r="B1390" s="174" t="s">
        <v>1230</v>
      </c>
      <c r="C1390" s="174" t="s">
        <v>476</v>
      </c>
      <c r="D1390" s="177">
        <v>162.63999999999999</v>
      </c>
      <c r="E1390" t="s">
        <v>34</v>
      </c>
    </row>
    <row r="1391" spans="1:5">
      <c r="A1391" s="175" t="s">
        <v>3021</v>
      </c>
      <c r="B1391" s="175" t="s">
        <v>3022</v>
      </c>
      <c r="C1391" s="175" t="s">
        <v>241</v>
      </c>
      <c r="D1391" s="178">
        <v>312.92</v>
      </c>
      <c r="E1391" t="s">
        <v>34</v>
      </c>
    </row>
    <row r="1392" spans="1:5">
      <c r="A1392" s="174" t="s">
        <v>3023</v>
      </c>
      <c r="B1392" s="174" t="s">
        <v>3024</v>
      </c>
      <c r="C1392" s="174" t="s">
        <v>241</v>
      </c>
      <c r="D1392" s="177">
        <v>263.5</v>
      </c>
      <c r="E1392" t="s">
        <v>34</v>
      </c>
    </row>
    <row r="1393" spans="1:5">
      <c r="A1393" s="175" t="s">
        <v>3025</v>
      </c>
      <c r="B1393" s="175" t="s">
        <v>3026</v>
      </c>
      <c r="C1393" s="175" t="s">
        <v>476</v>
      </c>
      <c r="D1393" s="178">
        <v>189.68</v>
      </c>
      <c r="E1393" t="s">
        <v>34</v>
      </c>
    </row>
    <row r="1394" spans="1:5">
      <c r="A1394" s="174" t="s">
        <v>3027</v>
      </c>
      <c r="B1394" s="174" t="s">
        <v>3028</v>
      </c>
      <c r="C1394" s="174" t="s">
        <v>215</v>
      </c>
      <c r="D1394" s="177">
        <v>80.45</v>
      </c>
      <c r="E1394" t="s">
        <v>34</v>
      </c>
    </row>
    <row r="1395" spans="1:5">
      <c r="A1395" s="175" t="s">
        <v>3029</v>
      </c>
      <c r="B1395" s="175" t="s">
        <v>3030</v>
      </c>
      <c r="C1395" s="175" t="s">
        <v>476</v>
      </c>
      <c r="D1395" s="178">
        <v>173.45</v>
      </c>
      <c r="E1395" t="s">
        <v>34</v>
      </c>
    </row>
    <row r="1396" spans="1:5">
      <c r="A1396" s="174" t="s">
        <v>3031</v>
      </c>
      <c r="B1396" s="174" t="s">
        <v>3032</v>
      </c>
      <c r="C1396" s="174" t="s">
        <v>241</v>
      </c>
      <c r="D1396" s="177">
        <v>103.32</v>
      </c>
      <c r="E1396" t="s">
        <v>34</v>
      </c>
    </row>
    <row r="1397" spans="1:5">
      <c r="A1397" s="175" t="s">
        <v>3033</v>
      </c>
      <c r="B1397" s="175" t="s">
        <v>3034</v>
      </c>
      <c r="C1397" s="175" t="s">
        <v>3035</v>
      </c>
      <c r="D1397" s="178">
        <v>153.22</v>
      </c>
      <c r="E1397" t="s">
        <v>34</v>
      </c>
    </row>
    <row r="1398" spans="1:5">
      <c r="A1398" s="174" t="s">
        <v>3036</v>
      </c>
      <c r="B1398" s="174" t="s">
        <v>3037</v>
      </c>
      <c r="C1398" s="174" t="s">
        <v>241</v>
      </c>
      <c r="D1398" s="177">
        <v>169.41</v>
      </c>
      <c r="E1398" t="s">
        <v>34</v>
      </c>
    </row>
    <row r="1399" spans="1:5">
      <c r="A1399" s="175" t="s">
        <v>3038</v>
      </c>
      <c r="B1399" s="175" t="s">
        <v>3039</v>
      </c>
      <c r="C1399" s="175" t="s">
        <v>241</v>
      </c>
      <c r="D1399" s="178">
        <v>198.48</v>
      </c>
      <c r="E1399" t="s">
        <v>34</v>
      </c>
    </row>
    <row r="1400" spans="1:5">
      <c r="A1400" s="174" t="s">
        <v>3040</v>
      </c>
      <c r="B1400" s="174" t="s">
        <v>3041</v>
      </c>
      <c r="C1400" s="174" t="s">
        <v>476</v>
      </c>
      <c r="D1400" s="177">
        <v>235.64</v>
      </c>
      <c r="E1400" t="s">
        <v>34</v>
      </c>
    </row>
    <row r="1401" spans="1:5">
      <c r="A1401" s="175" t="s">
        <v>3042</v>
      </c>
      <c r="B1401" s="175" t="s">
        <v>3043</v>
      </c>
      <c r="C1401" s="175" t="s">
        <v>2873</v>
      </c>
      <c r="D1401" s="178">
        <v>77.150000000000006</v>
      </c>
      <c r="E1401" t="s">
        <v>34</v>
      </c>
    </row>
    <row r="1402" spans="1:5">
      <c r="A1402" s="174" t="s">
        <v>3044</v>
      </c>
      <c r="B1402" s="174" t="s">
        <v>3045</v>
      </c>
      <c r="C1402" s="174" t="s">
        <v>3046</v>
      </c>
      <c r="D1402" s="177">
        <v>37.5</v>
      </c>
      <c r="E1402" t="s">
        <v>34</v>
      </c>
    </row>
    <row r="1403" spans="1:5">
      <c r="A1403" s="175" t="s">
        <v>3047</v>
      </c>
      <c r="B1403" s="175" t="s">
        <v>3048</v>
      </c>
      <c r="C1403" s="175" t="s">
        <v>241</v>
      </c>
      <c r="D1403" s="178">
        <v>260.36</v>
      </c>
      <c r="E1403" t="s">
        <v>34</v>
      </c>
    </row>
    <row r="1404" spans="1:5">
      <c r="A1404" s="174" t="s">
        <v>3049</v>
      </c>
      <c r="B1404" s="174" t="s">
        <v>3050</v>
      </c>
      <c r="C1404" s="174" t="s">
        <v>594</v>
      </c>
      <c r="D1404" s="177">
        <v>115.64</v>
      </c>
      <c r="E1404" t="s">
        <v>34</v>
      </c>
    </row>
    <row r="1405" spans="1:5">
      <c r="A1405" s="175" t="s">
        <v>3051</v>
      </c>
      <c r="B1405" s="175" t="s">
        <v>3052</v>
      </c>
      <c r="C1405" s="175" t="s">
        <v>2685</v>
      </c>
      <c r="D1405" s="178">
        <v>113.76</v>
      </c>
      <c r="E1405" t="s">
        <v>34</v>
      </c>
    </row>
    <row r="1406" spans="1:5">
      <c r="A1406" s="174" t="s">
        <v>3053</v>
      </c>
      <c r="B1406" s="174" t="s">
        <v>3054</v>
      </c>
      <c r="C1406" s="174" t="s">
        <v>2756</v>
      </c>
      <c r="D1406" s="177">
        <v>104.44</v>
      </c>
      <c r="E1406" t="s">
        <v>34</v>
      </c>
    </row>
    <row r="1407" spans="1:5">
      <c r="A1407" s="175" t="s">
        <v>3055</v>
      </c>
      <c r="B1407" s="175" t="s">
        <v>3056</v>
      </c>
      <c r="C1407" s="175" t="s">
        <v>2892</v>
      </c>
      <c r="D1407" s="178">
        <v>76.84</v>
      </c>
      <c r="E1407" t="s">
        <v>34</v>
      </c>
    </row>
    <row r="1408" spans="1:5">
      <c r="A1408" s="174" t="s">
        <v>1033</v>
      </c>
      <c r="B1408" s="174" t="s">
        <v>1034</v>
      </c>
      <c r="C1408" s="174" t="s">
        <v>706</v>
      </c>
      <c r="D1408" s="177">
        <v>240.88</v>
      </c>
      <c r="E1408" t="s">
        <v>34</v>
      </c>
    </row>
    <row r="1409" spans="1:5">
      <c r="A1409" s="175" t="s">
        <v>3057</v>
      </c>
      <c r="B1409" s="175" t="s">
        <v>3058</v>
      </c>
      <c r="C1409" s="175" t="s">
        <v>3059</v>
      </c>
      <c r="D1409" s="178">
        <v>593.28</v>
      </c>
      <c r="E1409" t="s">
        <v>34</v>
      </c>
    </row>
    <row r="1410" spans="1:5">
      <c r="A1410" s="174" t="s">
        <v>3060</v>
      </c>
      <c r="B1410" s="174" t="s">
        <v>3061</v>
      </c>
      <c r="C1410" s="174" t="s">
        <v>3062</v>
      </c>
      <c r="D1410" s="177">
        <v>88.8</v>
      </c>
      <c r="E1410" t="s">
        <v>34</v>
      </c>
    </row>
    <row r="1411" spans="1:5">
      <c r="A1411" s="175" t="s">
        <v>3063</v>
      </c>
      <c r="B1411" s="175" t="s">
        <v>3064</v>
      </c>
      <c r="C1411" s="175" t="s">
        <v>215</v>
      </c>
      <c r="D1411" s="178">
        <v>182.48</v>
      </c>
      <c r="E1411" t="s">
        <v>34</v>
      </c>
    </row>
    <row r="1412" spans="1:5">
      <c r="A1412" s="174" t="s">
        <v>747</v>
      </c>
      <c r="B1412" s="174" t="s">
        <v>748</v>
      </c>
      <c r="C1412" s="174" t="s">
        <v>543</v>
      </c>
      <c r="D1412" s="177">
        <v>113.68</v>
      </c>
      <c r="E1412" t="s">
        <v>34</v>
      </c>
    </row>
    <row r="1413" spans="1:5">
      <c r="A1413" s="175" t="s">
        <v>902</v>
      </c>
      <c r="B1413" s="175" t="s">
        <v>903</v>
      </c>
      <c r="C1413" s="175" t="s">
        <v>727</v>
      </c>
      <c r="D1413" s="178">
        <v>69.319999999999993</v>
      </c>
      <c r="E1413" t="s">
        <v>34</v>
      </c>
    </row>
    <row r="1414" spans="1:5">
      <c r="A1414" s="174" t="s">
        <v>911</v>
      </c>
      <c r="B1414" s="174" t="s">
        <v>912</v>
      </c>
      <c r="C1414" s="174" t="s">
        <v>727</v>
      </c>
      <c r="D1414" s="177">
        <v>79.84</v>
      </c>
      <c r="E1414" t="s">
        <v>34</v>
      </c>
    </row>
    <row r="1415" spans="1:5">
      <c r="A1415" s="175" t="s">
        <v>3065</v>
      </c>
      <c r="B1415" s="175" t="s">
        <v>1201</v>
      </c>
      <c r="C1415" s="175" t="s">
        <v>806</v>
      </c>
      <c r="D1415" s="178">
        <v>248.44</v>
      </c>
      <c r="E1415" t="s">
        <v>34</v>
      </c>
    </row>
    <row r="1416" spans="1:5">
      <c r="A1416" s="174" t="s">
        <v>3066</v>
      </c>
      <c r="B1416" s="174" t="s">
        <v>3067</v>
      </c>
      <c r="C1416" s="174" t="s">
        <v>923</v>
      </c>
      <c r="D1416" s="177">
        <v>57.63</v>
      </c>
      <c r="E1416" t="s">
        <v>34</v>
      </c>
    </row>
    <row r="1417" spans="1:5">
      <c r="A1417" s="175" t="s">
        <v>3068</v>
      </c>
      <c r="B1417" s="175" t="s">
        <v>3069</v>
      </c>
      <c r="C1417" s="175" t="s">
        <v>3070</v>
      </c>
      <c r="D1417" s="178">
        <v>77.260000000000005</v>
      </c>
      <c r="E1417" t="s">
        <v>34</v>
      </c>
    </row>
    <row r="1418" spans="1:5">
      <c r="A1418" s="174" t="s">
        <v>3071</v>
      </c>
      <c r="B1418" s="174" t="s">
        <v>3072</v>
      </c>
      <c r="C1418" s="174" t="s">
        <v>241</v>
      </c>
      <c r="D1418" s="177">
        <v>259.8</v>
      </c>
      <c r="E1418" t="s">
        <v>34</v>
      </c>
    </row>
    <row r="1419" spans="1:5">
      <c r="A1419" s="175" t="s">
        <v>3073</v>
      </c>
      <c r="B1419" s="175" t="s">
        <v>3074</v>
      </c>
      <c r="C1419" s="175" t="s">
        <v>1228</v>
      </c>
      <c r="D1419" s="178">
        <v>182.16</v>
      </c>
      <c r="E1419" t="s">
        <v>34</v>
      </c>
    </row>
    <row r="1420" spans="1:5">
      <c r="A1420" s="174" t="s">
        <v>3075</v>
      </c>
      <c r="B1420" s="174" t="s">
        <v>3076</v>
      </c>
      <c r="C1420" s="174" t="s">
        <v>528</v>
      </c>
      <c r="D1420" s="177">
        <v>122.96</v>
      </c>
      <c r="E1420" t="s">
        <v>34</v>
      </c>
    </row>
    <row r="1421" spans="1:5">
      <c r="A1421" s="175" t="s">
        <v>3077</v>
      </c>
      <c r="B1421" s="175" t="s">
        <v>3078</v>
      </c>
      <c r="C1421" s="175" t="s">
        <v>3079</v>
      </c>
      <c r="D1421" s="178">
        <v>105.61</v>
      </c>
      <c r="E1421" t="s">
        <v>34</v>
      </c>
    </row>
    <row r="1422" spans="1:5">
      <c r="A1422" s="174" t="s">
        <v>3080</v>
      </c>
      <c r="B1422" s="174" t="s">
        <v>3081</v>
      </c>
      <c r="C1422" s="174" t="s">
        <v>869</v>
      </c>
      <c r="D1422" s="177">
        <v>102.48</v>
      </c>
      <c r="E1422" t="s">
        <v>34</v>
      </c>
    </row>
    <row r="1423" spans="1:5">
      <c r="A1423" s="175" t="s">
        <v>3082</v>
      </c>
      <c r="B1423" s="175" t="s">
        <v>3083</v>
      </c>
      <c r="C1423" s="175" t="s">
        <v>3084</v>
      </c>
      <c r="D1423" s="178">
        <v>209.37</v>
      </c>
      <c r="E1423" t="s">
        <v>34</v>
      </c>
    </row>
    <row r="1424" spans="1:5">
      <c r="A1424" s="174" t="s">
        <v>3085</v>
      </c>
      <c r="B1424" s="174" t="s">
        <v>3083</v>
      </c>
      <c r="C1424" s="174" t="s">
        <v>3084</v>
      </c>
      <c r="D1424" s="177">
        <v>109.26</v>
      </c>
      <c r="E1424" t="s">
        <v>34</v>
      </c>
    </row>
    <row r="1425" spans="1:6">
      <c r="A1425" s="175" t="s">
        <v>3086</v>
      </c>
      <c r="B1425" s="175" t="s">
        <v>3087</v>
      </c>
      <c r="C1425" s="175" t="s">
        <v>2673</v>
      </c>
      <c r="D1425" s="178">
        <v>106.31</v>
      </c>
      <c r="E1425" t="s">
        <v>34</v>
      </c>
    </row>
    <row r="1426" spans="1:6">
      <c r="A1426" s="174" t="s">
        <v>3088</v>
      </c>
      <c r="B1426" s="174" t="s">
        <v>2928</v>
      </c>
      <c r="C1426" s="174" t="s">
        <v>215</v>
      </c>
      <c r="D1426" s="177">
        <v>226.62</v>
      </c>
      <c r="E1426" t="s">
        <v>34</v>
      </c>
    </row>
    <row r="1427" spans="1:6">
      <c r="A1427" s="175" t="s">
        <v>3089</v>
      </c>
      <c r="B1427" s="175" t="s">
        <v>3090</v>
      </c>
      <c r="C1427" s="175" t="s">
        <v>476</v>
      </c>
      <c r="D1427" s="178">
        <v>331.22</v>
      </c>
      <c r="E1427" t="s">
        <v>34</v>
      </c>
    </row>
    <row r="1428" spans="1:6">
      <c r="A1428" s="174" t="s">
        <v>3091</v>
      </c>
      <c r="B1428" s="174" t="s">
        <v>3092</v>
      </c>
      <c r="C1428" s="174" t="s">
        <v>1005</v>
      </c>
      <c r="D1428" s="177">
        <v>294.49</v>
      </c>
      <c r="E1428" t="s">
        <v>34</v>
      </c>
    </row>
    <row r="1429" spans="1:6">
      <c r="A1429" s="175" t="s">
        <v>1141</v>
      </c>
      <c r="B1429" s="175" t="s">
        <v>1142</v>
      </c>
      <c r="C1429" s="175" t="s">
        <v>947</v>
      </c>
      <c r="D1429" s="178">
        <v>303.18</v>
      </c>
      <c r="E1429" t="s">
        <v>34</v>
      </c>
      <c r="F1429" t="s">
        <v>65</v>
      </c>
    </row>
    <row r="1430" spans="1:6">
      <c r="A1430" s="174" t="s">
        <v>3093</v>
      </c>
      <c r="B1430" s="174" t="s">
        <v>3094</v>
      </c>
      <c r="C1430" s="174" t="s">
        <v>2685</v>
      </c>
      <c r="D1430" s="177">
        <v>85.32</v>
      </c>
      <c r="E1430" t="s">
        <v>34</v>
      </c>
    </row>
    <row r="1431" spans="1:6">
      <c r="A1431" s="175" t="s">
        <v>3095</v>
      </c>
      <c r="B1431" s="175" t="s">
        <v>3096</v>
      </c>
      <c r="C1431" s="175" t="s">
        <v>2756</v>
      </c>
      <c r="D1431" s="178">
        <v>66.599999999999994</v>
      </c>
      <c r="E1431" t="s">
        <v>34</v>
      </c>
    </row>
    <row r="1432" spans="1:6">
      <c r="A1432" s="174" t="s">
        <v>3097</v>
      </c>
      <c r="B1432" s="174" t="s">
        <v>3098</v>
      </c>
      <c r="C1432" s="174" t="s">
        <v>1176</v>
      </c>
      <c r="D1432" s="177">
        <v>64.8</v>
      </c>
      <c r="E1432" t="s">
        <v>34</v>
      </c>
    </row>
    <row r="1433" spans="1:6">
      <c r="A1433" s="175" t="s">
        <v>3099</v>
      </c>
      <c r="B1433" s="175" t="s">
        <v>3100</v>
      </c>
      <c r="C1433" s="175" t="s">
        <v>3101</v>
      </c>
      <c r="D1433" s="178">
        <v>195.61</v>
      </c>
      <c r="E1433" t="s">
        <v>34</v>
      </c>
    </row>
    <row r="1434" spans="1:6">
      <c r="A1434" s="174" t="s">
        <v>3102</v>
      </c>
      <c r="B1434" s="174" t="s">
        <v>3103</v>
      </c>
      <c r="C1434" s="174" t="s">
        <v>3104</v>
      </c>
      <c r="D1434" s="177">
        <v>236.67</v>
      </c>
      <c r="E1434" t="s">
        <v>34</v>
      </c>
    </row>
    <row r="1435" spans="1:6">
      <c r="A1435" s="175" t="s">
        <v>3105</v>
      </c>
      <c r="B1435" s="175" t="s">
        <v>3106</v>
      </c>
      <c r="C1435" s="175" t="s">
        <v>3107</v>
      </c>
      <c r="D1435" s="178">
        <v>233.1</v>
      </c>
      <c r="E1435" t="s">
        <v>34</v>
      </c>
    </row>
    <row r="1436" spans="1:6">
      <c r="A1436" s="174" t="s">
        <v>3108</v>
      </c>
      <c r="B1436" s="174" t="s">
        <v>3109</v>
      </c>
      <c r="C1436" s="174" t="s">
        <v>215</v>
      </c>
      <c r="D1436" s="177">
        <v>303.05</v>
      </c>
      <c r="E1436" t="s">
        <v>34</v>
      </c>
    </row>
    <row r="1437" spans="1:6">
      <c r="A1437" s="175" t="s">
        <v>3110</v>
      </c>
      <c r="B1437" s="175" t="s">
        <v>3111</v>
      </c>
      <c r="C1437" s="175" t="s">
        <v>3112</v>
      </c>
      <c r="D1437" s="178">
        <v>107.79</v>
      </c>
      <c r="E1437" t="s">
        <v>34</v>
      </c>
    </row>
    <row r="1438" spans="1:6">
      <c r="A1438" s="174" t="s">
        <v>3113</v>
      </c>
      <c r="B1438" s="174" t="s">
        <v>3114</v>
      </c>
      <c r="C1438" s="174" t="s">
        <v>246</v>
      </c>
      <c r="D1438" s="177">
        <v>92.37</v>
      </c>
      <c r="E1438" t="s">
        <v>34</v>
      </c>
    </row>
    <row r="1439" spans="1:6">
      <c r="A1439" s="175" t="s">
        <v>3115</v>
      </c>
      <c r="B1439" s="175" t="s">
        <v>3116</v>
      </c>
      <c r="C1439" s="175" t="s">
        <v>3117</v>
      </c>
      <c r="D1439" s="178">
        <v>200.31</v>
      </c>
      <c r="E1439" t="s">
        <v>34</v>
      </c>
    </row>
    <row r="1440" spans="1:6">
      <c r="A1440" s="174" t="s">
        <v>3118</v>
      </c>
      <c r="B1440" s="174" t="s">
        <v>3119</v>
      </c>
      <c r="C1440" s="174" t="s">
        <v>241</v>
      </c>
      <c r="D1440" s="177">
        <v>494.82</v>
      </c>
      <c r="E1440" t="s">
        <v>34</v>
      </c>
    </row>
    <row r="1441" spans="1:5">
      <c r="A1441" s="175" t="s">
        <v>3120</v>
      </c>
      <c r="B1441" s="175" t="s">
        <v>3121</v>
      </c>
      <c r="C1441" s="175" t="s">
        <v>241</v>
      </c>
      <c r="D1441" s="178">
        <v>106.98</v>
      </c>
      <c r="E1441" t="s">
        <v>34</v>
      </c>
    </row>
    <row r="1442" spans="1:5">
      <c r="A1442" s="174" t="s">
        <v>3122</v>
      </c>
      <c r="B1442" s="174" t="s">
        <v>2831</v>
      </c>
      <c r="C1442" s="174" t="s">
        <v>476</v>
      </c>
      <c r="D1442" s="177">
        <v>233.75</v>
      </c>
      <c r="E1442" t="s">
        <v>34</v>
      </c>
    </row>
    <row r="1443" spans="1:5">
      <c r="A1443" s="175" t="s">
        <v>3123</v>
      </c>
      <c r="B1443" s="175" t="s">
        <v>3124</v>
      </c>
      <c r="C1443" s="175" t="s">
        <v>915</v>
      </c>
      <c r="D1443" s="178">
        <v>161.34</v>
      </c>
      <c r="E1443" t="s">
        <v>34</v>
      </c>
    </row>
    <row r="1444" spans="1:5">
      <c r="A1444" s="174" t="s">
        <v>3125</v>
      </c>
      <c r="B1444" s="174" t="s">
        <v>3126</v>
      </c>
      <c r="C1444" s="174" t="s">
        <v>476</v>
      </c>
      <c r="D1444" s="177">
        <v>144.33000000000001</v>
      </c>
      <c r="E1444" t="s">
        <v>34</v>
      </c>
    </row>
    <row r="1445" spans="1:5">
      <c r="A1445" s="175" t="s">
        <v>3127</v>
      </c>
      <c r="B1445" s="175" t="s">
        <v>3128</v>
      </c>
      <c r="C1445" s="175" t="s">
        <v>3070</v>
      </c>
      <c r="D1445" s="178">
        <v>56.39</v>
      </c>
      <c r="E1445" t="s">
        <v>34</v>
      </c>
    </row>
    <row r="1446" spans="1:5">
      <c r="A1446" s="174" t="s">
        <v>3129</v>
      </c>
      <c r="B1446" s="174" t="s">
        <v>3130</v>
      </c>
      <c r="C1446" s="174" t="s">
        <v>241</v>
      </c>
      <c r="D1446" s="177">
        <v>311.94</v>
      </c>
      <c r="E1446" t="s">
        <v>34</v>
      </c>
    </row>
    <row r="1447" spans="1:5">
      <c r="A1447" s="175" t="s">
        <v>3131</v>
      </c>
      <c r="B1447" s="175" t="s">
        <v>3132</v>
      </c>
      <c r="C1447" s="175" t="s">
        <v>3133</v>
      </c>
      <c r="D1447" s="178">
        <v>65.36</v>
      </c>
      <c r="E1447" t="s">
        <v>34</v>
      </c>
    </row>
    <row r="1448" spans="1:5">
      <c r="A1448" s="174" t="s">
        <v>3134</v>
      </c>
      <c r="B1448" s="174" t="s">
        <v>3135</v>
      </c>
      <c r="C1448" s="174" t="s">
        <v>806</v>
      </c>
      <c r="D1448" s="177">
        <v>110.7</v>
      </c>
      <c r="E1448" t="s">
        <v>34</v>
      </c>
    </row>
    <row r="1449" spans="1:5">
      <c r="A1449" s="175" t="s">
        <v>916</v>
      </c>
      <c r="B1449" s="175" t="s">
        <v>917</v>
      </c>
      <c r="C1449" s="175" t="s">
        <v>908</v>
      </c>
      <c r="D1449" s="178">
        <v>177.51</v>
      </c>
      <c r="E1449" t="s">
        <v>34</v>
      </c>
    </row>
    <row r="1450" spans="1:5">
      <c r="A1450" s="174" t="s">
        <v>3136</v>
      </c>
      <c r="B1450" s="174" t="s">
        <v>3137</v>
      </c>
      <c r="C1450" s="174" t="s">
        <v>241</v>
      </c>
      <c r="D1450" s="177">
        <v>39.11</v>
      </c>
      <c r="E1450" t="s">
        <v>34</v>
      </c>
    </row>
    <row r="1451" spans="1:5">
      <c r="A1451" s="175" t="s">
        <v>3138</v>
      </c>
      <c r="B1451" s="175" t="s">
        <v>3139</v>
      </c>
      <c r="C1451" s="175" t="s">
        <v>241</v>
      </c>
      <c r="D1451" s="178">
        <v>176.34</v>
      </c>
      <c r="E1451" t="s">
        <v>34</v>
      </c>
    </row>
    <row r="1452" spans="1:5">
      <c r="A1452" s="174" t="s">
        <v>3140</v>
      </c>
      <c r="B1452" s="174" t="s">
        <v>3141</v>
      </c>
      <c r="C1452" s="174" t="s">
        <v>476</v>
      </c>
      <c r="D1452" s="177">
        <v>315.24</v>
      </c>
      <c r="E1452" t="s">
        <v>34</v>
      </c>
    </row>
    <row r="1453" spans="1:5">
      <c r="A1453" s="175" t="s">
        <v>3142</v>
      </c>
      <c r="B1453" s="175" t="s">
        <v>3143</v>
      </c>
      <c r="C1453" s="175" t="s">
        <v>3144</v>
      </c>
      <c r="D1453" s="178">
        <v>455.19</v>
      </c>
      <c r="E1453" t="s">
        <v>34</v>
      </c>
    </row>
    <row r="1454" spans="1:5">
      <c r="A1454" s="174" t="s">
        <v>3145</v>
      </c>
      <c r="B1454" s="174" t="s">
        <v>3146</v>
      </c>
      <c r="C1454" s="174" t="s">
        <v>3147</v>
      </c>
      <c r="D1454" s="177">
        <v>75.91</v>
      </c>
      <c r="E1454" t="s">
        <v>34</v>
      </c>
    </row>
    <row r="1455" spans="1:5">
      <c r="A1455" s="175" t="s">
        <v>3148</v>
      </c>
      <c r="B1455" s="175" t="s">
        <v>3149</v>
      </c>
      <c r="C1455" s="175" t="s">
        <v>241</v>
      </c>
      <c r="D1455" s="178">
        <v>179.79</v>
      </c>
      <c r="E1455" t="s">
        <v>34</v>
      </c>
    </row>
    <row r="1456" spans="1:5">
      <c r="A1456" s="174" t="s">
        <v>3150</v>
      </c>
      <c r="B1456" s="174" t="s">
        <v>3151</v>
      </c>
      <c r="C1456" s="174" t="s">
        <v>961</v>
      </c>
      <c r="D1456" s="177">
        <v>85.26</v>
      </c>
      <c r="E1456" t="s">
        <v>34</v>
      </c>
    </row>
    <row r="1457" spans="1:5">
      <c r="A1457" s="175" t="s">
        <v>3152</v>
      </c>
      <c r="B1457" s="175" t="s">
        <v>3153</v>
      </c>
      <c r="C1457" s="175" t="s">
        <v>344</v>
      </c>
      <c r="D1457" s="178">
        <v>130.26</v>
      </c>
      <c r="E1457" t="s">
        <v>34</v>
      </c>
    </row>
    <row r="1458" spans="1:5">
      <c r="A1458" s="174" t="s">
        <v>3154</v>
      </c>
      <c r="B1458" s="174" t="s">
        <v>3155</v>
      </c>
      <c r="C1458" s="174" t="s">
        <v>3156</v>
      </c>
      <c r="D1458" s="177">
        <v>57.12</v>
      </c>
      <c r="E1458" t="s">
        <v>34</v>
      </c>
    </row>
    <row r="1459" spans="1:5">
      <c r="A1459" s="175" t="s">
        <v>3157</v>
      </c>
      <c r="B1459" s="175" t="s">
        <v>3158</v>
      </c>
      <c r="C1459" s="175" t="s">
        <v>2910</v>
      </c>
      <c r="D1459" s="178">
        <v>61.8</v>
      </c>
      <c r="E1459" t="s">
        <v>34</v>
      </c>
    </row>
    <row r="1460" spans="1:5">
      <c r="A1460" s="174" t="s">
        <v>3159</v>
      </c>
      <c r="B1460" s="174" t="s">
        <v>3160</v>
      </c>
      <c r="C1460" s="174" t="s">
        <v>944</v>
      </c>
      <c r="D1460" s="177">
        <v>96.96</v>
      </c>
      <c r="E1460" t="s">
        <v>34</v>
      </c>
    </row>
    <row r="1461" spans="1:5">
      <c r="A1461" s="175" t="s">
        <v>3161</v>
      </c>
      <c r="B1461" s="175" t="s">
        <v>3162</v>
      </c>
      <c r="C1461" s="175" t="s">
        <v>934</v>
      </c>
      <c r="D1461" s="178">
        <v>126.81</v>
      </c>
      <c r="E1461" t="s">
        <v>34</v>
      </c>
    </row>
    <row r="1462" spans="1:5">
      <c r="A1462" s="174" t="s">
        <v>1240</v>
      </c>
      <c r="B1462" s="174" t="s">
        <v>1241</v>
      </c>
      <c r="C1462" s="174" t="s">
        <v>944</v>
      </c>
      <c r="D1462" s="177">
        <v>96.63</v>
      </c>
      <c r="E1462" t="s">
        <v>34</v>
      </c>
    </row>
    <row r="1463" spans="1:5">
      <c r="A1463" s="175" t="s">
        <v>3163</v>
      </c>
      <c r="B1463" s="175" t="s">
        <v>3164</v>
      </c>
      <c r="C1463" s="175" t="s">
        <v>3070</v>
      </c>
      <c r="D1463" s="178">
        <v>74.290000000000006</v>
      </c>
      <c r="E1463" t="s">
        <v>34</v>
      </c>
    </row>
    <row r="1464" spans="1:5">
      <c r="A1464" s="174" t="s">
        <v>3165</v>
      </c>
      <c r="B1464" s="174" t="s">
        <v>3166</v>
      </c>
      <c r="C1464" s="174" t="s">
        <v>241</v>
      </c>
      <c r="D1464" s="177">
        <v>173.19</v>
      </c>
      <c r="E1464" t="s">
        <v>34</v>
      </c>
    </row>
    <row r="1465" spans="1:5">
      <c r="A1465" s="175" t="s">
        <v>3167</v>
      </c>
      <c r="B1465" s="175" t="s">
        <v>3168</v>
      </c>
      <c r="C1465" s="175" t="s">
        <v>3169</v>
      </c>
      <c r="D1465" s="178">
        <v>87.34</v>
      </c>
      <c r="E1465" t="s">
        <v>34</v>
      </c>
    </row>
    <row r="1466" spans="1:5">
      <c r="A1466" s="174" t="s">
        <v>3170</v>
      </c>
      <c r="B1466" s="174" t="s">
        <v>3171</v>
      </c>
      <c r="C1466" s="174" t="s">
        <v>944</v>
      </c>
      <c r="D1466" s="177">
        <v>108.73</v>
      </c>
      <c r="E1466" t="s">
        <v>34</v>
      </c>
    </row>
    <row r="1467" spans="1:5">
      <c r="A1467" s="175" t="s">
        <v>3172</v>
      </c>
      <c r="B1467" s="175" t="s">
        <v>3173</v>
      </c>
      <c r="C1467" s="175" t="s">
        <v>2847</v>
      </c>
      <c r="D1467" s="178">
        <v>199.86</v>
      </c>
      <c r="E1467" t="s">
        <v>34</v>
      </c>
    </row>
    <row r="1468" spans="1:5">
      <c r="A1468" s="174" t="s">
        <v>3174</v>
      </c>
      <c r="B1468" s="174" t="s">
        <v>3175</v>
      </c>
      <c r="C1468" s="174" t="s">
        <v>706</v>
      </c>
      <c r="D1468" s="177">
        <v>41.62</v>
      </c>
      <c r="E1468" t="s">
        <v>34</v>
      </c>
    </row>
    <row r="1469" spans="1:5">
      <c r="A1469" s="175" t="s">
        <v>3176</v>
      </c>
      <c r="B1469" s="175" t="s">
        <v>3177</v>
      </c>
      <c r="C1469" s="175" t="s">
        <v>2847</v>
      </c>
      <c r="D1469" s="178">
        <v>177.94</v>
      </c>
      <c r="E1469" t="s">
        <v>34</v>
      </c>
    </row>
    <row r="1470" spans="1:5">
      <c r="A1470" s="174" t="s">
        <v>3178</v>
      </c>
      <c r="B1470" s="174" t="s">
        <v>3179</v>
      </c>
      <c r="C1470" s="174" t="s">
        <v>961</v>
      </c>
      <c r="D1470" s="177">
        <v>49.44</v>
      </c>
      <c r="E1470" t="s">
        <v>34</v>
      </c>
    </row>
    <row r="1471" spans="1:5">
      <c r="A1471" s="175" t="s">
        <v>3180</v>
      </c>
      <c r="B1471" s="175" t="s">
        <v>3181</v>
      </c>
      <c r="C1471" s="175" t="s">
        <v>3182</v>
      </c>
      <c r="D1471" s="178">
        <v>111.58</v>
      </c>
      <c r="E1471" t="s">
        <v>34</v>
      </c>
    </row>
    <row r="1472" spans="1:5">
      <c r="A1472" s="174" t="s">
        <v>3183</v>
      </c>
      <c r="B1472" s="174" t="s">
        <v>3184</v>
      </c>
      <c r="C1472" s="174" t="s">
        <v>3133</v>
      </c>
      <c r="D1472" s="177">
        <v>34.520000000000003</v>
      </c>
      <c r="E1472" t="s">
        <v>34</v>
      </c>
    </row>
    <row r="1473" spans="1:5">
      <c r="A1473" s="175" t="s">
        <v>948</v>
      </c>
      <c r="B1473" s="175" t="s">
        <v>949</v>
      </c>
      <c r="C1473" s="175" t="s">
        <v>241</v>
      </c>
      <c r="D1473" s="178">
        <v>50.05</v>
      </c>
      <c r="E1473" t="s">
        <v>34</v>
      </c>
    </row>
    <row r="1474" spans="1:5">
      <c r="A1474" s="174" t="s">
        <v>3185</v>
      </c>
      <c r="B1474" s="174" t="s">
        <v>3186</v>
      </c>
      <c r="C1474" s="174" t="s">
        <v>3187</v>
      </c>
      <c r="D1474" s="177">
        <v>42.26</v>
      </c>
      <c r="E1474" t="s">
        <v>34</v>
      </c>
    </row>
    <row r="1475" spans="1:5">
      <c r="A1475" s="175" t="s">
        <v>3188</v>
      </c>
      <c r="B1475" s="175" t="s">
        <v>3189</v>
      </c>
      <c r="C1475" s="175" t="s">
        <v>3190</v>
      </c>
      <c r="D1475" s="178">
        <v>104.26</v>
      </c>
      <c r="E1475" t="s">
        <v>34</v>
      </c>
    </row>
    <row r="1476" spans="1:5">
      <c r="A1476" s="174" t="s">
        <v>3191</v>
      </c>
      <c r="B1476" s="174" t="s">
        <v>3192</v>
      </c>
      <c r="C1476" s="174" t="s">
        <v>706</v>
      </c>
      <c r="D1476" s="177">
        <v>52.98</v>
      </c>
      <c r="E1476" t="s">
        <v>34</v>
      </c>
    </row>
    <row r="1477" spans="1:5">
      <c r="A1477" s="175" t="s">
        <v>3193</v>
      </c>
      <c r="B1477" s="175" t="s">
        <v>3194</v>
      </c>
      <c r="C1477" s="175" t="s">
        <v>944</v>
      </c>
      <c r="D1477" s="178">
        <v>65.239999999999995</v>
      </c>
      <c r="E1477" t="s">
        <v>34</v>
      </c>
    </row>
    <row r="1478" spans="1:5">
      <c r="A1478" s="174" t="s">
        <v>1042</v>
      </c>
      <c r="B1478" s="174" t="s">
        <v>1043</v>
      </c>
      <c r="C1478" s="174" t="s">
        <v>944</v>
      </c>
      <c r="D1478" s="177">
        <v>153.22</v>
      </c>
      <c r="E1478" t="s">
        <v>34</v>
      </c>
    </row>
    <row r="1479" spans="1:5">
      <c r="A1479" s="175" t="s">
        <v>3195</v>
      </c>
      <c r="B1479" s="175" t="s">
        <v>753</v>
      </c>
      <c r="C1479" s="175" t="s">
        <v>3196</v>
      </c>
      <c r="D1479" s="178">
        <v>206.16</v>
      </c>
      <c r="E1479" t="s">
        <v>34</v>
      </c>
    </row>
    <row r="1480" spans="1:5">
      <c r="A1480" s="174" t="s">
        <v>3197</v>
      </c>
      <c r="B1480" s="174" t="s">
        <v>3198</v>
      </c>
      <c r="C1480" s="174" t="s">
        <v>2910</v>
      </c>
      <c r="D1480" s="177">
        <v>44</v>
      </c>
      <c r="E1480" t="s">
        <v>34</v>
      </c>
    </row>
    <row r="1481" spans="1:5">
      <c r="A1481" s="175" t="s">
        <v>3199</v>
      </c>
      <c r="B1481" s="175" t="s">
        <v>3200</v>
      </c>
      <c r="C1481" s="175" t="s">
        <v>2910</v>
      </c>
      <c r="D1481" s="178">
        <v>44</v>
      </c>
      <c r="E1481" t="s">
        <v>34</v>
      </c>
    </row>
    <row r="1482" spans="1:5">
      <c r="A1482" s="174" t="s">
        <v>3201</v>
      </c>
      <c r="B1482" s="174" t="s">
        <v>3202</v>
      </c>
      <c r="C1482" s="174" t="s">
        <v>1420</v>
      </c>
      <c r="D1482" s="177">
        <v>52.42</v>
      </c>
      <c r="E1482" t="s">
        <v>34</v>
      </c>
    </row>
    <row r="1483" spans="1:5">
      <c r="A1483" s="175" t="s">
        <v>3203</v>
      </c>
      <c r="B1483" s="175" t="s">
        <v>3204</v>
      </c>
      <c r="C1483" s="175" t="s">
        <v>3205</v>
      </c>
      <c r="D1483" s="178">
        <v>66.36</v>
      </c>
      <c r="E1483" t="s">
        <v>34</v>
      </c>
    </row>
    <row r="1484" spans="1:5">
      <c r="A1484" s="174" t="s">
        <v>3206</v>
      </c>
      <c r="B1484" s="174" t="s">
        <v>3207</v>
      </c>
      <c r="C1484" s="174" t="s">
        <v>773</v>
      </c>
      <c r="D1484" s="177">
        <v>70.959999999999994</v>
      </c>
      <c r="E1484" t="s">
        <v>34</v>
      </c>
    </row>
    <row r="1485" spans="1:5">
      <c r="A1485" s="175" t="s">
        <v>3208</v>
      </c>
      <c r="B1485" s="175" t="s">
        <v>3209</v>
      </c>
      <c r="C1485" s="175" t="s">
        <v>961</v>
      </c>
      <c r="D1485" s="178">
        <v>47.22</v>
      </c>
      <c r="E1485" t="s">
        <v>34</v>
      </c>
    </row>
    <row r="1486" spans="1:5">
      <c r="A1486" s="174" t="s">
        <v>3210</v>
      </c>
      <c r="B1486" s="174" t="s">
        <v>3211</v>
      </c>
      <c r="C1486" s="174" t="s">
        <v>344</v>
      </c>
      <c r="D1486" s="177">
        <v>77.540000000000006</v>
      </c>
      <c r="E1486" t="s">
        <v>34</v>
      </c>
    </row>
    <row r="1487" spans="1:5">
      <c r="A1487" s="175" t="s">
        <v>3212</v>
      </c>
      <c r="B1487" s="175" t="s">
        <v>3213</v>
      </c>
      <c r="C1487" s="175" t="s">
        <v>543</v>
      </c>
      <c r="D1487" s="178">
        <v>36.979999999999997</v>
      </c>
      <c r="E1487" t="s">
        <v>34</v>
      </c>
    </row>
    <row r="1488" spans="1:5">
      <c r="A1488" s="174" t="s">
        <v>3214</v>
      </c>
      <c r="B1488" s="174" t="s">
        <v>3215</v>
      </c>
      <c r="C1488" s="174" t="s">
        <v>2990</v>
      </c>
      <c r="D1488" s="177">
        <v>22.78</v>
      </c>
      <c r="E1488" t="s">
        <v>34</v>
      </c>
    </row>
    <row r="1489" spans="1:5">
      <c r="A1489" s="175" t="s">
        <v>3216</v>
      </c>
      <c r="B1489" s="175" t="s">
        <v>3217</v>
      </c>
      <c r="C1489" s="175" t="s">
        <v>2990</v>
      </c>
      <c r="D1489" s="178">
        <v>22.78</v>
      </c>
      <c r="E1489" t="s">
        <v>34</v>
      </c>
    </row>
    <row r="1490" spans="1:5">
      <c r="A1490" s="174" t="s">
        <v>3218</v>
      </c>
      <c r="B1490" s="174" t="s">
        <v>3219</v>
      </c>
      <c r="C1490" s="174" t="s">
        <v>3220</v>
      </c>
      <c r="D1490" s="177">
        <v>49.86</v>
      </c>
      <c r="E1490" t="s">
        <v>34</v>
      </c>
    </row>
    <row r="1491" spans="1:5">
      <c r="A1491" s="175" t="s">
        <v>3221</v>
      </c>
      <c r="B1491" s="175" t="s">
        <v>3222</v>
      </c>
      <c r="C1491" s="175" t="s">
        <v>880</v>
      </c>
      <c r="D1491" s="178">
        <v>137.58000000000001</v>
      </c>
      <c r="E1491" t="s">
        <v>34</v>
      </c>
    </row>
    <row r="1492" spans="1:5">
      <c r="A1492" s="174" t="s">
        <v>3223</v>
      </c>
      <c r="B1492" s="174" t="s">
        <v>3224</v>
      </c>
      <c r="C1492" s="174" t="s">
        <v>241</v>
      </c>
      <c r="D1492" s="177">
        <v>84.26</v>
      </c>
      <c r="E1492" t="s">
        <v>34</v>
      </c>
    </row>
    <row r="1493" spans="1:5">
      <c r="A1493" s="175" t="s">
        <v>3225</v>
      </c>
      <c r="B1493" s="175" t="s">
        <v>3226</v>
      </c>
      <c r="C1493" s="175" t="s">
        <v>703</v>
      </c>
      <c r="D1493" s="178">
        <v>142.16</v>
      </c>
      <c r="E1493" t="s">
        <v>34</v>
      </c>
    </row>
    <row r="1494" spans="1:5">
      <c r="A1494" s="174" t="s">
        <v>3227</v>
      </c>
      <c r="B1494" s="174" t="s">
        <v>3228</v>
      </c>
      <c r="C1494" s="174" t="s">
        <v>3229</v>
      </c>
      <c r="D1494" s="177">
        <v>265.98</v>
      </c>
      <c r="E1494" t="s">
        <v>34</v>
      </c>
    </row>
    <row r="1495" spans="1:5">
      <c r="A1495" s="175" t="s">
        <v>701</v>
      </c>
      <c r="B1495" s="175" t="s">
        <v>702</v>
      </c>
      <c r="C1495" s="175" t="s">
        <v>703</v>
      </c>
      <c r="D1495" s="178">
        <v>140.84</v>
      </c>
      <c r="E1495" t="s">
        <v>34</v>
      </c>
    </row>
    <row r="1496" spans="1:5">
      <c r="A1496" s="174" t="s">
        <v>3230</v>
      </c>
      <c r="B1496" s="174" t="s">
        <v>3231</v>
      </c>
      <c r="C1496" s="174" t="s">
        <v>3232</v>
      </c>
      <c r="D1496" s="177">
        <v>212.42</v>
      </c>
      <c r="E1496" t="s">
        <v>34</v>
      </c>
    </row>
    <row r="1497" spans="1:5">
      <c r="A1497" s="175" t="s">
        <v>3233</v>
      </c>
      <c r="B1497" s="175" t="s">
        <v>3234</v>
      </c>
      <c r="C1497" s="175" t="s">
        <v>2751</v>
      </c>
      <c r="D1497" s="178">
        <v>69.02</v>
      </c>
      <c r="E1497" t="s">
        <v>34</v>
      </c>
    </row>
    <row r="1498" spans="1:5">
      <c r="A1498" s="174" t="s">
        <v>3235</v>
      </c>
      <c r="B1498" s="174" t="s">
        <v>3236</v>
      </c>
      <c r="C1498" s="174" t="s">
        <v>908</v>
      </c>
      <c r="D1498" s="177">
        <v>29.72</v>
      </c>
      <c r="E1498" t="s">
        <v>34</v>
      </c>
    </row>
    <row r="1499" spans="1:5">
      <c r="A1499" s="175" t="s">
        <v>3237</v>
      </c>
      <c r="B1499" s="175" t="s">
        <v>3238</v>
      </c>
      <c r="C1499" s="175" t="s">
        <v>706</v>
      </c>
      <c r="D1499" s="178">
        <v>63.66</v>
      </c>
      <c r="E1499" t="s">
        <v>34</v>
      </c>
    </row>
    <row r="1500" spans="1:5">
      <c r="A1500" s="174" t="s">
        <v>3239</v>
      </c>
      <c r="B1500" s="174" t="s">
        <v>3240</v>
      </c>
      <c r="C1500" s="174" t="s">
        <v>908</v>
      </c>
      <c r="D1500" s="177">
        <v>185.27</v>
      </c>
      <c r="E1500" t="s">
        <v>34</v>
      </c>
    </row>
    <row r="1501" spans="1:5">
      <c r="A1501" s="175" t="s">
        <v>984</v>
      </c>
      <c r="B1501" s="175" t="s">
        <v>907</v>
      </c>
      <c r="C1501" s="175" t="s">
        <v>908</v>
      </c>
      <c r="D1501" s="178">
        <v>51.54</v>
      </c>
      <c r="E1501" t="s">
        <v>34</v>
      </c>
    </row>
    <row r="1502" spans="1:5">
      <c r="A1502" s="174" t="s">
        <v>3241</v>
      </c>
      <c r="B1502" s="174" t="s">
        <v>3242</v>
      </c>
      <c r="C1502" s="174" t="s">
        <v>3229</v>
      </c>
      <c r="D1502" s="177">
        <v>508.54</v>
      </c>
      <c r="E1502" t="s">
        <v>34</v>
      </c>
    </row>
    <row r="1503" spans="1:5">
      <c r="A1503" s="175" t="s">
        <v>3243</v>
      </c>
      <c r="B1503" s="175" t="s">
        <v>3244</v>
      </c>
      <c r="C1503" s="175" t="s">
        <v>3245</v>
      </c>
      <c r="D1503" s="178">
        <v>83.8</v>
      </c>
      <c r="E1503" t="s">
        <v>34</v>
      </c>
    </row>
    <row r="1504" spans="1:5">
      <c r="A1504" s="174" t="s">
        <v>3246</v>
      </c>
      <c r="B1504" s="174" t="s">
        <v>3247</v>
      </c>
      <c r="C1504" s="174" t="s">
        <v>818</v>
      </c>
      <c r="D1504" s="177">
        <v>36.36</v>
      </c>
      <c r="E1504" t="s">
        <v>34</v>
      </c>
    </row>
    <row r="1505" spans="1:5">
      <c r="A1505" s="175" t="s">
        <v>3248</v>
      </c>
      <c r="B1505" s="175" t="s">
        <v>3249</v>
      </c>
      <c r="C1505" s="175" t="s">
        <v>3250</v>
      </c>
      <c r="D1505" s="178">
        <v>96.2</v>
      </c>
      <c r="E1505" t="s">
        <v>34</v>
      </c>
    </row>
    <row r="1506" spans="1:5">
      <c r="A1506" s="174" t="s">
        <v>3251</v>
      </c>
      <c r="B1506" s="174" t="s">
        <v>3252</v>
      </c>
      <c r="C1506" s="174" t="s">
        <v>2234</v>
      </c>
      <c r="D1506" s="177">
        <v>60.26</v>
      </c>
      <c r="E1506" t="s">
        <v>34</v>
      </c>
    </row>
    <row r="1507" spans="1:5">
      <c r="A1507" s="175" t="s">
        <v>3253</v>
      </c>
      <c r="B1507" s="175" t="s">
        <v>3254</v>
      </c>
      <c r="C1507" s="175" t="s">
        <v>850</v>
      </c>
      <c r="D1507" s="178">
        <v>113.88</v>
      </c>
      <c r="E1507" t="s">
        <v>34</v>
      </c>
    </row>
    <row r="1508" spans="1:5">
      <c r="A1508" s="174" t="s">
        <v>1008</v>
      </c>
      <c r="B1508" s="174" t="s">
        <v>1009</v>
      </c>
      <c r="C1508" s="174" t="s">
        <v>476</v>
      </c>
      <c r="D1508" s="177">
        <v>193.32</v>
      </c>
      <c r="E1508" t="s">
        <v>34</v>
      </c>
    </row>
    <row r="1509" spans="1:5">
      <c r="A1509" s="175" t="s">
        <v>3255</v>
      </c>
      <c r="B1509" s="175" t="s">
        <v>3256</v>
      </c>
      <c r="C1509" s="175" t="s">
        <v>374</v>
      </c>
      <c r="D1509" s="178">
        <v>84.58</v>
      </c>
      <c r="E1509" t="s">
        <v>34</v>
      </c>
    </row>
    <row r="1510" spans="1:5">
      <c r="A1510" s="174" t="s">
        <v>3257</v>
      </c>
      <c r="B1510" s="174" t="s">
        <v>3258</v>
      </c>
      <c r="C1510" s="174" t="s">
        <v>2981</v>
      </c>
      <c r="D1510" s="177">
        <v>41.13</v>
      </c>
      <c r="E1510" t="s">
        <v>34</v>
      </c>
    </row>
    <row r="1511" spans="1:5">
      <c r="A1511" s="175" t="s">
        <v>3259</v>
      </c>
      <c r="B1511" s="175" t="s">
        <v>3260</v>
      </c>
      <c r="C1511" s="175" t="s">
        <v>476</v>
      </c>
      <c r="D1511" s="178">
        <v>91.22</v>
      </c>
      <c r="E1511" t="s">
        <v>34</v>
      </c>
    </row>
    <row r="1512" spans="1:5">
      <c r="A1512" s="174" t="s">
        <v>3261</v>
      </c>
      <c r="B1512" s="174" t="s">
        <v>2745</v>
      </c>
      <c r="C1512" s="174" t="s">
        <v>344</v>
      </c>
      <c r="D1512" s="177">
        <v>55.02</v>
      </c>
      <c r="E1512" t="s">
        <v>34</v>
      </c>
    </row>
    <row r="1513" spans="1:5">
      <c r="A1513" s="175" t="s">
        <v>1023</v>
      </c>
      <c r="B1513" s="175" t="s">
        <v>1024</v>
      </c>
      <c r="C1513" s="175" t="s">
        <v>241</v>
      </c>
      <c r="D1513" s="178">
        <v>270.54000000000002</v>
      </c>
      <c r="E1513" t="s">
        <v>34</v>
      </c>
    </row>
    <row r="1514" spans="1:5">
      <c r="A1514" s="174" t="s">
        <v>3262</v>
      </c>
      <c r="B1514" s="174" t="s">
        <v>3263</v>
      </c>
      <c r="C1514" s="174" t="s">
        <v>3144</v>
      </c>
      <c r="D1514" s="177">
        <v>84.24</v>
      </c>
      <c r="E1514" t="s">
        <v>34</v>
      </c>
    </row>
    <row r="1515" spans="1:5">
      <c r="A1515" s="175" t="s">
        <v>3264</v>
      </c>
      <c r="B1515" s="175" t="s">
        <v>3265</v>
      </c>
      <c r="C1515" s="175" t="s">
        <v>241</v>
      </c>
      <c r="D1515" s="178">
        <v>143.1</v>
      </c>
      <c r="E1515" t="s">
        <v>34</v>
      </c>
    </row>
    <row r="1516" spans="1:5">
      <c r="A1516" s="174" t="s">
        <v>3266</v>
      </c>
      <c r="B1516" s="174" t="s">
        <v>3267</v>
      </c>
      <c r="C1516" s="174" t="s">
        <v>215</v>
      </c>
      <c r="D1516" s="177">
        <v>183.57</v>
      </c>
      <c r="E1516" t="s">
        <v>34</v>
      </c>
    </row>
    <row r="1517" spans="1:5">
      <c r="A1517" s="175" t="s">
        <v>3268</v>
      </c>
      <c r="B1517" s="175" t="s">
        <v>3269</v>
      </c>
      <c r="C1517" s="175" t="s">
        <v>3270</v>
      </c>
      <c r="D1517" s="178">
        <v>49.62</v>
      </c>
      <c r="E1517" t="s">
        <v>34</v>
      </c>
    </row>
    <row r="1518" spans="1:5">
      <c r="A1518" s="174" t="s">
        <v>3271</v>
      </c>
      <c r="B1518" s="174" t="s">
        <v>3272</v>
      </c>
      <c r="C1518" s="174" t="s">
        <v>476</v>
      </c>
      <c r="D1518" s="177">
        <v>97.58</v>
      </c>
      <c r="E1518" t="s">
        <v>34</v>
      </c>
    </row>
    <row r="1519" spans="1:5">
      <c r="A1519" s="175" t="s">
        <v>3273</v>
      </c>
      <c r="B1519" s="175" t="s">
        <v>3274</v>
      </c>
      <c r="C1519" s="175" t="s">
        <v>3275</v>
      </c>
      <c r="D1519" s="178">
        <v>148.80000000000001</v>
      </c>
      <c r="E1519" t="s">
        <v>34</v>
      </c>
    </row>
    <row r="1520" spans="1:5">
      <c r="A1520" s="174" t="s">
        <v>970</v>
      </c>
      <c r="B1520" s="174" t="s">
        <v>971</v>
      </c>
      <c r="C1520" s="174" t="s">
        <v>972</v>
      </c>
      <c r="D1520" s="177">
        <v>67.2</v>
      </c>
      <c r="E1520" t="s">
        <v>34</v>
      </c>
    </row>
    <row r="1521" spans="1:5">
      <c r="A1521" s="175" t="s">
        <v>3276</v>
      </c>
      <c r="B1521" s="175" t="s">
        <v>3277</v>
      </c>
      <c r="C1521" s="175" t="s">
        <v>3278</v>
      </c>
      <c r="D1521" s="178">
        <v>26.66</v>
      </c>
      <c r="E1521" t="s">
        <v>34</v>
      </c>
    </row>
    <row r="1522" spans="1:5">
      <c r="A1522" s="174" t="s">
        <v>3279</v>
      </c>
      <c r="B1522" s="174" t="s">
        <v>3280</v>
      </c>
      <c r="C1522" s="174" t="s">
        <v>3281</v>
      </c>
      <c r="D1522" s="177">
        <v>40.74</v>
      </c>
      <c r="E1522" t="s">
        <v>34</v>
      </c>
    </row>
    <row r="1523" spans="1:5">
      <c r="A1523" s="175" t="s">
        <v>3282</v>
      </c>
      <c r="B1523" s="175" t="s">
        <v>3283</v>
      </c>
      <c r="C1523" s="175" t="s">
        <v>3284</v>
      </c>
      <c r="D1523" s="178">
        <v>126.08</v>
      </c>
      <c r="E1523" t="s">
        <v>34</v>
      </c>
    </row>
    <row r="1524" spans="1:5">
      <c r="A1524" s="174" t="s">
        <v>3285</v>
      </c>
      <c r="B1524" s="174" t="s">
        <v>3286</v>
      </c>
      <c r="C1524" s="174" t="s">
        <v>765</v>
      </c>
      <c r="D1524" s="177">
        <v>98.54</v>
      </c>
      <c r="E1524" t="s">
        <v>34</v>
      </c>
    </row>
    <row r="1525" spans="1:5">
      <c r="A1525" s="175" t="s">
        <v>3287</v>
      </c>
      <c r="B1525" s="175" t="s">
        <v>3288</v>
      </c>
      <c r="C1525" s="175" t="s">
        <v>765</v>
      </c>
      <c r="D1525" s="178">
        <v>104.14</v>
      </c>
      <c r="E1525" t="s">
        <v>34</v>
      </c>
    </row>
    <row r="1526" spans="1:5">
      <c r="A1526" s="174" t="s">
        <v>3289</v>
      </c>
      <c r="B1526" s="174" t="s">
        <v>2859</v>
      </c>
      <c r="C1526" s="174" t="s">
        <v>476</v>
      </c>
      <c r="D1526" s="177">
        <v>87.32</v>
      </c>
      <c r="E1526" t="s">
        <v>34</v>
      </c>
    </row>
    <row r="1527" spans="1:5">
      <c r="A1527" s="175" t="s">
        <v>3290</v>
      </c>
      <c r="B1527" s="175" t="s">
        <v>3291</v>
      </c>
      <c r="C1527" s="175" t="s">
        <v>2837</v>
      </c>
      <c r="D1527" s="178">
        <v>155.54</v>
      </c>
      <c r="E1527" t="s">
        <v>34</v>
      </c>
    </row>
    <row r="1528" spans="1:5">
      <c r="A1528" s="174" t="s">
        <v>3292</v>
      </c>
      <c r="B1528" s="174" t="s">
        <v>3293</v>
      </c>
      <c r="C1528" s="174" t="s">
        <v>3294</v>
      </c>
      <c r="D1528" s="177">
        <v>61.52</v>
      </c>
      <c r="E1528" t="s">
        <v>34</v>
      </c>
    </row>
    <row r="1529" spans="1:5">
      <c r="A1529" s="175" t="s">
        <v>3295</v>
      </c>
      <c r="B1529" s="175" t="s">
        <v>1257</v>
      </c>
      <c r="C1529" s="175" t="s">
        <v>3133</v>
      </c>
      <c r="D1529" s="178">
        <v>33.76</v>
      </c>
      <c r="E1529" t="s">
        <v>34</v>
      </c>
    </row>
    <row r="1530" spans="1:5">
      <c r="A1530" s="174" t="s">
        <v>3296</v>
      </c>
      <c r="B1530" s="174" t="s">
        <v>3297</v>
      </c>
      <c r="C1530" s="174" t="s">
        <v>693</v>
      </c>
      <c r="D1530" s="177">
        <v>70</v>
      </c>
      <c r="E1530" t="s">
        <v>34</v>
      </c>
    </row>
    <row r="1531" spans="1:5">
      <c r="A1531" s="175" t="s">
        <v>3298</v>
      </c>
      <c r="B1531" s="175" t="s">
        <v>3299</v>
      </c>
      <c r="C1531" s="175" t="s">
        <v>3300</v>
      </c>
      <c r="D1531" s="178">
        <v>71.599999999999994</v>
      </c>
      <c r="E1531" t="s">
        <v>34</v>
      </c>
    </row>
    <row r="1532" spans="1:5">
      <c r="A1532" s="174" t="s">
        <v>3301</v>
      </c>
      <c r="B1532" s="174" t="s">
        <v>3302</v>
      </c>
      <c r="C1532" s="174" t="s">
        <v>241</v>
      </c>
      <c r="D1532" s="177">
        <v>38.1</v>
      </c>
      <c r="E1532" t="s">
        <v>34</v>
      </c>
    </row>
    <row r="1533" spans="1:5">
      <c r="A1533" s="175" t="s">
        <v>3303</v>
      </c>
      <c r="B1533" s="175" t="s">
        <v>3304</v>
      </c>
      <c r="C1533" s="175" t="s">
        <v>344</v>
      </c>
      <c r="D1533" s="178">
        <v>53.22</v>
      </c>
      <c r="E1533" t="s">
        <v>34</v>
      </c>
    </row>
    <row r="1534" spans="1:5">
      <c r="A1534" s="174" t="s">
        <v>3305</v>
      </c>
      <c r="B1534" s="174" t="s">
        <v>3306</v>
      </c>
      <c r="C1534" s="174" t="s">
        <v>2947</v>
      </c>
      <c r="D1534" s="177">
        <v>214.34</v>
      </c>
      <c r="E1534" t="s">
        <v>34</v>
      </c>
    </row>
    <row r="1535" spans="1:5">
      <c r="A1535" s="175" t="s">
        <v>3307</v>
      </c>
      <c r="B1535" s="175" t="s">
        <v>3308</v>
      </c>
      <c r="C1535" s="175" t="s">
        <v>806</v>
      </c>
      <c r="D1535" s="178">
        <v>61.56</v>
      </c>
      <c r="E1535" t="s">
        <v>34</v>
      </c>
    </row>
    <row r="1536" spans="1:5">
      <c r="A1536" s="174" t="s">
        <v>3309</v>
      </c>
      <c r="B1536" s="174" t="s">
        <v>3310</v>
      </c>
      <c r="C1536" s="174" t="s">
        <v>806</v>
      </c>
      <c r="D1536" s="177">
        <v>61.56</v>
      </c>
      <c r="E1536" t="s">
        <v>34</v>
      </c>
    </row>
    <row r="1537" spans="1:5">
      <c r="A1537" s="175" t="s">
        <v>3311</v>
      </c>
      <c r="B1537" s="175" t="s">
        <v>3312</v>
      </c>
      <c r="C1537" s="175" t="s">
        <v>806</v>
      </c>
      <c r="D1537" s="178">
        <v>61.56</v>
      </c>
      <c r="E1537" t="s">
        <v>34</v>
      </c>
    </row>
    <row r="1538" spans="1:5">
      <c r="A1538" s="174" t="s">
        <v>3313</v>
      </c>
      <c r="B1538" s="174" t="s">
        <v>3314</v>
      </c>
      <c r="C1538" s="174" t="s">
        <v>241</v>
      </c>
      <c r="D1538" s="177">
        <v>108.84</v>
      </c>
      <c r="E1538" t="s">
        <v>34</v>
      </c>
    </row>
    <row r="1539" spans="1:5">
      <c r="A1539" s="175" t="s">
        <v>3315</v>
      </c>
      <c r="B1539" s="175" t="s">
        <v>3316</v>
      </c>
      <c r="C1539" s="175" t="s">
        <v>241</v>
      </c>
      <c r="D1539" s="178">
        <v>101.98</v>
      </c>
      <c r="E1539" t="s">
        <v>34</v>
      </c>
    </row>
    <row r="1540" spans="1:5">
      <c r="A1540" s="174" t="s">
        <v>3317</v>
      </c>
      <c r="B1540" s="174" t="s">
        <v>3318</v>
      </c>
      <c r="C1540" s="174" t="s">
        <v>246</v>
      </c>
      <c r="D1540" s="177">
        <v>60.66</v>
      </c>
      <c r="E1540" t="s">
        <v>34</v>
      </c>
    </row>
    <row r="1541" spans="1:5">
      <c r="A1541" s="175" t="s">
        <v>3319</v>
      </c>
      <c r="B1541" s="175" t="s">
        <v>3320</v>
      </c>
      <c r="C1541" s="175" t="s">
        <v>246</v>
      </c>
      <c r="D1541" s="178">
        <v>64.2</v>
      </c>
      <c r="E1541" t="s">
        <v>34</v>
      </c>
    </row>
    <row r="1542" spans="1:5">
      <c r="A1542" s="174" t="s">
        <v>3321</v>
      </c>
      <c r="B1542" s="174" t="s">
        <v>3322</v>
      </c>
      <c r="C1542" s="174" t="s">
        <v>1176</v>
      </c>
      <c r="D1542" s="177">
        <v>43.2</v>
      </c>
      <c r="E1542" t="s">
        <v>34</v>
      </c>
    </row>
    <row r="1543" spans="1:5">
      <c r="A1543" s="175" t="s">
        <v>3323</v>
      </c>
      <c r="B1543" s="175" t="s">
        <v>3324</v>
      </c>
      <c r="C1543" s="175" t="s">
        <v>476</v>
      </c>
      <c r="D1543" s="178">
        <v>86.98</v>
      </c>
      <c r="E1543" t="s">
        <v>34</v>
      </c>
    </row>
    <row r="1544" spans="1:5">
      <c r="A1544" s="174" t="s">
        <v>3325</v>
      </c>
      <c r="B1544" s="174" t="s">
        <v>3326</v>
      </c>
      <c r="C1544" s="174" t="s">
        <v>476</v>
      </c>
      <c r="D1544" s="177">
        <v>91.54</v>
      </c>
      <c r="E1544" t="s">
        <v>34</v>
      </c>
    </row>
    <row r="1545" spans="1:5">
      <c r="A1545" s="175" t="s">
        <v>3327</v>
      </c>
      <c r="B1545" s="175" t="s">
        <v>2668</v>
      </c>
      <c r="C1545" s="175" t="s">
        <v>476</v>
      </c>
      <c r="D1545" s="178">
        <v>176.48</v>
      </c>
      <c r="E1545" t="s">
        <v>34</v>
      </c>
    </row>
    <row r="1546" spans="1:5">
      <c r="A1546" s="174" t="s">
        <v>3328</v>
      </c>
      <c r="B1546" s="174" t="s">
        <v>822</v>
      </c>
      <c r="C1546" s="174" t="s">
        <v>528</v>
      </c>
      <c r="D1546" s="177">
        <v>67.78</v>
      </c>
      <c r="E1546" t="s">
        <v>34</v>
      </c>
    </row>
    <row r="1547" spans="1:5">
      <c r="A1547" s="175" t="s">
        <v>3329</v>
      </c>
      <c r="B1547" s="175" t="s">
        <v>3330</v>
      </c>
      <c r="C1547" s="175" t="s">
        <v>3331</v>
      </c>
      <c r="D1547" s="178">
        <v>122.74</v>
      </c>
      <c r="E1547" t="s">
        <v>34</v>
      </c>
    </row>
    <row r="1548" spans="1:5">
      <c r="A1548" s="174" t="s">
        <v>3332</v>
      </c>
      <c r="B1548" s="174" t="s">
        <v>3333</v>
      </c>
      <c r="C1548" s="174" t="s">
        <v>241</v>
      </c>
      <c r="D1548" s="177">
        <v>51.56</v>
      </c>
      <c r="E1548" t="s">
        <v>34</v>
      </c>
    </row>
    <row r="1549" spans="1:5">
      <c r="A1549" s="175" t="s">
        <v>1061</v>
      </c>
      <c r="B1549" s="175" t="s">
        <v>1062</v>
      </c>
      <c r="C1549" s="175" t="s">
        <v>344</v>
      </c>
      <c r="D1549" s="178">
        <v>72.569999999999993</v>
      </c>
      <c r="E1549" t="s">
        <v>34</v>
      </c>
    </row>
    <row r="1550" spans="1:5">
      <c r="A1550" s="174" t="s">
        <v>3334</v>
      </c>
      <c r="B1550" s="174" t="s">
        <v>3335</v>
      </c>
      <c r="C1550" s="174" t="s">
        <v>2756</v>
      </c>
      <c r="D1550" s="177">
        <v>50.74</v>
      </c>
      <c r="E1550" t="s">
        <v>34</v>
      </c>
    </row>
    <row r="1551" spans="1:5">
      <c r="A1551" s="175" t="s">
        <v>3336</v>
      </c>
      <c r="B1551" s="175" t="s">
        <v>3337</v>
      </c>
      <c r="C1551" s="175" t="s">
        <v>2685</v>
      </c>
      <c r="D1551" s="178">
        <v>95.94</v>
      </c>
      <c r="E1551" t="s">
        <v>34</v>
      </c>
    </row>
    <row r="1552" spans="1:5">
      <c r="A1552" s="174" t="s">
        <v>3338</v>
      </c>
      <c r="B1552" s="174" t="s">
        <v>3339</v>
      </c>
      <c r="C1552" s="174" t="s">
        <v>594</v>
      </c>
      <c r="D1552" s="177">
        <v>61.32</v>
      </c>
      <c r="E1552" t="s">
        <v>34</v>
      </c>
    </row>
    <row r="1553" spans="1:6">
      <c r="A1553" s="175" t="s">
        <v>3340</v>
      </c>
      <c r="B1553" s="175" t="s">
        <v>3341</v>
      </c>
      <c r="C1553" s="175" t="s">
        <v>476</v>
      </c>
      <c r="D1553" s="178">
        <v>78.36</v>
      </c>
      <c r="E1553" t="s">
        <v>34</v>
      </c>
    </row>
    <row r="1554" spans="1:6">
      <c r="A1554" s="174" t="s">
        <v>3342</v>
      </c>
      <c r="B1554" s="174" t="s">
        <v>3343</v>
      </c>
      <c r="C1554" s="174" t="s">
        <v>845</v>
      </c>
      <c r="D1554" s="177">
        <v>127.34</v>
      </c>
      <c r="E1554" t="s">
        <v>34</v>
      </c>
    </row>
    <row r="1555" spans="1:6">
      <c r="A1555" s="175" t="s">
        <v>3344</v>
      </c>
      <c r="B1555" s="175" t="s">
        <v>3345</v>
      </c>
      <c r="C1555" s="175" t="s">
        <v>947</v>
      </c>
      <c r="D1555" s="178">
        <v>66.260000000000005</v>
      </c>
      <c r="E1555" t="s">
        <v>34</v>
      </c>
    </row>
    <row r="1556" spans="1:6">
      <c r="A1556" s="174" t="s">
        <v>3346</v>
      </c>
      <c r="B1556" s="174" t="s">
        <v>3347</v>
      </c>
      <c r="C1556" s="174" t="s">
        <v>374</v>
      </c>
      <c r="D1556" s="177">
        <v>37.4</v>
      </c>
      <c r="E1556" t="s">
        <v>34</v>
      </c>
    </row>
    <row r="1557" spans="1:6">
      <c r="A1557" s="175" t="s">
        <v>3348</v>
      </c>
      <c r="B1557" s="175" t="s">
        <v>3349</v>
      </c>
      <c r="C1557" s="175" t="s">
        <v>1125</v>
      </c>
      <c r="D1557" s="178">
        <v>42.16</v>
      </c>
      <c r="E1557" t="s">
        <v>34</v>
      </c>
    </row>
    <row r="1558" spans="1:6">
      <c r="A1558" s="174" t="s">
        <v>3350</v>
      </c>
      <c r="B1558" s="174" t="s">
        <v>2703</v>
      </c>
      <c r="C1558" s="174" t="s">
        <v>2704</v>
      </c>
      <c r="D1558" s="177">
        <v>64.42</v>
      </c>
      <c r="E1558" t="s">
        <v>34</v>
      </c>
    </row>
    <row r="1559" spans="1:6">
      <c r="A1559" s="175" t="s">
        <v>3351</v>
      </c>
      <c r="B1559" s="175" t="s">
        <v>3352</v>
      </c>
      <c r="C1559" s="175" t="s">
        <v>241</v>
      </c>
      <c r="D1559" s="178">
        <v>183.08</v>
      </c>
      <c r="E1559" t="s">
        <v>34</v>
      </c>
    </row>
    <row r="1560" spans="1:6">
      <c r="A1560" s="174" t="s">
        <v>1133</v>
      </c>
      <c r="B1560" s="174" t="s">
        <v>1134</v>
      </c>
      <c r="C1560" s="174" t="s">
        <v>856</v>
      </c>
      <c r="D1560" s="177">
        <v>85.06</v>
      </c>
      <c r="E1560" t="s">
        <v>34</v>
      </c>
      <c r="F1560" t="s">
        <v>65</v>
      </c>
    </row>
    <row r="1561" spans="1:6">
      <c r="A1561" s="175" t="s">
        <v>3353</v>
      </c>
      <c r="B1561" s="175" t="s">
        <v>3354</v>
      </c>
      <c r="C1561" s="175" t="s">
        <v>476</v>
      </c>
      <c r="D1561" s="178">
        <v>272.33999999999997</v>
      </c>
      <c r="E1561" t="s">
        <v>34</v>
      </c>
    </row>
    <row r="1562" spans="1:6">
      <c r="A1562" s="174" t="s">
        <v>3355</v>
      </c>
      <c r="B1562" s="174" t="s">
        <v>3356</v>
      </c>
      <c r="C1562" s="174" t="s">
        <v>241</v>
      </c>
      <c r="D1562" s="177">
        <v>173.42</v>
      </c>
      <c r="E1562" t="s">
        <v>34</v>
      </c>
    </row>
    <row r="1563" spans="1:6">
      <c r="A1563" s="175" t="s">
        <v>3357</v>
      </c>
      <c r="B1563" s="175" t="s">
        <v>3358</v>
      </c>
      <c r="C1563" s="175" t="s">
        <v>476</v>
      </c>
      <c r="D1563" s="178">
        <v>145.63999999999999</v>
      </c>
      <c r="E1563" t="s">
        <v>34</v>
      </c>
    </row>
    <row r="1564" spans="1:6">
      <c r="A1564" s="174" t="s">
        <v>3359</v>
      </c>
      <c r="B1564" s="174" t="s">
        <v>3360</v>
      </c>
      <c r="C1564" s="174" t="s">
        <v>3062</v>
      </c>
      <c r="D1564" s="177">
        <v>44.4</v>
      </c>
      <c r="E1564" t="s">
        <v>34</v>
      </c>
    </row>
    <row r="1565" spans="1:6">
      <c r="A1565" s="175" t="s">
        <v>1138</v>
      </c>
      <c r="B1565" s="175" t="s">
        <v>1139</v>
      </c>
      <c r="C1565" s="175" t="s">
        <v>594</v>
      </c>
      <c r="D1565" s="178">
        <v>145</v>
      </c>
      <c r="E1565" t="s">
        <v>34</v>
      </c>
    </row>
    <row r="1566" spans="1:6">
      <c r="A1566" s="174" t="s">
        <v>3361</v>
      </c>
      <c r="B1566" s="174" t="s">
        <v>3362</v>
      </c>
      <c r="C1566" s="174" t="s">
        <v>952</v>
      </c>
      <c r="D1566" s="177">
        <v>44</v>
      </c>
      <c r="E1566" t="s">
        <v>34</v>
      </c>
    </row>
    <row r="1567" spans="1:6">
      <c r="A1567" s="175" t="s">
        <v>3363</v>
      </c>
      <c r="B1567" s="175" t="s">
        <v>3364</v>
      </c>
      <c r="C1567" s="175" t="s">
        <v>241</v>
      </c>
      <c r="D1567" s="178">
        <v>21.82</v>
      </c>
      <c r="E1567" t="s">
        <v>34</v>
      </c>
    </row>
    <row r="1568" spans="1:6">
      <c r="A1568" s="174" t="s">
        <v>3365</v>
      </c>
      <c r="B1568" s="174" t="s">
        <v>3366</v>
      </c>
      <c r="C1568" s="174" t="s">
        <v>215</v>
      </c>
      <c r="D1568" s="177">
        <v>89.58</v>
      </c>
      <c r="E1568" t="s">
        <v>34</v>
      </c>
    </row>
    <row r="1569" spans="1:5">
      <c r="A1569" s="175" t="s">
        <v>3367</v>
      </c>
      <c r="B1569" s="175" t="s">
        <v>3368</v>
      </c>
      <c r="C1569" s="175" t="s">
        <v>3369</v>
      </c>
      <c r="D1569" s="178">
        <v>118.3</v>
      </c>
      <c r="E1569" t="s">
        <v>34</v>
      </c>
    </row>
    <row r="1570" spans="1:5">
      <c r="A1570" s="174" t="s">
        <v>3370</v>
      </c>
      <c r="B1570" s="174" t="s">
        <v>3371</v>
      </c>
      <c r="C1570" s="174" t="s">
        <v>3372</v>
      </c>
      <c r="D1570" s="177">
        <v>140.16</v>
      </c>
      <c r="E1570" t="s">
        <v>34</v>
      </c>
    </row>
    <row r="1571" spans="1:5">
      <c r="A1571" s="175" t="s">
        <v>3373</v>
      </c>
      <c r="B1571" s="175" t="s">
        <v>3374</v>
      </c>
      <c r="C1571" s="175" t="s">
        <v>880</v>
      </c>
      <c r="D1571" s="178">
        <v>86.08</v>
      </c>
      <c r="E1571" t="s">
        <v>34</v>
      </c>
    </row>
    <row r="1572" spans="1:5">
      <c r="A1572" s="174" t="s">
        <v>3375</v>
      </c>
      <c r="B1572" s="174" t="s">
        <v>3376</v>
      </c>
      <c r="C1572" s="174" t="s">
        <v>476</v>
      </c>
      <c r="D1572" s="177">
        <v>80.040000000000006</v>
      </c>
      <c r="E1572" t="s">
        <v>34</v>
      </c>
    </row>
    <row r="1573" spans="1:5">
      <c r="A1573" s="175" t="s">
        <v>3377</v>
      </c>
      <c r="B1573" s="175" t="s">
        <v>1155</v>
      </c>
      <c r="C1573" s="175" t="s">
        <v>241</v>
      </c>
      <c r="D1573" s="178">
        <v>95.12</v>
      </c>
      <c r="E1573" t="s">
        <v>34</v>
      </c>
    </row>
    <row r="1574" spans="1:5">
      <c r="A1574" s="174" t="s">
        <v>3378</v>
      </c>
      <c r="B1574" s="174" t="s">
        <v>3076</v>
      </c>
      <c r="C1574" s="174" t="s">
        <v>3379</v>
      </c>
      <c r="D1574" s="177">
        <v>94.6</v>
      </c>
      <c r="E1574" t="s">
        <v>34</v>
      </c>
    </row>
    <row r="1575" spans="1:5">
      <c r="A1575" s="175" t="s">
        <v>3380</v>
      </c>
      <c r="B1575" s="175" t="s">
        <v>3381</v>
      </c>
      <c r="C1575" s="175" t="s">
        <v>476</v>
      </c>
      <c r="D1575" s="178">
        <v>151.25</v>
      </c>
      <c r="E1575" t="s">
        <v>34</v>
      </c>
    </row>
    <row r="1576" spans="1:5">
      <c r="A1576" s="174" t="s">
        <v>3382</v>
      </c>
      <c r="B1576" s="174" t="s">
        <v>3383</v>
      </c>
      <c r="C1576" s="174" t="s">
        <v>3384</v>
      </c>
      <c r="D1576" s="177">
        <v>38.369999999999997</v>
      </c>
      <c r="E1576" t="s">
        <v>34</v>
      </c>
    </row>
    <row r="1577" spans="1:5">
      <c r="A1577" s="175" t="s">
        <v>3385</v>
      </c>
      <c r="B1577" s="175" t="s">
        <v>3386</v>
      </c>
      <c r="C1577" s="175" t="s">
        <v>594</v>
      </c>
      <c r="D1577" s="178">
        <v>87.16</v>
      </c>
      <c r="E1577" t="s">
        <v>34</v>
      </c>
    </row>
    <row r="1578" spans="1:5">
      <c r="A1578" s="174" t="s">
        <v>3387</v>
      </c>
      <c r="B1578" s="174" t="s">
        <v>3388</v>
      </c>
      <c r="C1578" s="174" t="s">
        <v>528</v>
      </c>
      <c r="D1578" s="177">
        <v>93.76</v>
      </c>
      <c r="E1578" t="s">
        <v>34</v>
      </c>
    </row>
    <row r="1579" spans="1:5">
      <c r="A1579" s="175" t="s">
        <v>3389</v>
      </c>
      <c r="B1579" s="175" t="s">
        <v>3390</v>
      </c>
      <c r="C1579" s="175" t="s">
        <v>3369</v>
      </c>
      <c r="D1579" s="178">
        <v>86.55</v>
      </c>
      <c r="E1579" t="s">
        <v>34</v>
      </c>
    </row>
    <row r="1580" spans="1:5">
      <c r="A1580" s="174" t="s">
        <v>3391</v>
      </c>
      <c r="B1580" s="174" t="s">
        <v>3392</v>
      </c>
      <c r="C1580" s="174" t="s">
        <v>3070</v>
      </c>
      <c r="D1580" s="177">
        <v>53.36</v>
      </c>
      <c r="E1580" t="s">
        <v>34</v>
      </c>
    </row>
    <row r="1581" spans="1:5">
      <c r="A1581" s="175" t="s">
        <v>3393</v>
      </c>
      <c r="B1581" s="175" t="s">
        <v>3394</v>
      </c>
      <c r="C1581" s="175" t="s">
        <v>3070</v>
      </c>
      <c r="D1581" s="178">
        <v>47.7</v>
      </c>
      <c r="E1581" t="s">
        <v>34</v>
      </c>
    </row>
    <row r="1582" spans="1:5">
      <c r="A1582" s="174" t="s">
        <v>3395</v>
      </c>
      <c r="B1582" s="174" t="s">
        <v>3396</v>
      </c>
      <c r="C1582" s="174" t="s">
        <v>3070</v>
      </c>
      <c r="D1582" s="177">
        <v>47.49</v>
      </c>
      <c r="E1582" t="s">
        <v>34</v>
      </c>
    </row>
    <row r="1583" spans="1:5">
      <c r="A1583" s="175" t="s">
        <v>3397</v>
      </c>
      <c r="B1583" s="175" t="s">
        <v>3398</v>
      </c>
      <c r="C1583" s="175" t="s">
        <v>3070</v>
      </c>
      <c r="D1583" s="178">
        <v>45.32</v>
      </c>
      <c r="E1583" t="s">
        <v>34</v>
      </c>
    </row>
    <row r="1584" spans="1:5">
      <c r="A1584" s="174" t="s">
        <v>3399</v>
      </c>
      <c r="B1584" s="174" t="s">
        <v>3400</v>
      </c>
      <c r="C1584" s="174" t="s">
        <v>3070</v>
      </c>
      <c r="D1584" s="177">
        <v>41.32</v>
      </c>
      <c r="E1584" t="s">
        <v>34</v>
      </c>
    </row>
    <row r="1585" spans="1:5">
      <c r="A1585" s="175" t="s">
        <v>3401</v>
      </c>
      <c r="B1585" s="175" t="s">
        <v>3402</v>
      </c>
      <c r="C1585" s="175" t="s">
        <v>3070</v>
      </c>
      <c r="D1585" s="178">
        <v>48.36</v>
      </c>
      <c r="E1585" t="s">
        <v>34</v>
      </c>
    </row>
    <row r="1586" spans="1:5">
      <c r="A1586" s="174" t="s">
        <v>3403</v>
      </c>
      <c r="B1586" s="174" t="s">
        <v>3404</v>
      </c>
      <c r="C1586" s="174" t="s">
        <v>811</v>
      </c>
      <c r="D1586" s="177">
        <v>206.4</v>
      </c>
      <c r="E1586" t="s">
        <v>34</v>
      </c>
    </row>
    <row r="1587" spans="1:5">
      <c r="A1587" s="175" t="s">
        <v>3405</v>
      </c>
      <c r="B1587" s="175" t="s">
        <v>3406</v>
      </c>
      <c r="C1587" s="175" t="s">
        <v>880</v>
      </c>
      <c r="D1587" s="178">
        <v>92.82</v>
      </c>
      <c r="E1587" t="s">
        <v>34</v>
      </c>
    </row>
    <row r="1588" spans="1:5">
      <c r="A1588" s="174" t="s">
        <v>904</v>
      </c>
      <c r="B1588" s="174" t="s">
        <v>905</v>
      </c>
      <c r="C1588" s="174" t="s">
        <v>811</v>
      </c>
      <c r="D1588" s="177">
        <v>206.4</v>
      </c>
      <c r="E1588" t="s">
        <v>34</v>
      </c>
    </row>
    <row r="1589" spans="1:5">
      <c r="A1589" s="175" t="s">
        <v>3407</v>
      </c>
      <c r="B1589" s="175" t="s">
        <v>3408</v>
      </c>
      <c r="C1589" s="175" t="s">
        <v>811</v>
      </c>
      <c r="D1589" s="178">
        <v>206.4</v>
      </c>
      <c r="E1589" t="s">
        <v>34</v>
      </c>
    </row>
    <row r="1590" spans="1:5">
      <c r="A1590" s="174" t="s">
        <v>3409</v>
      </c>
      <c r="B1590" s="174" t="s">
        <v>3410</v>
      </c>
      <c r="C1590" s="174" t="s">
        <v>3070</v>
      </c>
      <c r="D1590" s="177">
        <v>43.25</v>
      </c>
      <c r="E1590" t="s">
        <v>34</v>
      </c>
    </row>
    <row r="1591" spans="1:5">
      <c r="A1591" s="175" t="s">
        <v>3411</v>
      </c>
      <c r="B1591" s="175" t="s">
        <v>3412</v>
      </c>
      <c r="C1591" s="175" t="s">
        <v>3070</v>
      </c>
      <c r="D1591" s="178">
        <v>45.36</v>
      </c>
      <c r="E1591" t="s">
        <v>34</v>
      </c>
    </row>
    <row r="1592" spans="1:5">
      <c r="A1592" s="174" t="s">
        <v>3413</v>
      </c>
      <c r="B1592" s="174" t="s">
        <v>3414</v>
      </c>
      <c r="C1592" s="174" t="s">
        <v>3070</v>
      </c>
      <c r="D1592" s="177">
        <v>21.68</v>
      </c>
      <c r="E1592" t="s">
        <v>34</v>
      </c>
    </row>
    <row r="1593" spans="1:5">
      <c r="A1593" s="175" t="s">
        <v>3415</v>
      </c>
      <c r="B1593" s="175" t="s">
        <v>3416</v>
      </c>
      <c r="C1593" s="175" t="s">
        <v>476</v>
      </c>
      <c r="D1593" s="178">
        <v>35.93</v>
      </c>
      <c r="E1593" t="s">
        <v>34</v>
      </c>
    </row>
    <row r="1594" spans="1:5">
      <c r="A1594" s="174" t="s">
        <v>3417</v>
      </c>
      <c r="B1594" s="174" t="s">
        <v>3418</v>
      </c>
      <c r="C1594" s="174" t="s">
        <v>476</v>
      </c>
      <c r="D1594" s="177">
        <v>60.06</v>
      </c>
      <c r="E1594" t="s">
        <v>34</v>
      </c>
    </row>
    <row r="1595" spans="1:5">
      <c r="A1595" s="175" t="s">
        <v>3419</v>
      </c>
      <c r="B1595" s="175" t="s">
        <v>3420</v>
      </c>
      <c r="C1595" s="175" t="s">
        <v>476</v>
      </c>
      <c r="D1595" s="178">
        <v>46.26</v>
      </c>
      <c r="E1595" t="s">
        <v>34</v>
      </c>
    </row>
    <row r="1596" spans="1:5">
      <c r="A1596" s="174" t="s">
        <v>3421</v>
      </c>
      <c r="B1596" s="174" t="s">
        <v>3422</v>
      </c>
      <c r="C1596" s="174" t="s">
        <v>2944</v>
      </c>
      <c r="D1596" s="177">
        <v>72.459999999999994</v>
      </c>
      <c r="E1596" t="s">
        <v>34</v>
      </c>
    </row>
    <row r="1597" spans="1:5">
      <c r="A1597" s="175" t="s">
        <v>3423</v>
      </c>
      <c r="B1597" s="175" t="s">
        <v>3424</v>
      </c>
      <c r="C1597" s="175" t="s">
        <v>2944</v>
      </c>
      <c r="D1597" s="178">
        <v>90.54</v>
      </c>
      <c r="E1597" t="s">
        <v>34</v>
      </c>
    </row>
    <row r="1598" spans="1:5">
      <c r="A1598" s="174" t="s">
        <v>3425</v>
      </c>
      <c r="B1598" s="174" t="s">
        <v>3426</v>
      </c>
      <c r="C1598" s="174" t="s">
        <v>241</v>
      </c>
      <c r="D1598" s="177">
        <v>57.87</v>
      </c>
      <c r="E1598" t="s">
        <v>34</v>
      </c>
    </row>
    <row r="1599" spans="1:5">
      <c r="A1599" s="175" t="s">
        <v>3427</v>
      </c>
      <c r="B1599" s="175" t="s">
        <v>3428</v>
      </c>
      <c r="C1599" s="175" t="s">
        <v>241</v>
      </c>
      <c r="D1599" s="178">
        <v>18.670000000000002</v>
      </c>
      <c r="E1599" t="s">
        <v>34</v>
      </c>
    </row>
    <row r="1600" spans="1:5">
      <c r="A1600" s="174" t="s">
        <v>3429</v>
      </c>
      <c r="B1600" s="174" t="s">
        <v>3430</v>
      </c>
      <c r="C1600" s="174" t="s">
        <v>811</v>
      </c>
      <c r="D1600" s="177">
        <v>103.2</v>
      </c>
      <c r="E1600" t="s">
        <v>34</v>
      </c>
    </row>
    <row r="1601" spans="1:5">
      <c r="A1601" s="175" t="s">
        <v>3431</v>
      </c>
      <c r="B1601" s="175" t="s">
        <v>3432</v>
      </c>
      <c r="C1601" s="175" t="s">
        <v>3070</v>
      </c>
      <c r="D1601" s="178">
        <v>20.56</v>
      </c>
      <c r="E1601" t="s">
        <v>34</v>
      </c>
    </row>
    <row r="1602" spans="1:5">
      <c r="A1602" s="174" t="s">
        <v>3433</v>
      </c>
      <c r="B1602" s="174" t="s">
        <v>3434</v>
      </c>
      <c r="C1602" s="174" t="s">
        <v>3070</v>
      </c>
      <c r="D1602" s="177">
        <v>17.7</v>
      </c>
      <c r="E1602" t="s">
        <v>34</v>
      </c>
    </row>
    <row r="1603" spans="1:5">
      <c r="A1603" s="175" t="s">
        <v>3435</v>
      </c>
      <c r="B1603" s="175" t="s">
        <v>3436</v>
      </c>
      <c r="C1603" s="175" t="s">
        <v>3070</v>
      </c>
      <c r="D1603" s="178">
        <v>19.64</v>
      </c>
      <c r="E1603" t="s">
        <v>34</v>
      </c>
    </row>
    <row r="1604" spans="1:5">
      <c r="A1604" s="174" t="s">
        <v>3437</v>
      </c>
      <c r="B1604" s="174" t="s">
        <v>3438</v>
      </c>
      <c r="C1604" s="174" t="s">
        <v>3070</v>
      </c>
      <c r="D1604" s="177">
        <v>24.23</v>
      </c>
      <c r="E1604" t="s">
        <v>34</v>
      </c>
    </row>
    <row r="1605" spans="1:5">
      <c r="A1605" s="175" t="s">
        <v>3439</v>
      </c>
      <c r="B1605" s="175" t="s">
        <v>3440</v>
      </c>
      <c r="C1605" s="175" t="s">
        <v>3070</v>
      </c>
      <c r="D1605" s="178">
        <v>19.64</v>
      </c>
      <c r="E1605" t="s">
        <v>34</v>
      </c>
    </row>
    <row r="1606" spans="1:5">
      <c r="A1606" s="174" t="s">
        <v>3441</v>
      </c>
      <c r="B1606" s="174" t="s">
        <v>3442</v>
      </c>
      <c r="C1606" s="174" t="s">
        <v>3070</v>
      </c>
      <c r="D1606" s="177">
        <v>22.12</v>
      </c>
      <c r="E1606" t="s">
        <v>34</v>
      </c>
    </row>
    <row r="1607" spans="1:5">
      <c r="A1607" s="175" t="s">
        <v>3443</v>
      </c>
      <c r="B1607" s="175" t="s">
        <v>3444</v>
      </c>
      <c r="C1607" s="175" t="s">
        <v>3070</v>
      </c>
      <c r="D1607" s="178">
        <v>21.06</v>
      </c>
      <c r="E1607" t="s">
        <v>34</v>
      </c>
    </row>
    <row r="1608" spans="1:5">
      <c r="A1608" s="174" t="s">
        <v>3445</v>
      </c>
      <c r="B1608" s="174" t="s">
        <v>3446</v>
      </c>
      <c r="C1608" s="174" t="s">
        <v>3070</v>
      </c>
      <c r="D1608" s="177">
        <v>20.64</v>
      </c>
      <c r="E1608" t="s">
        <v>34</v>
      </c>
    </row>
    <row r="1609" spans="1:5">
      <c r="A1609" s="175" t="s">
        <v>3447</v>
      </c>
      <c r="B1609" s="175" t="s">
        <v>3448</v>
      </c>
      <c r="C1609" s="175" t="s">
        <v>3070</v>
      </c>
      <c r="D1609" s="178">
        <v>20.78</v>
      </c>
      <c r="E1609" t="s">
        <v>34</v>
      </c>
    </row>
    <row r="1610" spans="1:5">
      <c r="A1610" s="174" t="s">
        <v>3449</v>
      </c>
      <c r="B1610" s="174" t="s">
        <v>3450</v>
      </c>
      <c r="C1610" s="174" t="s">
        <v>3070</v>
      </c>
      <c r="D1610" s="177">
        <v>28.79</v>
      </c>
      <c r="E1610" t="s">
        <v>34</v>
      </c>
    </row>
    <row r="1611" spans="1:5">
      <c r="A1611" s="175" t="s">
        <v>3451</v>
      </c>
      <c r="B1611" s="175" t="s">
        <v>3452</v>
      </c>
      <c r="C1611" s="175" t="s">
        <v>3070</v>
      </c>
      <c r="D1611" s="178">
        <v>23.63</v>
      </c>
      <c r="E1611" t="s">
        <v>34</v>
      </c>
    </row>
    <row r="1612" spans="1:5">
      <c r="A1612" s="174" t="s">
        <v>3453</v>
      </c>
      <c r="B1612" s="174" t="s">
        <v>3454</v>
      </c>
      <c r="C1612" s="174" t="s">
        <v>3070</v>
      </c>
      <c r="D1612" s="177">
        <v>21.64</v>
      </c>
      <c r="E1612" t="s">
        <v>34</v>
      </c>
    </row>
    <row r="1613" spans="1:5">
      <c r="A1613" s="175" t="s">
        <v>3455</v>
      </c>
      <c r="B1613" s="175" t="s">
        <v>3456</v>
      </c>
      <c r="C1613" s="175" t="s">
        <v>783</v>
      </c>
      <c r="D1613" s="178">
        <v>64.53</v>
      </c>
      <c r="E1613" t="s">
        <v>34</v>
      </c>
    </row>
    <row r="1614" spans="1:5">
      <c r="A1614" s="174" t="s">
        <v>3457</v>
      </c>
      <c r="B1614" s="174" t="s">
        <v>3458</v>
      </c>
      <c r="C1614" s="174" t="s">
        <v>1228</v>
      </c>
      <c r="D1614" s="177">
        <v>55.67</v>
      </c>
      <c r="E1614" t="s">
        <v>34</v>
      </c>
    </row>
    <row r="1615" spans="1:5">
      <c r="A1615" s="175" t="s">
        <v>3459</v>
      </c>
      <c r="B1615" s="175" t="s">
        <v>3460</v>
      </c>
      <c r="C1615" s="175" t="s">
        <v>3070</v>
      </c>
      <c r="D1615" s="178">
        <v>14.97</v>
      </c>
      <c r="E1615" t="s">
        <v>34</v>
      </c>
    </row>
    <row r="1616" spans="1:5">
      <c r="A1616" s="174" t="s">
        <v>3461</v>
      </c>
      <c r="B1616" s="174" t="s">
        <v>3462</v>
      </c>
      <c r="C1616" s="174" t="s">
        <v>3463</v>
      </c>
      <c r="D1616" s="177">
        <v>39</v>
      </c>
      <c r="E1616" t="s">
        <v>34</v>
      </c>
    </row>
    <row r="1617" spans="1:5">
      <c r="A1617" s="175" t="s">
        <v>3464</v>
      </c>
      <c r="B1617" s="175" t="s">
        <v>3465</v>
      </c>
      <c r="C1617" s="175" t="s">
        <v>2302</v>
      </c>
      <c r="D1617" s="178">
        <v>47.47</v>
      </c>
      <c r="E1617" t="s">
        <v>34</v>
      </c>
    </row>
    <row r="1618" spans="1:5">
      <c r="A1618" s="174" t="s">
        <v>3466</v>
      </c>
      <c r="B1618" s="174" t="s">
        <v>3467</v>
      </c>
      <c r="C1618" s="174" t="s">
        <v>975</v>
      </c>
      <c r="D1618" s="177">
        <v>23.69</v>
      </c>
      <c r="E1618" t="s">
        <v>34</v>
      </c>
    </row>
    <row r="1619" spans="1:5">
      <c r="A1619" s="175" t="s">
        <v>3468</v>
      </c>
      <c r="B1619" s="175" t="s">
        <v>3469</v>
      </c>
      <c r="C1619" s="175" t="s">
        <v>3084</v>
      </c>
      <c r="D1619" s="178">
        <v>36.42</v>
      </c>
      <c r="E1619" t="s">
        <v>34</v>
      </c>
    </row>
    <row r="1620" spans="1:5">
      <c r="A1620" s="174" t="s">
        <v>3470</v>
      </c>
      <c r="B1620" s="174" t="s">
        <v>3471</v>
      </c>
      <c r="C1620" s="174" t="s">
        <v>476</v>
      </c>
      <c r="D1620" s="177">
        <v>70.540000000000006</v>
      </c>
      <c r="E1620" t="s">
        <v>34</v>
      </c>
    </row>
    <row r="1621" spans="1:5">
      <c r="A1621" s="175" t="s">
        <v>3472</v>
      </c>
      <c r="B1621" s="175" t="s">
        <v>3473</v>
      </c>
      <c r="C1621" s="175" t="s">
        <v>3474</v>
      </c>
      <c r="D1621" s="178">
        <v>96.15</v>
      </c>
      <c r="E1621" t="s">
        <v>34</v>
      </c>
    </row>
    <row r="1622" spans="1:5">
      <c r="A1622" s="174" t="s">
        <v>3475</v>
      </c>
      <c r="B1622" s="174" t="s">
        <v>3476</v>
      </c>
      <c r="C1622" s="174" t="s">
        <v>3477</v>
      </c>
      <c r="D1622" s="177">
        <v>37.479999999999997</v>
      </c>
      <c r="E1622" t="s">
        <v>34</v>
      </c>
    </row>
    <row r="1623" spans="1:5">
      <c r="A1623" s="175" t="s">
        <v>3478</v>
      </c>
      <c r="B1623" s="175" t="s">
        <v>3479</v>
      </c>
      <c r="C1623" s="175" t="s">
        <v>1176</v>
      </c>
      <c r="D1623" s="178">
        <v>54.64</v>
      </c>
      <c r="E1623" t="s">
        <v>34</v>
      </c>
    </row>
    <row r="1624" spans="1:5">
      <c r="A1624" s="174" t="s">
        <v>3480</v>
      </c>
      <c r="B1624" s="174" t="s">
        <v>2949</v>
      </c>
      <c r="C1624" s="174" t="s">
        <v>3481</v>
      </c>
      <c r="D1624" s="177">
        <v>31.33</v>
      </c>
      <c r="E1624" t="s">
        <v>34</v>
      </c>
    </row>
    <row r="1625" spans="1:5">
      <c r="A1625" s="175" t="s">
        <v>3482</v>
      </c>
      <c r="B1625" s="175" t="s">
        <v>3483</v>
      </c>
      <c r="C1625" s="175" t="s">
        <v>3484</v>
      </c>
      <c r="D1625" s="178">
        <v>45.66</v>
      </c>
      <c r="E1625" t="s">
        <v>34</v>
      </c>
    </row>
    <row r="1626" spans="1:5">
      <c r="A1626" s="174" t="s">
        <v>3485</v>
      </c>
      <c r="B1626" s="174" t="s">
        <v>3486</v>
      </c>
      <c r="C1626" s="174" t="s">
        <v>3487</v>
      </c>
      <c r="D1626" s="177">
        <v>56.11</v>
      </c>
      <c r="E1626" t="s">
        <v>34</v>
      </c>
    </row>
    <row r="1627" spans="1:5">
      <c r="A1627" s="175" t="s">
        <v>3488</v>
      </c>
      <c r="B1627" s="175" t="s">
        <v>3489</v>
      </c>
      <c r="C1627" s="175" t="s">
        <v>3487</v>
      </c>
      <c r="D1627" s="178">
        <v>55.64</v>
      </c>
      <c r="E1627" t="s">
        <v>34</v>
      </c>
    </row>
    <row r="1628" spans="1:5">
      <c r="A1628" s="174" t="s">
        <v>3490</v>
      </c>
      <c r="B1628" s="174" t="s">
        <v>3491</v>
      </c>
      <c r="C1628" s="174" t="s">
        <v>3379</v>
      </c>
      <c r="D1628" s="177">
        <v>88.09</v>
      </c>
      <c r="E1628" t="s">
        <v>34</v>
      </c>
    </row>
    <row r="1629" spans="1:5">
      <c r="A1629" s="175" t="s">
        <v>3492</v>
      </c>
      <c r="B1629" s="175" t="s">
        <v>3493</v>
      </c>
      <c r="C1629" s="175" t="s">
        <v>3084</v>
      </c>
      <c r="D1629" s="178">
        <v>25</v>
      </c>
      <c r="E1629" t="s">
        <v>34</v>
      </c>
    </row>
    <row r="1630" spans="1:5">
      <c r="A1630" s="174" t="s">
        <v>3494</v>
      </c>
      <c r="B1630" s="174" t="s">
        <v>3495</v>
      </c>
      <c r="C1630" s="174" t="s">
        <v>869</v>
      </c>
      <c r="D1630" s="177">
        <v>57.21</v>
      </c>
      <c r="E1630" t="s">
        <v>34</v>
      </c>
    </row>
    <row r="1631" spans="1:5">
      <c r="A1631" s="175" t="s">
        <v>3496</v>
      </c>
      <c r="B1631" s="175" t="s">
        <v>3497</v>
      </c>
      <c r="C1631" s="175" t="s">
        <v>476</v>
      </c>
      <c r="D1631" s="178">
        <v>35.36</v>
      </c>
      <c r="E1631" t="s">
        <v>34</v>
      </c>
    </row>
    <row r="1632" spans="1:5">
      <c r="A1632" s="174" t="s">
        <v>3498</v>
      </c>
      <c r="B1632" s="174" t="s">
        <v>3499</v>
      </c>
      <c r="C1632" s="174" t="s">
        <v>3500</v>
      </c>
      <c r="D1632" s="177">
        <v>110.08</v>
      </c>
      <c r="E1632" t="s">
        <v>34</v>
      </c>
    </row>
    <row r="1633" spans="1:5">
      <c r="A1633" s="175" t="s">
        <v>3501</v>
      </c>
      <c r="B1633" s="175" t="s">
        <v>3502</v>
      </c>
      <c r="C1633" s="175" t="s">
        <v>3503</v>
      </c>
      <c r="D1633" s="178">
        <v>39.72</v>
      </c>
      <c r="E1633" t="s">
        <v>34</v>
      </c>
    </row>
    <row r="1634" spans="1:5">
      <c r="A1634" s="174" t="s">
        <v>3504</v>
      </c>
      <c r="B1634" s="174" t="s">
        <v>3505</v>
      </c>
      <c r="C1634" s="174" t="s">
        <v>718</v>
      </c>
      <c r="D1634" s="177">
        <v>64.930000000000007</v>
      </c>
      <c r="E1634" t="s">
        <v>34</v>
      </c>
    </row>
    <row r="1635" spans="1:5">
      <c r="A1635" s="175" t="s">
        <v>3506</v>
      </c>
      <c r="B1635" s="175" t="s">
        <v>3507</v>
      </c>
      <c r="C1635" s="175" t="s">
        <v>3508</v>
      </c>
      <c r="D1635" s="178">
        <v>131.46</v>
      </c>
      <c r="E1635" t="s">
        <v>34</v>
      </c>
    </row>
    <row r="1636" spans="1:5">
      <c r="A1636" s="174" t="s">
        <v>3509</v>
      </c>
      <c r="B1636" s="174" t="s">
        <v>3510</v>
      </c>
      <c r="C1636" s="174" t="s">
        <v>3070</v>
      </c>
      <c r="D1636" s="177">
        <v>21.76</v>
      </c>
      <c r="E1636" t="s">
        <v>34</v>
      </c>
    </row>
    <row r="1637" spans="1:5">
      <c r="A1637" s="175" t="s">
        <v>3511</v>
      </c>
      <c r="B1637" s="175" t="s">
        <v>3512</v>
      </c>
      <c r="C1637" s="175" t="s">
        <v>3070</v>
      </c>
      <c r="D1637" s="178">
        <v>21.61</v>
      </c>
      <c r="E1637" t="s">
        <v>34</v>
      </c>
    </row>
    <row r="1638" spans="1:5">
      <c r="A1638" s="174" t="s">
        <v>3513</v>
      </c>
      <c r="B1638" s="174" t="s">
        <v>3514</v>
      </c>
      <c r="C1638" s="174" t="s">
        <v>1071</v>
      </c>
      <c r="D1638" s="177">
        <v>114.24</v>
      </c>
      <c r="E1638" t="s">
        <v>34</v>
      </c>
    </row>
    <row r="1639" spans="1:5">
      <c r="A1639" s="175" t="s">
        <v>872</v>
      </c>
      <c r="B1639" s="175" t="s">
        <v>873</v>
      </c>
      <c r="C1639" s="175" t="s">
        <v>874</v>
      </c>
      <c r="D1639" s="178">
        <v>45.69</v>
      </c>
      <c r="E1639" t="s">
        <v>34</v>
      </c>
    </row>
    <row r="1640" spans="1:5">
      <c r="A1640" s="174" t="s">
        <v>3515</v>
      </c>
      <c r="B1640" s="174" t="s">
        <v>3516</v>
      </c>
      <c r="C1640" s="174" t="s">
        <v>3070</v>
      </c>
      <c r="D1640" s="177">
        <v>23.82</v>
      </c>
      <c r="E1640" t="s">
        <v>34</v>
      </c>
    </row>
    <row r="1641" spans="1:5">
      <c r="A1641" s="175" t="s">
        <v>3517</v>
      </c>
      <c r="B1641" s="175" t="s">
        <v>3518</v>
      </c>
      <c r="C1641" s="175" t="s">
        <v>706</v>
      </c>
      <c r="D1641" s="178">
        <v>176.11</v>
      </c>
      <c r="E1641" t="s">
        <v>34</v>
      </c>
    </row>
    <row r="1642" spans="1:5">
      <c r="A1642" s="174" t="s">
        <v>857</v>
      </c>
      <c r="B1642" s="174" t="s">
        <v>858</v>
      </c>
      <c r="C1642" s="174" t="s">
        <v>706</v>
      </c>
      <c r="D1642" s="177">
        <v>65.56</v>
      </c>
      <c r="E1642" t="s">
        <v>34</v>
      </c>
    </row>
    <row r="1643" spans="1:5">
      <c r="A1643" s="175" t="s">
        <v>3519</v>
      </c>
      <c r="B1643" s="175" t="s">
        <v>3364</v>
      </c>
      <c r="C1643" s="175" t="s">
        <v>773</v>
      </c>
      <c r="D1643" s="178">
        <v>30.96</v>
      </c>
      <c r="E1643" t="s">
        <v>34</v>
      </c>
    </row>
    <row r="1644" spans="1:5">
      <c r="A1644" s="174" t="s">
        <v>3520</v>
      </c>
      <c r="B1644" s="174" t="s">
        <v>3521</v>
      </c>
      <c r="C1644" s="174" t="s">
        <v>2743</v>
      </c>
      <c r="D1644" s="177">
        <v>48.19</v>
      </c>
      <c r="E1644" t="s">
        <v>34</v>
      </c>
    </row>
    <row r="1645" spans="1:5">
      <c r="A1645" s="175" t="s">
        <v>3522</v>
      </c>
      <c r="B1645" s="175" t="s">
        <v>3523</v>
      </c>
      <c r="C1645" s="175" t="s">
        <v>2808</v>
      </c>
      <c r="D1645" s="178">
        <v>64.27</v>
      </c>
      <c r="E1645" t="s">
        <v>34</v>
      </c>
    </row>
    <row r="1646" spans="1:5">
      <c r="A1646" s="174" t="s">
        <v>3524</v>
      </c>
      <c r="B1646" s="174" t="s">
        <v>3525</v>
      </c>
      <c r="C1646" s="174" t="s">
        <v>528</v>
      </c>
      <c r="D1646" s="177">
        <v>73.77</v>
      </c>
      <c r="E1646" t="s">
        <v>34</v>
      </c>
    </row>
    <row r="1647" spans="1:5">
      <c r="A1647" s="175" t="s">
        <v>1095</v>
      </c>
      <c r="B1647" s="175" t="s">
        <v>1096</v>
      </c>
      <c r="C1647" s="175" t="s">
        <v>1097</v>
      </c>
      <c r="D1647" s="178">
        <v>195.61</v>
      </c>
      <c r="E1647" t="s">
        <v>34</v>
      </c>
    </row>
    <row r="1648" spans="1:5">
      <c r="A1648" s="174" t="s">
        <v>3526</v>
      </c>
      <c r="B1648" s="174" t="s">
        <v>3527</v>
      </c>
      <c r="C1648" s="174" t="s">
        <v>241</v>
      </c>
      <c r="D1648" s="177">
        <v>43.98</v>
      </c>
      <c r="E1648" t="s">
        <v>34</v>
      </c>
    </row>
    <row r="1649" spans="1:5">
      <c r="A1649" s="175" t="s">
        <v>3528</v>
      </c>
      <c r="B1649" s="175" t="s">
        <v>3529</v>
      </c>
      <c r="C1649" s="175" t="s">
        <v>3369</v>
      </c>
      <c r="D1649" s="178">
        <v>137.1</v>
      </c>
      <c r="E1649" t="s">
        <v>34</v>
      </c>
    </row>
    <row r="1650" spans="1:5">
      <c r="A1650" s="174" t="s">
        <v>3530</v>
      </c>
      <c r="B1650" s="174" t="s">
        <v>3531</v>
      </c>
      <c r="C1650" s="174" t="s">
        <v>1228</v>
      </c>
      <c r="D1650" s="177">
        <v>227.76</v>
      </c>
      <c r="E1650" t="s">
        <v>34</v>
      </c>
    </row>
    <row r="1651" spans="1:5">
      <c r="A1651" s="175" t="s">
        <v>3532</v>
      </c>
      <c r="B1651" s="175" t="s">
        <v>3533</v>
      </c>
      <c r="C1651" s="175" t="s">
        <v>476</v>
      </c>
      <c r="D1651" s="178">
        <v>105.36</v>
      </c>
      <c r="E1651" t="s">
        <v>34</v>
      </c>
    </row>
    <row r="1652" spans="1:5">
      <c r="A1652" s="174" t="s">
        <v>3534</v>
      </c>
      <c r="B1652" s="174" t="s">
        <v>3535</v>
      </c>
      <c r="C1652" s="174" t="s">
        <v>195</v>
      </c>
      <c r="D1652" s="177">
        <v>77.36</v>
      </c>
      <c r="E1652" t="s">
        <v>34</v>
      </c>
    </row>
    <row r="1653" spans="1:5">
      <c r="A1653" s="175" t="s">
        <v>3536</v>
      </c>
      <c r="B1653" s="175" t="s">
        <v>3537</v>
      </c>
      <c r="C1653" s="175" t="s">
        <v>1076</v>
      </c>
      <c r="D1653" s="178">
        <v>38.99</v>
      </c>
      <c r="E1653" t="s">
        <v>34</v>
      </c>
    </row>
    <row r="1654" spans="1:5">
      <c r="A1654" s="174" t="s">
        <v>3538</v>
      </c>
      <c r="B1654" s="174" t="s">
        <v>3539</v>
      </c>
      <c r="C1654" s="174" t="s">
        <v>1076</v>
      </c>
      <c r="D1654" s="177">
        <v>25.72</v>
      </c>
      <c r="E1654" t="s">
        <v>34</v>
      </c>
    </row>
    <row r="1655" spans="1:5">
      <c r="A1655" s="175" t="s">
        <v>3540</v>
      </c>
      <c r="B1655" s="175" t="s">
        <v>3541</v>
      </c>
      <c r="C1655" s="175" t="s">
        <v>1176</v>
      </c>
      <c r="D1655" s="178">
        <v>28.07</v>
      </c>
      <c r="E1655" t="s">
        <v>34</v>
      </c>
    </row>
    <row r="1656" spans="1:5">
      <c r="A1656" s="174" t="s">
        <v>3542</v>
      </c>
      <c r="B1656" s="174" t="s">
        <v>3543</v>
      </c>
      <c r="C1656" s="174" t="s">
        <v>2913</v>
      </c>
      <c r="D1656" s="177">
        <v>169.22</v>
      </c>
      <c r="E1656" t="s">
        <v>34</v>
      </c>
    </row>
    <row r="1657" spans="1:5">
      <c r="A1657" s="175" t="s">
        <v>3544</v>
      </c>
      <c r="B1657" s="175" t="s">
        <v>3545</v>
      </c>
      <c r="C1657" s="175" t="s">
        <v>3546</v>
      </c>
      <c r="D1657" s="178">
        <v>49.56</v>
      </c>
      <c r="E1657" t="s">
        <v>34</v>
      </c>
    </row>
    <row r="1658" spans="1:5">
      <c r="A1658" s="174" t="s">
        <v>3547</v>
      </c>
      <c r="B1658" s="174" t="s">
        <v>3548</v>
      </c>
      <c r="C1658" s="174" t="s">
        <v>856</v>
      </c>
      <c r="D1658" s="177">
        <v>33.130000000000003</v>
      </c>
      <c r="E1658" t="s">
        <v>34</v>
      </c>
    </row>
    <row r="1659" spans="1:5">
      <c r="A1659" s="175" t="s">
        <v>3549</v>
      </c>
      <c r="B1659" s="175" t="s">
        <v>3550</v>
      </c>
      <c r="C1659" s="175" t="s">
        <v>528</v>
      </c>
      <c r="D1659" s="178">
        <v>41.98</v>
      </c>
      <c r="E1659" t="s">
        <v>34</v>
      </c>
    </row>
    <row r="1660" spans="1:5">
      <c r="A1660" s="174" t="s">
        <v>3551</v>
      </c>
      <c r="B1660" s="174" t="s">
        <v>3550</v>
      </c>
      <c r="C1660" s="174" t="s">
        <v>2719</v>
      </c>
      <c r="D1660" s="177">
        <v>33.19</v>
      </c>
      <c r="E1660" t="s">
        <v>34</v>
      </c>
    </row>
    <row r="1661" spans="1:5">
      <c r="A1661" s="175" t="s">
        <v>3552</v>
      </c>
      <c r="B1661" s="175" t="s">
        <v>3553</v>
      </c>
      <c r="C1661" s="175" t="s">
        <v>3554</v>
      </c>
      <c r="D1661" s="178">
        <v>65.34</v>
      </c>
      <c r="E1661" t="s">
        <v>34</v>
      </c>
    </row>
    <row r="1662" spans="1:5">
      <c r="A1662" s="174" t="s">
        <v>3555</v>
      </c>
      <c r="B1662" s="174" t="s">
        <v>3556</v>
      </c>
      <c r="C1662" s="174" t="s">
        <v>534</v>
      </c>
      <c r="D1662" s="177">
        <v>46.7</v>
      </c>
      <c r="E1662" t="s">
        <v>34</v>
      </c>
    </row>
    <row r="1663" spans="1:5">
      <c r="A1663" s="175" t="s">
        <v>3557</v>
      </c>
      <c r="B1663" s="175" t="s">
        <v>2663</v>
      </c>
      <c r="C1663" s="175" t="s">
        <v>374</v>
      </c>
      <c r="D1663" s="178">
        <v>32.119999999999997</v>
      </c>
      <c r="E1663" t="s">
        <v>34</v>
      </c>
    </row>
    <row r="1664" spans="1:5">
      <c r="A1664" s="174" t="s">
        <v>3558</v>
      </c>
      <c r="B1664" s="174" t="s">
        <v>3559</v>
      </c>
      <c r="C1664" s="174" t="s">
        <v>3560</v>
      </c>
      <c r="D1664" s="177">
        <v>71.959999999999994</v>
      </c>
      <c r="E1664" t="s">
        <v>34</v>
      </c>
    </row>
    <row r="1665" spans="1:5">
      <c r="A1665" s="175" t="s">
        <v>3561</v>
      </c>
      <c r="B1665" s="175" t="s">
        <v>3562</v>
      </c>
      <c r="C1665" s="175" t="s">
        <v>1005</v>
      </c>
      <c r="D1665" s="178">
        <v>58.89</v>
      </c>
      <c r="E1665" t="s">
        <v>34</v>
      </c>
    </row>
    <row r="1666" spans="1:5">
      <c r="A1666" s="174" t="s">
        <v>3563</v>
      </c>
      <c r="B1666" s="174" t="s">
        <v>3564</v>
      </c>
      <c r="C1666" s="174" t="s">
        <v>2756</v>
      </c>
      <c r="D1666" s="177">
        <v>25.88</v>
      </c>
      <c r="E1666" t="s">
        <v>34</v>
      </c>
    </row>
    <row r="1667" spans="1:5">
      <c r="A1667" s="175" t="s">
        <v>3565</v>
      </c>
      <c r="B1667" s="175" t="s">
        <v>2964</v>
      </c>
      <c r="C1667" s="175" t="s">
        <v>3566</v>
      </c>
      <c r="D1667" s="178">
        <v>28.84</v>
      </c>
      <c r="E1667" t="s">
        <v>34</v>
      </c>
    </row>
    <row r="1668" spans="1:5">
      <c r="A1668" s="174" t="s">
        <v>3567</v>
      </c>
      <c r="B1668" s="174" t="s">
        <v>3568</v>
      </c>
      <c r="C1668" s="174" t="s">
        <v>344</v>
      </c>
      <c r="D1668" s="177">
        <v>44.94</v>
      </c>
      <c r="E1668" t="s">
        <v>34</v>
      </c>
    </row>
    <row r="1669" spans="1:5">
      <c r="A1669" s="175" t="s">
        <v>3569</v>
      </c>
      <c r="B1669" s="175" t="s">
        <v>3570</v>
      </c>
      <c r="C1669" s="175" t="s">
        <v>215</v>
      </c>
      <c r="D1669" s="178">
        <v>106.69</v>
      </c>
      <c r="E1669" t="s">
        <v>34</v>
      </c>
    </row>
    <row r="1670" spans="1:5">
      <c r="A1670" s="174" t="s">
        <v>3571</v>
      </c>
      <c r="B1670" s="174" t="s">
        <v>3572</v>
      </c>
      <c r="C1670" s="174" t="s">
        <v>241</v>
      </c>
      <c r="D1670" s="177">
        <v>66.58</v>
      </c>
      <c r="E1670" t="s">
        <v>34</v>
      </c>
    </row>
    <row r="1671" spans="1:5">
      <c r="A1671" s="175" t="s">
        <v>3573</v>
      </c>
      <c r="B1671" s="175" t="s">
        <v>3574</v>
      </c>
      <c r="C1671" s="175" t="s">
        <v>241</v>
      </c>
      <c r="D1671" s="178">
        <v>64.11</v>
      </c>
      <c r="E1671" t="s">
        <v>34</v>
      </c>
    </row>
    <row r="1672" spans="1:5">
      <c r="A1672" s="174" t="s">
        <v>3575</v>
      </c>
      <c r="B1672" s="174" t="s">
        <v>3576</v>
      </c>
      <c r="C1672" s="174" t="s">
        <v>3577</v>
      </c>
      <c r="D1672" s="177">
        <v>32.270000000000003</v>
      </c>
      <c r="E1672" t="s">
        <v>34</v>
      </c>
    </row>
    <row r="1673" spans="1:5">
      <c r="A1673" s="175" t="s">
        <v>3578</v>
      </c>
      <c r="B1673" s="175" t="s">
        <v>3579</v>
      </c>
      <c r="C1673" s="175" t="s">
        <v>246</v>
      </c>
      <c r="D1673" s="178">
        <v>54.29</v>
      </c>
      <c r="E1673" t="s">
        <v>34</v>
      </c>
    </row>
    <row r="1674" spans="1:5">
      <c r="A1674" s="174" t="s">
        <v>3580</v>
      </c>
      <c r="B1674" s="174" t="s">
        <v>3581</v>
      </c>
      <c r="C1674" s="174" t="s">
        <v>3582</v>
      </c>
      <c r="D1674" s="177">
        <v>61.03</v>
      </c>
      <c r="E1674" t="s">
        <v>34</v>
      </c>
    </row>
    <row r="1675" spans="1:5">
      <c r="A1675" s="175" t="s">
        <v>3583</v>
      </c>
      <c r="B1675" s="175" t="s">
        <v>3584</v>
      </c>
      <c r="C1675" s="175" t="s">
        <v>3585</v>
      </c>
      <c r="D1675" s="178">
        <v>50.27</v>
      </c>
      <c r="E1675" t="s">
        <v>34</v>
      </c>
    </row>
    <row r="1676" spans="1:5">
      <c r="A1676" s="174" t="s">
        <v>1216</v>
      </c>
      <c r="B1676" s="174" t="s">
        <v>1217</v>
      </c>
      <c r="C1676" s="174" t="s">
        <v>944</v>
      </c>
      <c r="D1676" s="177">
        <v>45.68</v>
      </c>
      <c r="E1676" t="s">
        <v>34</v>
      </c>
    </row>
    <row r="1677" spans="1:5">
      <c r="A1677" s="175" t="s">
        <v>3586</v>
      </c>
      <c r="B1677" s="175" t="s">
        <v>3587</v>
      </c>
      <c r="C1677" s="175" t="s">
        <v>374</v>
      </c>
      <c r="D1677" s="178">
        <v>38.840000000000003</v>
      </c>
      <c r="E1677" t="s">
        <v>34</v>
      </c>
    </row>
    <row r="1678" spans="1:5">
      <c r="A1678" s="174" t="s">
        <v>3588</v>
      </c>
      <c r="B1678" s="174" t="s">
        <v>3589</v>
      </c>
      <c r="C1678" s="174" t="s">
        <v>241</v>
      </c>
      <c r="D1678" s="177">
        <v>52.1</v>
      </c>
      <c r="E1678" t="s">
        <v>34</v>
      </c>
    </row>
    <row r="1679" spans="1:5">
      <c r="A1679" s="175" t="s">
        <v>3590</v>
      </c>
      <c r="B1679" s="175" t="s">
        <v>3591</v>
      </c>
      <c r="C1679" s="175" t="s">
        <v>3592</v>
      </c>
      <c r="D1679" s="178">
        <v>27.89</v>
      </c>
      <c r="E1679" t="s">
        <v>34</v>
      </c>
    </row>
    <row r="1680" spans="1:5">
      <c r="A1680" s="174" t="s">
        <v>3593</v>
      </c>
      <c r="B1680" s="174" t="s">
        <v>3594</v>
      </c>
      <c r="C1680" s="174" t="s">
        <v>3595</v>
      </c>
      <c r="D1680" s="177">
        <v>67.459999999999994</v>
      </c>
      <c r="E1680" t="s">
        <v>34</v>
      </c>
    </row>
    <row r="1681" spans="1:5">
      <c r="A1681" s="175" t="s">
        <v>3596</v>
      </c>
      <c r="B1681" s="175" t="s">
        <v>3597</v>
      </c>
      <c r="C1681" s="175" t="s">
        <v>594</v>
      </c>
      <c r="D1681" s="178">
        <v>35.47</v>
      </c>
      <c r="E1681" t="s">
        <v>34</v>
      </c>
    </row>
    <row r="1682" spans="1:5">
      <c r="A1682" s="174" t="s">
        <v>3598</v>
      </c>
      <c r="B1682" s="174" t="s">
        <v>3599</v>
      </c>
      <c r="C1682" s="174" t="s">
        <v>3600</v>
      </c>
      <c r="D1682" s="177">
        <v>52.19</v>
      </c>
      <c r="E1682" t="s">
        <v>34</v>
      </c>
    </row>
    <row r="1683" spans="1:5">
      <c r="A1683" s="175" t="s">
        <v>3601</v>
      </c>
      <c r="B1683" s="175" t="s">
        <v>3602</v>
      </c>
      <c r="C1683" s="175" t="s">
        <v>3603</v>
      </c>
      <c r="D1683" s="178">
        <v>25.12</v>
      </c>
      <c r="E1683" t="s">
        <v>34</v>
      </c>
    </row>
    <row r="1684" spans="1:5">
      <c r="A1684" s="174" t="s">
        <v>3604</v>
      </c>
      <c r="B1684" s="174" t="s">
        <v>3605</v>
      </c>
      <c r="C1684" s="174" t="s">
        <v>3603</v>
      </c>
      <c r="D1684" s="177">
        <v>25.13</v>
      </c>
      <c r="E1684" t="s">
        <v>34</v>
      </c>
    </row>
    <row r="1685" spans="1:5">
      <c r="A1685" s="175" t="s">
        <v>3606</v>
      </c>
      <c r="B1685" s="175" t="s">
        <v>3607</v>
      </c>
      <c r="C1685" s="175" t="s">
        <v>2808</v>
      </c>
      <c r="D1685" s="178">
        <v>27.94</v>
      </c>
      <c r="E1685" t="s">
        <v>34</v>
      </c>
    </row>
    <row r="1686" spans="1:5">
      <c r="A1686" s="174" t="s">
        <v>3608</v>
      </c>
      <c r="B1686" s="174" t="s">
        <v>3609</v>
      </c>
      <c r="C1686" s="174" t="s">
        <v>241</v>
      </c>
      <c r="D1686" s="177">
        <v>10.51</v>
      </c>
      <c r="E1686" t="s">
        <v>34</v>
      </c>
    </row>
    <row r="1687" spans="1:5">
      <c r="A1687" s="175" t="s">
        <v>3610</v>
      </c>
      <c r="B1687" s="175" t="s">
        <v>3611</v>
      </c>
      <c r="C1687" s="175" t="s">
        <v>528</v>
      </c>
      <c r="D1687" s="178">
        <v>40.31</v>
      </c>
      <c r="E1687" t="s">
        <v>34</v>
      </c>
    </row>
    <row r="1688" spans="1:5">
      <c r="A1688" s="174" t="s">
        <v>694</v>
      </c>
      <c r="B1688" s="174" t="s">
        <v>695</v>
      </c>
      <c r="C1688" s="174" t="s">
        <v>693</v>
      </c>
      <c r="D1688" s="177">
        <v>35</v>
      </c>
      <c r="E1688" t="s">
        <v>34</v>
      </c>
    </row>
    <row r="1689" spans="1:5">
      <c r="A1689" s="175" t="s">
        <v>3612</v>
      </c>
      <c r="B1689" s="175" t="s">
        <v>3613</v>
      </c>
      <c r="C1689" s="175" t="s">
        <v>241</v>
      </c>
      <c r="D1689" s="178">
        <v>23.39</v>
      </c>
      <c r="E1689" t="s">
        <v>34</v>
      </c>
    </row>
    <row r="1690" spans="1:5">
      <c r="A1690" s="174" t="s">
        <v>3614</v>
      </c>
      <c r="B1690" s="174" t="s">
        <v>3615</v>
      </c>
      <c r="C1690" s="174" t="s">
        <v>3133</v>
      </c>
      <c r="D1690" s="177">
        <v>19.3</v>
      </c>
      <c r="E1690" t="s">
        <v>34</v>
      </c>
    </row>
    <row r="1691" spans="1:5">
      <c r="A1691" s="175" t="s">
        <v>3616</v>
      </c>
      <c r="B1691" s="175" t="s">
        <v>2738</v>
      </c>
      <c r="C1691" s="175" t="s">
        <v>476</v>
      </c>
      <c r="D1691" s="178">
        <v>22.03</v>
      </c>
      <c r="E1691" t="s">
        <v>34</v>
      </c>
    </row>
    <row r="1692" spans="1:5">
      <c r="A1692" s="174" t="s">
        <v>3617</v>
      </c>
      <c r="B1692" s="174" t="s">
        <v>3618</v>
      </c>
      <c r="C1692" s="174" t="s">
        <v>3294</v>
      </c>
      <c r="D1692" s="177">
        <v>30.76</v>
      </c>
      <c r="E1692" t="s">
        <v>34</v>
      </c>
    </row>
    <row r="1693" spans="1:5">
      <c r="A1693" s="175" t="s">
        <v>3619</v>
      </c>
      <c r="B1693" s="175" t="s">
        <v>2780</v>
      </c>
      <c r="C1693" s="175" t="s">
        <v>3620</v>
      </c>
      <c r="D1693" s="178">
        <v>27.34</v>
      </c>
      <c r="E1693" t="s">
        <v>34</v>
      </c>
    </row>
    <row r="1694" spans="1:5">
      <c r="A1694" s="174" t="s">
        <v>3621</v>
      </c>
      <c r="B1694" s="174" t="s">
        <v>3622</v>
      </c>
      <c r="C1694" s="174" t="s">
        <v>3623</v>
      </c>
      <c r="D1694" s="177">
        <v>69.87</v>
      </c>
      <c r="E1694" t="s">
        <v>34</v>
      </c>
    </row>
    <row r="1695" spans="1:5">
      <c r="A1695" s="175" t="s">
        <v>3624</v>
      </c>
      <c r="B1695" s="175" t="s">
        <v>3625</v>
      </c>
      <c r="C1695" s="175" t="s">
        <v>765</v>
      </c>
      <c r="D1695" s="178">
        <v>71.569999999999993</v>
      </c>
      <c r="E1695" t="s">
        <v>34</v>
      </c>
    </row>
    <row r="1696" spans="1:5">
      <c r="A1696" s="174" t="s">
        <v>3626</v>
      </c>
      <c r="B1696" s="174" t="s">
        <v>3627</v>
      </c>
      <c r="C1696" s="174" t="s">
        <v>765</v>
      </c>
      <c r="D1696" s="177">
        <v>52.07</v>
      </c>
      <c r="E1696" t="s">
        <v>34</v>
      </c>
    </row>
    <row r="1697" spans="1:5">
      <c r="A1697" s="175" t="s">
        <v>3628</v>
      </c>
      <c r="B1697" s="175" t="s">
        <v>3629</v>
      </c>
      <c r="C1697" s="175" t="s">
        <v>765</v>
      </c>
      <c r="D1697" s="178">
        <v>52.07</v>
      </c>
      <c r="E1697" t="s">
        <v>34</v>
      </c>
    </row>
    <row r="1698" spans="1:5">
      <c r="A1698" s="174" t="s">
        <v>3630</v>
      </c>
      <c r="B1698" s="174" t="s">
        <v>3631</v>
      </c>
      <c r="C1698" s="174" t="s">
        <v>931</v>
      </c>
      <c r="D1698" s="177">
        <v>100.83</v>
      </c>
      <c r="E1698" t="s">
        <v>34</v>
      </c>
    </row>
    <row r="1699" spans="1:5">
      <c r="A1699" s="175" t="s">
        <v>3632</v>
      </c>
      <c r="B1699" s="175" t="s">
        <v>3633</v>
      </c>
      <c r="C1699" s="175" t="s">
        <v>3620</v>
      </c>
      <c r="D1699" s="178">
        <v>25.73</v>
      </c>
      <c r="E1699" t="s">
        <v>34</v>
      </c>
    </row>
    <row r="1700" spans="1:5">
      <c r="A1700" s="174" t="s">
        <v>988</v>
      </c>
      <c r="B1700" s="174" t="s">
        <v>989</v>
      </c>
      <c r="C1700" s="174" t="s">
        <v>241</v>
      </c>
      <c r="D1700" s="177">
        <v>70.91</v>
      </c>
      <c r="E1700" t="s">
        <v>34</v>
      </c>
    </row>
    <row r="1701" spans="1:5">
      <c r="A1701" s="175" t="s">
        <v>3634</v>
      </c>
      <c r="B1701" s="175" t="s">
        <v>3635</v>
      </c>
      <c r="C1701" s="175" t="s">
        <v>931</v>
      </c>
      <c r="D1701" s="178">
        <v>112.78</v>
      </c>
      <c r="E1701" t="s">
        <v>34</v>
      </c>
    </row>
    <row r="1702" spans="1:5">
      <c r="A1702" s="174" t="s">
        <v>3636</v>
      </c>
      <c r="B1702" s="174" t="s">
        <v>3637</v>
      </c>
      <c r="C1702" s="174" t="s">
        <v>3638</v>
      </c>
      <c r="D1702" s="177">
        <v>103.11</v>
      </c>
      <c r="E1702" t="s">
        <v>34</v>
      </c>
    </row>
    <row r="1703" spans="1:5">
      <c r="A1703" s="175" t="s">
        <v>3639</v>
      </c>
      <c r="B1703" s="175" t="s">
        <v>3640</v>
      </c>
      <c r="C1703" s="175" t="s">
        <v>3275</v>
      </c>
      <c r="D1703" s="178">
        <v>74.400000000000006</v>
      </c>
      <c r="E1703" t="s">
        <v>34</v>
      </c>
    </row>
    <row r="1704" spans="1:5">
      <c r="A1704" s="174" t="s">
        <v>3641</v>
      </c>
      <c r="B1704" s="174" t="s">
        <v>3642</v>
      </c>
      <c r="C1704" s="174" t="s">
        <v>3643</v>
      </c>
      <c r="D1704" s="177">
        <v>176</v>
      </c>
      <c r="E1704" t="s">
        <v>34</v>
      </c>
    </row>
    <row r="1705" spans="1:5">
      <c r="A1705" s="175" t="s">
        <v>3644</v>
      </c>
      <c r="B1705" s="175" t="s">
        <v>3645</v>
      </c>
      <c r="C1705" s="175" t="s">
        <v>3643</v>
      </c>
      <c r="D1705" s="178">
        <v>176</v>
      </c>
      <c r="E1705" t="s">
        <v>34</v>
      </c>
    </row>
    <row r="1706" spans="1:5">
      <c r="A1706" s="174" t="s">
        <v>3646</v>
      </c>
      <c r="B1706" s="174" t="s">
        <v>3647</v>
      </c>
      <c r="C1706" s="174" t="s">
        <v>934</v>
      </c>
      <c r="D1706" s="177">
        <v>74.400000000000006</v>
      </c>
      <c r="E1706" t="s">
        <v>34</v>
      </c>
    </row>
    <row r="1707" spans="1:5">
      <c r="A1707" s="175" t="s">
        <v>3648</v>
      </c>
      <c r="B1707" s="175" t="s">
        <v>3649</v>
      </c>
      <c r="C1707" s="175" t="s">
        <v>706</v>
      </c>
      <c r="D1707" s="178">
        <v>69.61</v>
      </c>
      <c r="E1707" t="s">
        <v>34</v>
      </c>
    </row>
    <row r="1708" spans="1:5">
      <c r="A1708" s="174" t="s">
        <v>3650</v>
      </c>
      <c r="B1708" s="174" t="s">
        <v>3299</v>
      </c>
      <c r="C1708" s="174" t="s">
        <v>241</v>
      </c>
      <c r="D1708" s="177">
        <v>26.31</v>
      </c>
      <c r="E1708" t="s">
        <v>34</v>
      </c>
    </row>
    <row r="1709" spans="1:5">
      <c r="A1709" s="175" t="s">
        <v>3651</v>
      </c>
      <c r="B1709" s="175" t="s">
        <v>3652</v>
      </c>
      <c r="C1709" s="175" t="s">
        <v>3653</v>
      </c>
      <c r="D1709" s="178">
        <v>33.590000000000003</v>
      </c>
      <c r="E1709" t="s">
        <v>34</v>
      </c>
    </row>
    <row r="1710" spans="1:5">
      <c r="A1710" s="174" t="s">
        <v>3654</v>
      </c>
      <c r="B1710" s="174" t="s">
        <v>3655</v>
      </c>
      <c r="C1710" s="174" t="s">
        <v>3653</v>
      </c>
      <c r="D1710" s="177">
        <v>28.24</v>
      </c>
      <c r="E1710" t="s">
        <v>34</v>
      </c>
    </row>
    <row r="1711" spans="1:5">
      <c r="A1711" s="175" t="s">
        <v>3656</v>
      </c>
      <c r="B1711" s="175" t="s">
        <v>3657</v>
      </c>
      <c r="C1711" s="175" t="s">
        <v>3658</v>
      </c>
      <c r="D1711" s="178">
        <v>129.08000000000001</v>
      </c>
      <c r="E1711" t="s">
        <v>34</v>
      </c>
    </row>
    <row r="1712" spans="1:5">
      <c r="A1712" s="174" t="s">
        <v>3659</v>
      </c>
      <c r="B1712" s="174" t="s">
        <v>3660</v>
      </c>
      <c r="C1712" s="174" t="s">
        <v>2837</v>
      </c>
      <c r="D1712" s="177">
        <v>55.34</v>
      </c>
      <c r="E1712" t="s">
        <v>34</v>
      </c>
    </row>
    <row r="1713" spans="1:5">
      <c r="A1713" s="175" t="s">
        <v>3661</v>
      </c>
      <c r="B1713" s="175" t="s">
        <v>3662</v>
      </c>
      <c r="C1713" s="175" t="s">
        <v>3663</v>
      </c>
      <c r="D1713" s="178">
        <v>30.13</v>
      </c>
      <c r="E1713" t="s">
        <v>34</v>
      </c>
    </row>
    <row r="1714" spans="1:5">
      <c r="A1714" s="174" t="s">
        <v>3664</v>
      </c>
      <c r="B1714" s="174" t="s">
        <v>3665</v>
      </c>
      <c r="C1714" s="174" t="s">
        <v>476</v>
      </c>
      <c r="D1714" s="177">
        <v>52.94</v>
      </c>
      <c r="E1714" t="s">
        <v>34</v>
      </c>
    </row>
    <row r="1715" spans="1:5">
      <c r="A1715" s="175" t="s">
        <v>3666</v>
      </c>
      <c r="B1715" s="175" t="s">
        <v>3667</v>
      </c>
      <c r="C1715" s="175" t="s">
        <v>1228</v>
      </c>
      <c r="D1715" s="178">
        <v>43.44</v>
      </c>
      <c r="E1715" t="s">
        <v>34</v>
      </c>
    </row>
    <row r="1716" spans="1:5">
      <c r="A1716" s="174" t="s">
        <v>3668</v>
      </c>
      <c r="B1716" s="174" t="s">
        <v>3669</v>
      </c>
      <c r="C1716" s="174" t="s">
        <v>1657</v>
      </c>
      <c r="D1716" s="177">
        <v>18.11</v>
      </c>
      <c r="E1716" t="s">
        <v>34</v>
      </c>
    </row>
    <row r="1717" spans="1:5">
      <c r="A1717" s="175" t="s">
        <v>3670</v>
      </c>
      <c r="B1717" s="175" t="s">
        <v>3671</v>
      </c>
      <c r="C1717" s="175" t="s">
        <v>880</v>
      </c>
      <c r="D1717" s="178">
        <v>44</v>
      </c>
      <c r="E1717" t="s">
        <v>34</v>
      </c>
    </row>
    <row r="1718" spans="1:5">
      <c r="A1718" s="174" t="s">
        <v>3672</v>
      </c>
      <c r="B1718" s="174" t="s">
        <v>3673</v>
      </c>
      <c r="C1718" s="174" t="s">
        <v>2748</v>
      </c>
      <c r="D1718" s="177">
        <v>24.07</v>
      </c>
      <c r="E1718" t="s">
        <v>34</v>
      </c>
    </row>
    <row r="1719" spans="1:5">
      <c r="A1719" s="175" t="s">
        <v>3674</v>
      </c>
      <c r="B1719" s="175" t="s">
        <v>3675</v>
      </c>
      <c r="C1719" s="175" t="s">
        <v>3676</v>
      </c>
      <c r="D1719" s="178">
        <v>27.58</v>
      </c>
      <c r="E1719" t="s">
        <v>34</v>
      </c>
    </row>
    <row r="1720" spans="1:5">
      <c r="A1720" s="174" t="s">
        <v>3677</v>
      </c>
      <c r="B1720" s="174" t="s">
        <v>3678</v>
      </c>
      <c r="C1720" s="174" t="s">
        <v>3679</v>
      </c>
      <c r="D1720" s="177">
        <v>143.31</v>
      </c>
      <c r="E1720" t="s">
        <v>34</v>
      </c>
    </row>
    <row r="1721" spans="1:5">
      <c r="A1721" s="175" t="s">
        <v>3680</v>
      </c>
      <c r="B1721" s="175" t="s">
        <v>3681</v>
      </c>
      <c r="C1721" s="175" t="s">
        <v>3682</v>
      </c>
      <c r="D1721" s="178">
        <v>72.209999999999994</v>
      </c>
      <c r="E1721" t="s">
        <v>34</v>
      </c>
    </row>
    <row r="1722" spans="1:5">
      <c r="A1722" s="174" t="s">
        <v>3683</v>
      </c>
      <c r="B1722" s="174" t="s">
        <v>3684</v>
      </c>
      <c r="C1722" s="174" t="s">
        <v>241</v>
      </c>
      <c r="D1722" s="177">
        <v>125.77</v>
      </c>
      <c r="E1722" t="s">
        <v>34</v>
      </c>
    </row>
    <row r="1723" spans="1:5">
      <c r="A1723" s="175" t="s">
        <v>743</v>
      </c>
      <c r="B1723" s="175" t="s">
        <v>744</v>
      </c>
      <c r="C1723" s="175" t="s">
        <v>241</v>
      </c>
      <c r="D1723" s="178">
        <v>57.99</v>
      </c>
      <c r="E1723" t="s">
        <v>34</v>
      </c>
    </row>
    <row r="1724" spans="1:5">
      <c r="A1724" s="174" t="s">
        <v>3685</v>
      </c>
      <c r="B1724" s="174" t="s">
        <v>3686</v>
      </c>
      <c r="C1724" s="174" t="s">
        <v>2981</v>
      </c>
      <c r="D1724" s="177">
        <v>30.06</v>
      </c>
      <c r="E1724" t="s">
        <v>34</v>
      </c>
    </row>
    <row r="1725" spans="1:5">
      <c r="A1725" s="175" t="s">
        <v>3687</v>
      </c>
      <c r="B1725" s="175" t="s">
        <v>3688</v>
      </c>
      <c r="C1725" s="175" t="s">
        <v>850</v>
      </c>
      <c r="D1725" s="178">
        <v>55.81</v>
      </c>
      <c r="E1725" t="s">
        <v>34</v>
      </c>
    </row>
    <row r="1726" spans="1:5">
      <c r="A1726" s="174" t="s">
        <v>738</v>
      </c>
      <c r="B1726" s="174" t="s">
        <v>739</v>
      </c>
      <c r="C1726" s="174" t="s">
        <v>476</v>
      </c>
      <c r="D1726" s="177">
        <v>95.1</v>
      </c>
      <c r="E1726" t="s">
        <v>34</v>
      </c>
    </row>
    <row r="1727" spans="1:5">
      <c r="A1727" s="175" t="s">
        <v>3689</v>
      </c>
      <c r="B1727" s="175" t="s">
        <v>3690</v>
      </c>
      <c r="C1727" s="175" t="s">
        <v>476</v>
      </c>
      <c r="D1727" s="178">
        <v>32.68</v>
      </c>
      <c r="E1727" t="s">
        <v>34</v>
      </c>
    </row>
    <row r="1728" spans="1:5">
      <c r="A1728" s="174" t="s">
        <v>3691</v>
      </c>
      <c r="B1728" s="174" t="s">
        <v>3692</v>
      </c>
      <c r="C1728" s="174" t="s">
        <v>476</v>
      </c>
      <c r="D1728" s="177">
        <v>119.64</v>
      </c>
      <c r="E1728" t="s">
        <v>34</v>
      </c>
    </row>
    <row r="1729" spans="1:6">
      <c r="A1729" s="175" t="s">
        <v>1236</v>
      </c>
      <c r="B1729" s="175" t="s">
        <v>1237</v>
      </c>
      <c r="C1729" s="175" t="s">
        <v>850</v>
      </c>
      <c r="D1729" s="178">
        <v>76.64</v>
      </c>
      <c r="E1729" t="s">
        <v>34</v>
      </c>
    </row>
    <row r="1730" spans="1:6">
      <c r="A1730" s="174" t="s">
        <v>3693</v>
      </c>
      <c r="B1730" s="174" t="s">
        <v>3694</v>
      </c>
      <c r="C1730" s="174" t="s">
        <v>3695</v>
      </c>
      <c r="D1730" s="177">
        <v>22.39</v>
      </c>
      <c r="E1730" t="s">
        <v>34</v>
      </c>
    </row>
    <row r="1731" spans="1:6">
      <c r="A1731" s="175" t="s">
        <v>3696</v>
      </c>
      <c r="B1731" s="175" t="s">
        <v>3697</v>
      </c>
      <c r="C1731" s="175" t="s">
        <v>3698</v>
      </c>
      <c r="D1731" s="178">
        <v>31.36</v>
      </c>
      <c r="E1731" t="s">
        <v>34</v>
      </c>
    </row>
    <row r="1732" spans="1:6">
      <c r="A1732" s="174" t="s">
        <v>3699</v>
      </c>
      <c r="B1732" s="174" t="s">
        <v>3700</v>
      </c>
      <c r="C1732" s="174" t="s">
        <v>3701</v>
      </c>
      <c r="D1732" s="177">
        <v>66.180000000000007</v>
      </c>
      <c r="E1732" t="s">
        <v>34</v>
      </c>
    </row>
    <row r="1733" spans="1:6">
      <c r="A1733" s="175" t="s">
        <v>3702</v>
      </c>
      <c r="B1733" s="175" t="s">
        <v>3703</v>
      </c>
      <c r="C1733" s="175" t="s">
        <v>3704</v>
      </c>
      <c r="D1733" s="178">
        <v>48.01</v>
      </c>
      <c r="E1733" t="s">
        <v>34</v>
      </c>
    </row>
    <row r="1734" spans="1:6">
      <c r="A1734" s="174" t="s">
        <v>3705</v>
      </c>
      <c r="B1734" s="174" t="s">
        <v>3706</v>
      </c>
      <c r="C1734" s="174" t="s">
        <v>476</v>
      </c>
      <c r="D1734" s="177">
        <v>49.06</v>
      </c>
      <c r="E1734" t="s">
        <v>34</v>
      </c>
    </row>
    <row r="1735" spans="1:6">
      <c r="A1735" s="175" t="s">
        <v>3707</v>
      </c>
      <c r="B1735" s="175" t="s">
        <v>3708</v>
      </c>
      <c r="C1735" s="175" t="s">
        <v>1197</v>
      </c>
      <c r="D1735" s="178">
        <v>23.56</v>
      </c>
      <c r="E1735" t="s">
        <v>34</v>
      </c>
    </row>
    <row r="1736" spans="1:6">
      <c r="A1736" s="174" t="s">
        <v>3709</v>
      </c>
      <c r="B1736" s="174" t="s">
        <v>3710</v>
      </c>
      <c r="C1736" s="174" t="s">
        <v>1197</v>
      </c>
      <c r="D1736" s="177">
        <v>23.56</v>
      </c>
      <c r="E1736" t="s">
        <v>34</v>
      </c>
    </row>
    <row r="1737" spans="1:6">
      <c r="A1737" s="175" t="s">
        <v>3711</v>
      </c>
      <c r="B1737" s="175" t="s">
        <v>3712</v>
      </c>
      <c r="C1737" s="175" t="s">
        <v>1197</v>
      </c>
      <c r="D1737" s="178">
        <v>23.56</v>
      </c>
      <c r="E1737" t="s">
        <v>34</v>
      </c>
    </row>
    <row r="1738" spans="1:6">
      <c r="A1738" s="174" t="s">
        <v>3713</v>
      </c>
      <c r="B1738" s="174" t="s">
        <v>3714</v>
      </c>
      <c r="C1738" s="174" t="s">
        <v>195</v>
      </c>
      <c r="D1738" s="177">
        <v>112.93</v>
      </c>
      <c r="E1738" t="s">
        <v>34</v>
      </c>
      <c r="F1738" t="s">
        <v>65</v>
      </c>
    </row>
    <row r="1739" spans="1:6">
      <c r="A1739" s="175" t="s">
        <v>3715</v>
      </c>
      <c r="B1739" s="175" t="s">
        <v>3716</v>
      </c>
      <c r="C1739" s="175" t="s">
        <v>2981</v>
      </c>
      <c r="D1739" s="178">
        <v>18.329999999999998</v>
      </c>
      <c r="E1739" t="s">
        <v>34</v>
      </c>
    </row>
    <row r="1740" spans="1:6">
      <c r="A1740" s="174" t="s">
        <v>1067</v>
      </c>
      <c r="B1740" s="174" t="s">
        <v>1068</v>
      </c>
      <c r="C1740" s="174" t="s">
        <v>476</v>
      </c>
      <c r="D1740" s="177">
        <v>30.93</v>
      </c>
      <c r="E1740" t="s">
        <v>34</v>
      </c>
    </row>
    <row r="1741" spans="1:6">
      <c r="A1741" s="175" t="s">
        <v>968</v>
      </c>
      <c r="B1741" s="175" t="s">
        <v>969</v>
      </c>
      <c r="C1741" s="175" t="s">
        <v>241</v>
      </c>
      <c r="D1741" s="178">
        <v>57.86</v>
      </c>
      <c r="E1741" t="s">
        <v>34</v>
      </c>
    </row>
    <row r="1742" spans="1:6">
      <c r="A1742" s="174" t="s">
        <v>1025</v>
      </c>
      <c r="B1742" s="174" t="s">
        <v>1026</v>
      </c>
      <c r="C1742" s="174" t="s">
        <v>374</v>
      </c>
      <c r="D1742" s="177">
        <v>55.21</v>
      </c>
      <c r="E1742" t="s">
        <v>34</v>
      </c>
    </row>
    <row r="1743" spans="1:6">
      <c r="A1743" s="175" t="s">
        <v>3717</v>
      </c>
      <c r="B1743" s="175" t="s">
        <v>3718</v>
      </c>
      <c r="C1743" s="175" t="s">
        <v>850</v>
      </c>
      <c r="D1743" s="178">
        <v>67.12</v>
      </c>
      <c r="E1743" t="s">
        <v>34</v>
      </c>
    </row>
    <row r="1744" spans="1:6">
      <c r="A1744" s="174" t="s">
        <v>3719</v>
      </c>
      <c r="B1744" s="174" t="s">
        <v>3720</v>
      </c>
      <c r="C1744" s="174" t="s">
        <v>476</v>
      </c>
      <c r="D1744" s="177">
        <v>34.94</v>
      </c>
      <c r="E1744" t="s">
        <v>34</v>
      </c>
    </row>
    <row r="1745" spans="1:5">
      <c r="A1745" s="175" t="s">
        <v>3721</v>
      </c>
      <c r="B1745" s="175" t="s">
        <v>3722</v>
      </c>
      <c r="C1745" s="175" t="s">
        <v>3723</v>
      </c>
      <c r="D1745" s="178">
        <v>77.23</v>
      </c>
      <c r="E1745" t="s">
        <v>34</v>
      </c>
    </row>
    <row r="1746" spans="1:5">
      <c r="A1746" s="174" t="s">
        <v>3724</v>
      </c>
      <c r="B1746" s="174" t="s">
        <v>3725</v>
      </c>
      <c r="C1746" s="174" t="s">
        <v>2950</v>
      </c>
      <c r="D1746" s="177">
        <v>51.93</v>
      </c>
      <c r="E1746" t="s">
        <v>34</v>
      </c>
    </row>
    <row r="1747" spans="1:5">
      <c r="A1747" s="175" t="s">
        <v>3726</v>
      </c>
      <c r="B1747" s="175" t="s">
        <v>3727</v>
      </c>
      <c r="C1747" s="175" t="s">
        <v>1567</v>
      </c>
      <c r="D1747" s="178">
        <v>21.34</v>
      </c>
      <c r="E1747" t="s">
        <v>34</v>
      </c>
    </row>
    <row r="1748" spans="1:5">
      <c r="A1748" s="174" t="s">
        <v>1065</v>
      </c>
      <c r="B1748" s="174" t="s">
        <v>1066</v>
      </c>
      <c r="C1748" s="174" t="s">
        <v>908</v>
      </c>
      <c r="D1748" s="177">
        <v>40</v>
      </c>
      <c r="E1748" t="s">
        <v>34</v>
      </c>
    </row>
    <row r="1749" spans="1:5">
      <c r="A1749" s="175" t="s">
        <v>3728</v>
      </c>
      <c r="B1749" s="175" t="s">
        <v>3729</v>
      </c>
      <c r="C1749" s="175" t="s">
        <v>3730</v>
      </c>
      <c r="D1749" s="178">
        <v>31.29</v>
      </c>
      <c r="E1749" t="s">
        <v>34</v>
      </c>
    </row>
    <row r="1750" spans="1:5">
      <c r="A1750" s="174" t="s">
        <v>3731</v>
      </c>
      <c r="B1750" s="174" t="s">
        <v>3732</v>
      </c>
      <c r="C1750" s="174" t="s">
        <v>374</v>
      </c>
      <c r="D1750" s="177">
        <v>42.82</v>
      </c>
      <c r="E1750" t="s">
        <v>34</v>
      </c>
    </row>
    <row r="1751" spans="1:5">
      <c r="A1751" s="175" t="s">
        <v>3733</v>
      </c>
      <c r="B1751" s="175" t="s">
        <v>3734</v>
      </c>
      <c r="C1751" s="175" t="s">
        <v>1017</v>
      </c>
      <c r="D1751" s="178">
        <v>40.840000000000003</v>
      </c>
      <c r="E1751" t="s">
        <v>34</v>
      </c>
    </row>
    <row r="1752" spans="1:5">
      <c r="A1752" s="174" t="s">
        <v>3735</v>
      </c>
      <c r="B1752" s="174" t="s">
        <v>3736</v>
      </c>
      <c r="C1752" s="174" t="s">
        <v>3603</v>
      </c>
      <c r="D1752" s="177">
        <v>27.36</v>
      </c>
      <c r="E1752" t="s">
        <v>34</v>
      </c>
    </row>
    <row r="1753" spans="1:5">
      <c r="A1753" s="175" t="s">
        <v>3737</v>
      </c>
      <c r="B1753" s="175" t="s">
        <v>3738</v>
      </c>
      <c r="C1753" s="175" t="s">
        <v>2808</v>
      </c>
      <c r="D1753" s="178">
        <v>27.98</v>
      </c>
      <c r="E1753" t="s">
        <v>34</v>
      </c>
    </row>
    <row r="1754" spans="1:5">
      <c r="A1754" s="174" t="s">
        <v>3739</v>
      </c>
      <c r="B1754" s="174" t="s">
        <v>3740</v>
      </c>
      <c r="C1754" s="174" t="s">
        <v>765</v>
      </c>
      <c r="D1754" s="177">
        <v>48.48</v>
      </c>
      <c r="E1754" t="s">
        <v>34</v>
      </c>
    </row>
    <row r="1755" spans="1:5">
      <c r="A1755" s="175" t="s">
        <v>3741</v>
      </c>
      <c r="B1755" s="175" t="s">
        <v>3742</v>
      </c>
      <c r="C1755" s="175" t="s">
        <v>806</v>
      </c>
      <c r="D1755" s="178">
        <v>40.68</v>
      </c>
      <c r="E1755" t="s">
        <v>34</v>
      </c>
    </row>
    <row r="1756" spans="1:5">
      <c r="A1756" s="174" t="s">
        <v>3743</v>
      </c>
      <c r="B1756" s="174" t="s">
        <v>3744</v>
      </c>
      <c r="C1756" s="174" t="s">
        <v>476</v>
      </c>
      <c r="D1756" s="177">
        <v>40.79</v>
      </c>
      <c r="E1756" t="s">
        <v>34</v>
      </c>
    </row>
    <row r="1757" spans="1:5">
      <c r="A1757" s="175" t="s">
        <v>3745</v>
      </c>
      <c r="B1757" s="175" t="s">
        <v>3746</v>
      </c>
      <c r="C1757" s="175" t="s">
        <v>476</v>
      </c>
      <c r="D1757" s="178">
        <v>89</v>
      </c>
      <c r="E1757" t="s">
        <v>34</v>
      </c>
    </row>
    <row r="1758" spans="1:5">
      <c r="A1758" s="174" t="s">
        <v>3747</v>
      </c>
      <c r="B1758" s="174" t="s">
        <v>3748</v>
      </c>
      <c r="C1758" s="174" t="s">
        <v>826</v>
      </c>
      <c r="D1758" s="177">
        <v>28.61</v>
      </c>
      <c r="E1758" t="s">
        <v>34</v>
      </c>
    </row>
    <row r="1759" spans="1:5">
      <c r="A1759" s="175" t="s">
        <v>3749</v>
      </c>
      <c r="B1759" s="175" t="s">
        <v>3750</v>
      </c>
      <c r="C1759" s="175" t="s">
        <v>241</v>
      </c>
      <c r="D1759" s="178">
        <v>43.72</v>
      </c>
      <c r="E1759" t="s">
        <v>34</v>
      </c>
    </row>
    <row r="1760" spans="1:5">
      <c r="A1760" s="174" t="s">
        <v>3751</v>
      </c>
      <c r="B1760" s="174" t="s">
        <v>3752</v>
      </c>
      <c r="C1760" s="174" t="s">
        <v>2816</v>
      </c>
      <c r="D1760" s="177">
        <v>108.06</v>
      </c>
      <c r="E1760" t="s">
        <v>34</v>
      </c>
    </row>
    <row r="1761" spans="1:5">
      <c r="A1761" s="175" t="s">
        <v>3753</v>
      </c>
      <c r="B1761" s="175" t="s">
        <v>3754</v>
      </c>
      <c r="C1761" s="175" t="s">
        <v>3755</v>
      </c>
      <c r="D1761" s="178">
        <v>237.74</v>
      </c>
      <c r="E1761" t="s">
        <v>34</v>
      </c>
    </row>
    <row r="1762" spans="1:5">
      <c r="A1762" s="174" t="s">
        <v>3756</v>
      </c>
      <c r="B1762" s="174" t="s">
        <v>3757</v>
      </c>
      <c r="C1762" s="174" t="s">
        <v>1253</v>
      </c>
      <c r="D1762" s="177">
        <v>396.22</v>
      </c>
      <c r="E1762" t="s">
        <v>34</v>
      </c>
    </row>
    <row r="1763" spans="1:5">
      <c r="A1763" s="175" t="s">
        <v>3758</v>
      </c>
      <c r="B1763" s="175" t="s">
        <v>3759</v>
      </c>
      <c r="C1763" s="175" t="s">
        <v>3755</v>
      </c>
      <c r="D1763" s="178">
        <v>244.66</v>
      </c>
      <c r="E1763" t="s">
        <v>34</v>
      </c>
    </row>
    <row r="1764" spans="1:5">
      <c r="A1764" s="174" t="s">
        <v>3760</v>
      </c>
      <c r="B1764" s="174" t="s">
        <v>3761</v>
      </c>
      <c r="C1764" s="174" t="s">
        <v>3762</v>
      </c>
      <c r="D1764" s="177">
        <v>46.78</v>
      </c>
      <c r="E1764" t="s">
        <v>34</v>
      </c>
    </row>
    <row r="1765" spans="1:5">
      <c r="A1765" s="175" t="s">
        <v>3763</v>
      </c>
      <c r="B1765" s="175" t="s">
        <v>3764</v>
      </c>
      <c r="C1765" s="175" t="s">
        <v>2774</v>
      </c>
      <c r="D1765" s="178">
        <v>45.73</v>
      </c>
      <c r="E1765" t="s">
        <v>34</v>
      </c>
    </row>
    <row r="1766" spans="1:5">
      <c r="A1766" s="174" t="s">
        <v>3765</v>
      </c>
      <c r="B1766" s="174" t="s">
        <v>3766</v>
      </c>
      <c r="C1766" s="174" t="s">
        <v>3767</v>
      </c>
      <c r="D1766" s="177">
        <v>25.33</v>
      </c>
      <c r="E1766" t="s">
        <v>34</v>
      </c>
    </row>
    <row r="1767" spans="1:5">
      <c r="A1767" s="175" t="s">
        <v>3768</v>
      </c>
      <c r="B1767" s="175" t="s">
        <v>3769</v>
      </c>
      <c r="C1767" s="175" t="s">
        <v>2990</v>
      </c>
      <c r="D1767" s="178">
        <v>11.39</v>
      </c>
      <c r="E1767" t="s">
        <v>34</v>
      </c>
    </row>
    <row r="1768" spans="1:5">
      <c r="A1768" s="174" t="s">
        <v>3770</v>
      </c>
      <c r="B1768" s="174" t="s">
        <v>3771</v>
      </c>
      <c r="C1768" s="174" t="s">
        <v>2751</v>
      </c>
      <c r="D1768" s="177">
        <v>28.01</v>
      </c>
      <c r="E1768" t="s">
        <v>34</v>
      </c>
    </row>
    <row r="1769" spans="1:5">
      <c r="A1769" s="175" t="s">
        <v>3772</v>
      </c>
      <c r="B1769" s="175" t="s">
        <v>3207</v>
      </c>
      <c r="C1769" s="175" t="s">
        <v>241</v>
      </c>
      <c r="D1769" s="178">
        <v>35.26</v>
      </c>
      <c r="E1769" t="s">
        <v>34</v>
      </c>
    </row>
    <row r="1770" spans="1:5">
      <c r="A1770" s="174" t="s">
        <v>3773</v>
      </c>
      <c r="B1770" s="174" t="s">
        <v>3774</v>
      </c>
      <c r="C1770" s="174" t="s">
        <v>3775</v>
      </c>
      <c r="D1770" s="177">
        <v>51.5</v>
      </c>
      <c r="E1770" t="s">
        <v>34</v>
      </c>
    </row>
    <row r="1771" spans="1:5">
      <c r="A1771" s="175" t="s">
        <v>3776</v>
      </c>
      <c r="B1771" s="175" t="s">
        <v>3777</v>
      </c>
      <c r="C1771" s="175" t="s">
        <v>3778</v>
      </c>
      <c r="D1771" s="178">
        <v>25.07</v>
      </c>
      <c r="E1771" t="s">
        <v>34</v>
      </c>
    </row>
    <row r="1772" spans="1:5">
      <c r="A1772" s="174" t="s">
        <v>3779</v>
      </c>
      <c r="B1772" s="174" t="s">
        <v>3780</v>
      </c>
      <c r="C1772" s="174" t="s">
        <v>961</v>
      </c>
      <c r="D1772" s="177">
        <v>23.93</v>
      </c>
      <c r="E1772" t="s">
        <v>34</v>
      </c>
    </row>
    <row r="1773" spans="1:5">
      <c r="A1773" s="175" t="s">
        <v>3781</v>
      </c>
      <c r="B1773" s="175" t="s">
        <v>3782</v>
      </c>
      <c r="C1773" s="175" t="s">
        <v>2673</v>
      </c>
      <c r="D1773" s="178">
        <v>33.96</v>
      </c>
      <c r="E1773" t="s">
        <v>34</v>
      </c>
    </row>
    <row r="1774" spans="1:5">
      <c r="A1774" s="174" t="s">
        <v>3783</v>
      </c>
      <c r="B1774" s="174" t="s">
        <v>3784</v>
      </c>
      <c r="C1774" s="174" t="s">
        <v>241</v>
      </c>
      <c r="D1774" s="177">
        <v>45.16</v>
      </c>
      <c r="E1774" t="s">
        <v>34</v>
      </c>
    </row>
    <row r="1775" spans="1:5">
      <c r="A1775" s="175" t="s">
        <v>3785</v>
      </c>
      <c r="B1775" s="175" t="s">
        <v>3786</v>
      </c>
      <c r="C1775" s="175" t="s">
        <v>3787</v>
      </c>
      <c r="D1775" s="178">
        <v>39.46</v>
      </c>
      <c r="E1775" t="s">
        <v>34</v>
      </c>
    </row>
    <row r="1776" spans="1:5">
      <c r="A1776" s="174" t="s">
        <v>3788</v>
      </c>
      <c r="B1776" s="174" t="s">
        <v>3789</v>
      </c>
      <c r="C1776" s="174" t="s">
        <v>3790</v>
      </c>
      <c r="D1776" s="177">
        <v>170.49</v>
      </c>
      <c r="E1776" t="s">
        <v>34</v>
      </c>
    </row>
    <row r="1777" spans="1:5">
      <c r="A1777" s="175" t="s">
        <v>3791</v>
      </c>
      <c r="B1777" s="175" t="s">
        <v>3792</v>
      </c>
      <c r="C1777" s="175" t="s">
        <v>2910</v>
      </c>
      <c r="D1777" s="178">
        <v>21.59</v>
      </c>
      <c r="E1777" t="s">
        <v>34</v>
      </c>
    </row>
    <row r="1778" spans="1:5">
      <c r="A1778" s="174" t="s">
        <v>3793</v>
      </c>
      <c r="B1778" s="174" t="s">
        <v>3794</v>
      </c>
      <c r="C1778" s="174" t="s">
        <v>1420</v>
      </c>
      <c r="D1778" s="177">
        <v>26.21</v>
      </c>
      <c r="E1778" t="s">
        <v>34</v>
      </c>
    </row>
    <row r="1779" spans="1:5">
      <c r="A1779" s="175" t="s">
        <v>1260</v>
      </c>
      <c r="B1779" s="175" t="s">
        <v>1261</v>
      </c>
      <c r="C1779" s="175" t="s">
        <v>944</v>
      </c>
      <c r="D1779" s="178">
        <v>31.88</v>
      </c>
      <c r="E1779" t="s">
        <v>34</v>
      </c>
    </row>
    <row r="1780" spans="1:5">
      <c r="A1780" s="174" t="s">
        <v>3795</v>
      </c>
      <c r="B1780" s="174" t="s">
        <v>3796</v>
      </c>
      <c r="C1780" s="174" t="s">
        <v>1420</v>
      </c>
      <c r="D1780" s="177">
        <v>26.21</v>
      </c>
      <c r="E1780" t="s">
        <v>34</v>
      </c>
    </row>
    <row r="1781" spans="1:5">
      <c r="A1781" s="175" t="s">
        <v>3797</v>
      </c>
      <c r="B1781" s="175" t="s">
        <v>3798</v>
      </c>
      <c r="C1781" s="175" t="s">
        <v>3790</v>
      </c>
      <c r="D1781" s="178">
        <v>170.22</v>
      </c>
      <c r="E1781" t="s">
        <v>34</v>
      </c>
    </row>
    <row r="1782" spans="1:5">
      <c r="A1782" s="174" t="s">
        <v>3799</v>
      </c>
      <c r="B1782" s="174" t="s">
        <v>3800</v>
      </c>
      <c r="C1782" s="174" t="s">
        <v>944</v>
      </c>
      <c r="D1782" s="177">
        <v>31.88</v>
      </c>
      <c r="E1782" t="s">
        <v>34</v>
      </c>
    </row>
    <row r="1783" spans="1:5">
      <c r="A1783" s="175" t="s">
        <v>3801</v>
      </c>
      <c r="B1783" s="175" t="s">
        <v>3802</v>
      </c>
      <c r="C1783" s="175" t="s">
        <v>3790</v>
      </c>
      <c r="D1783" s="178">
        <v>184.21</v>
      </c>
      <c r="E1783" t="s">
        <v>34</v>
      </c>
    </row>
    <row r="1784" spans="1:5">
      <c r="A1784" s="174" t="s">
        <v>3803</v>
      </c>
      <c r="B1784" s="174" t="s">
        <v>3804</v>
      </c>
      <c r="C1784" s="174" t="s">
        <v>3805</v>
      </c>
      <c r="D1784" s="177">
        <v>64.599999999999994</v>
      </c>
      <c r="E1784" t="s">
        <v>34</v>
      </c>
    </row>
    <row r="1785" spans="1:5">
      <c r="A1785" s="175" t="s">
        <v>3806</v>
      </c>
      <c r="B1785" s="175" t="s">
        <v>3807</v>
      </c>
      <c r="C1785" s="175" t="s">
        <v>3070</v>
      </c>
      <c r="D1785" s="178">
        <v>27.91</v>
      </c>
      <c r="E1785" t="s">
        <v>34</v>
      </c>
    </row>
    <row r="1786" spans="1:5">
      <c r="A1786" s="174" t="s">
        <v>3808</v>
      </c>
      <c r="B1786" s="174" t="s">
        <v>3809</v>
      </c>
      <c r="C1786" s="174" t="s">
        <v>3810</v>
      </c>
      <c r="D1786" s="177">
        <v>41.49</v>
      </c>
      <c r="E1786" t="s">
        <v>34</v>
      </c>
    </row>
    <row r="1787" spans="1:5">
      <c r="A1787" s="175" t="s">
        <v>3811</v>
      </c>
      <c r="B1787" s="175" t="s">
        <v>3812</v>
      </c>
      <c r="C1787" s="175" t="s">
        <v>241</v>
      </c>
      <c r="D1787" s="178">
        <v>138.47</v>
      </c>
      <c r="E1787" t="s">
        <v>34</v>
      </c>
    </row>
    <row r="1788" spans="1:5">
      <c r="A1788" s="174" t="s">
        <v>3813</v>
      </c>
      <c r="B1788" s="174" t="s">
        <v>3814</v>
      </c>
      <c r="C1788" s="174" t="s">
        <v>783</v>
      </c>
      <c r="D1788" s="177">
        <v>138.9</v>
      </c>
      <c r="E1788" t="s">
        <v>34</v>
      </c>
    </row>
    <row r="1789" spans="1:5">
      <c r="A1789" s="175" t="s">
        <v>1226</v>
      </c>
      <c r="B1789" s="175" t="s">
        <v>1227</v>
      </c>
      <c r="C1789" s="175" t="s">
        <v>1228</v>
      </c>
      <c r="D1789" s="178">
        <v>33.28</v>
      </c>
      <c r="E1789" t="s">
        <v>34</v>
      </c>
    </row>
    <row r="1790" spans="1:5">
      <c r="A1790" s="174" t="s">
        <v>3815</v>
      </c>
      <c r="B1790" s="174" t="s">
        <v>3816</v>
      </c>
      <c r="C1790" s="174" t="s">
        <v>1228</v>
      </c>
      <c r="D1790" s="177">
        <v>111.22</v>
      </c>
      <c r="E1790" t="s">
        <v>34</v>
      </c>
    </row>
    <row r="1791" spans="1:5">
      <c r="A1791" s="175" t="s">
        <v>3817</v>
      </c>
      <c r="B1791" s="175" t="s">
        <v>3818</v>
      </c>
      <c r="C1791" s="175" t="s">
        <v>1110</v>
      </c>
      <c r="D1791" s="178">
        <v>19.18</v>
      </c>
      <c r="E1791" t="s">
        <v>34</v>
      </c>
    </row>
    <row r="1792" spans="1:5">
      <c r="A1792" s="174" t="s">
        <v>3819</v>
      </c>
      <c r="B1792" s="174" t="s">
        <v>3820</v>
      </c>
      <c r="C1792" s="174" t="s">
        <v>3070</v>
      </c>
      <c r="D1792" s="177">
        <v>20.76</v>
      </c>
      <c r="E1792" t="s">
        <v>34</v>
      </c>
    </row>
    <row r="1793" spans="1:5">
      <c r="A1793" s="175" t="s">
        <v>3821</v>
      </c>
      <c r="B1793" s="175" t="s">
        <v>3822</v>
      </c>
      <c r="C1793" s="175" t="s">
        <v>3070</v>
      </c>
      <c r="D1793" s="178">
        <v>12.56</v>
      </c>
      <c r="E1793" t="s">
        <v>34</v>
      </c>
    </row>
    <row r="1794" spans="1:5">
      <c r="A1794" s="174" t="s">
        <v>749</v>
      </c>
      <c r="B1794" s="174" t="s">
        <v>750</v>
      </c>
      <c r="C1794" s="174" t="s">
        <v>751</v>
      </c>
      <c r="D1794" s="177">
        <v>21.88</v>
      </c>
      <c r="E1794" t="s">
        <v>34</v>
      </c>
    </row>
    <row r="1795" spans="1:5">
      <c r="A1795" s="175" t="s">
        <v>761</v>
      </c>
      <c r="B1795" s="175" t="s">
        <v>762</v>
      </c>
      <c r="C1795" s="175" t="s">
        <v>241</v>
      </c>
      <c r="D1795" s="178">
        <v>29.96</v>
      </c>
      <c r="E1795" t="s">
        <v>34</v>
      </c>
    </row>
    <row r="1796" spans="1:5">
      <c r="A1796" s="174" t="s">
        <v>3823</v>
      </c>
      <c r="B1796" s="174" t="s">
        <v>3824</v>
      </c>
      <c r="C1796" s="174" t="s">
        <v>3070</v>
      </c>
      <c r="D1796" s="177">
        <v>12.38</v>
      </c>
      <c r="E1796" t="s">
        <v>34</v>
      </c>
    </row>
    <row r="1797" spans="1:5">
      <c r="A1797" s="175" t="s">
        <v>3825</v>
      </c>
      <c r="B1797" s="175" t="s">
        <v>3826</v>
      </c>
      <c r="C1797" s="175" t="s">
        <v>706</v>
      </c>
      <c r="D1797" s="178">
        <v>44.62</v>
      </c>
      <c r="E1797" t="s">
        <v>34</v>
      </c>
    </row>
    <row r="1798" spans="1:5">
      <c r="A1798" s="174" t="s">
        <v>3827</v>
      </c>
      <c r="B1798" s="174" t="s">
        <v>3828</v>
      </c>
      <c r="C1798" s="174" t="s">
        <v>3829</v>
      </c>
      <c r="D1798" s="177">
        <v>36.58</v>
      </c>
      <c r="E1798" t="s">
        <v>34</v>
      </c>
    </row>
    <row r="1799" spans="1:5">
      <c r="A1799" s="175" t="s">
        <v>3830</v>
      </c>
      <c r="B1799" s="175" t="s">
        <v>3831</v>
      </c>
      <c r="C1799" s="175" t="s">
        <v>3832</v>
      </c>
      <c r="D1799" s="178">
        <v>36.770000000000003</v>
      </c>
      <c r="E1799" t="s">
        <v>34</v>
      </c>
    </row>
    <row r="1800" spans="1:5" ht="15" customHeight="1">
      <c r="A1800" s="174" t="s">
        <v>3833</v>
      </c>
      <c r="B1800" s="174" t="s">
        <v>3834</v>
      </c>
      <c r="C1800" s="174" t="s">
        <v>3835</v>
      </c>
      <c r="D1800" s="177">
        <v>32.799999999999997</v>
      </c>
      <c r="E1800" t="s">
        <v>34</v>
      </c>
    </row>
    <row r="1801" spans="1:5" ht="15" customHeight="1">
      <c r="A1801" s="175" t="s">
        <v>3836</v>
      </c>
      <c r="B1801" s="175" t="s">
        <v>3837</v>
      </c>
      <c r="C1801" s="175" t="s">
        <v>944</v>
      </c>
      <c r="D1801" s="178">
        <v>33.479999999999997</v>
      </c>
      <c r="E1801" t="s">
        <v>34</v>
      </c>
    </row>
    <row r="1802" spans="1:5" ht="15" customHeight="1">
      <c r="A1802" s="174" t="s">
        <v>3838</v>
      </c>
      <c r="B1802" s="174" t="s">
        <v>3839</v>
      </c>
      <c r="C1802" s="174" t="s">
        <v>944</v>
      </c>
      <c r="D1802" s="177">
        <v>33.14</v>
      </c>
      <c r="E1802" t="s">
        <v>34</v>
      </c>
    </row>
    <row r="1803" spans="1:5" ht="15" customHeight="1">
      <c r="A1803" s="175" t="s">
        <v>3840</v>
      </c>
      <c r="B1803" s="175" t="s">
        <v>3841</v>
      </c>
      <c r="C1803" s="175" t="s">
        <v>778</v>
      </c>
      <c r="D1803" s="178">
        <v>94.56</v>
      </c>
      <c r="E1803" t="s">
        <v>34</v>
      </c>
    </row>
    <row r="1804" spans="1:5" ht="15" customHeight="1">
      <c r="A1804" s="174" t="s">
        <v>3842</v>
      </c>
      <c r="B1804" s="174" t="s">
        <v>3843</v>
      </c>
      <c r="C1804" s="174" t="s">
        <v>241</v>
      </c>
      <c r="D1804" s="177">
        <v>32.11</v>
      </c>
      <c r="E1804" t="s">
        <v>34</v>
      </c>
    </row>
    <row r="1805" spans="1:5" ht="15" customHeight="1">
      <c r="A1805" s="175" t="s">
        <v>3844</v>
      </c>
      <c r="B1805" s="175" t="s">
        <v>3845</v>
      </c>
      <c r="C1805" s="175" t="s">
        <v>476</v>
      </c>
      <c r="D1805" s="178">
        <v>200.57</v>
      </c>
      <c r="E1805" t="s">
        <v>34</v>
      </c>
    </row>
    <row r="1806" spans="1:5" ht="15" customHeight="1">
      <c r="A1806" s="174" t="s">
        <v>3846</v>
      </c>
      <c r="B1806" s="174" t="s">
        <v>3847</v>
      </c>
      <c r="C1806" s="174" t="s">
        <v>3070</v>
      </c>
      <c r="D1806" s="177">
        <v>0</v>
      </c>
      <c r="E1806" t="s">
        <v>34</v>
      </c>
    </row>
    <row r="1807" spans="1:5" ht="15" customHeight="1">
      <c r="A1807" s="175" t="s">
        <v>3848</v>
      </c>
      <c r="B1807" s="175" t="s">
        <v>3849</v>
      </c>
      <c r="C1807" s="175" t="s">
        <v>3850</v>
      </c>
      <c r="D1807" s="178">
        <v>54.33</v>
      </c>
      <c r="E1807" t="s">
        <v>34</v>
      </c>
    </row>
    <row r="1808" spans="1:5" ht="15" customHeight="1">
      <c r="A1808" s="174" t="s">
        <v>3851</v>
      </c>
      <c r="B1808" s="174" t="s">
        <v>3852</v>
      </c>
      <c r="C1808" s="174" t="s">
        <v>3853</v>
      </c>
      <c r="D1808" s="177">
        <v>28.72</v>
      </c>
      <c r="E1808" t="s">
        <v>34</v>
      </c>
    </row>
    <row r="1809" spans="1:5" ht="15" customHeight="1">
      <c r="A1809" s="175" t="s">
        <v>1069</v>
      </c>
      <c r="B1809" s="175" t="s">
        <v>1070</v>
      </c>
      <c r="C1809" s="175" t="s">
        <v>1071</v>
      </c>
      <c r="D1809" s="178">
        <v>41.13</v>
      </c>
      <c r="E1809" t="s">
        <v>34</v>
      </c>
    </row>
    <row r="1810" spans="1:5" ht="15" customHeight="1">
      <c r="A1810" s="174" t="s">
        <v>781</v>
      </c>
      <c r="B1810" s="174" t="s">
        <v>782</v>
      </c>
      <c r="C1810" s="174" t="s">
        <v>783</v>
      </c>
      <c r="D1810" s="177">
        <v>15.86</v>
      </c>
      <c r="E1810" t="s">
        <v>34</v>
      </c>
    </row>
    <row r="1811" spans="1:5" ht="15" customHeight="1">
      <c r="A1811" s="175" t="s">
        <v>3854</v>
      </c>
      <c r="B1811" s="175" t="s">
        <v>3855</v>
      </c>
      <c r="C1811" s="175" t="s">
        <v>783</v>
      </c>
      <c r="D1811" s="178">
        <v>28.26</v>
      </c>
      <c r="E1811" t="s">
        <v>34</v>
      </c>
    </row>
    <row r="1812" spans="1:5" ht="15" customHeight="1">
      <c r="A1812" s="174" t="s">
        <v>3856</v>
      </c>
      <c r="B1812" s="174" t="s">
        <v>3857</v>
      </c>
      <c r="C1812" s="174" t="s">
        <v>783</v>
      </c>
      <c r="D1812" s="177">
        <v>75.36</v>
      </c>
      <c r="E1812" t="s">
        <v>34</v>
      </c>
    </row>
    <row r="1813" spans="1:5" ht="15" customHeight="1">
      <c r="A1813" s="175" t="s">
        <v>3858</v>
      </c>
      <c r="B1813" s="175" t="s">
        <v>3859</v>
      </c>
      <c r="C1813" s="175" t="s">
        <v>783</v>
      </c>
      <c r="D1813" s="178">
        <v>133.80000000000001</v>
      </c>
      <c r="E1813" t="s">
        <v>34</v>
      </c>
    </row>
    <row r="1814" spans="1:5" ht="15" customHeight="1">
      <c r="A1814" s="174" t="s">
        <v>3860</v>
      </c>
      <c r="B1814" s="174" t="s">
        <v>3861</v>
      </c>
      <c r="C1814" s="174" t="s">
        <v>783</v>
      </c>
      <c r="D1814" s="177">
        <v>28.63</v>
      </c>
      <c r="E1814" t="s">
        <v>34</v>
      </c>
    </row>
    <row r="1815" spans="1:5" ht="15" customHeight="1">
      <c r="A1815" s="175" t="s">
        <v>3862</v>
      </c>
      <c r="B1815" s="175" t="s">
        <v>3861</v>
      </c>
      <c r="C1815" s="175" t="s">
        <v>783</v>
      </c>
      <c r="D1815" s="178">
        <v>742.56</v>
      </c>
      <c r="E1815" t="s">
        <v>34</v>
      </c>
    </row>
    <row r="1816" spans="1:5" ht="15" customHeight="1">
      <c r="A1816" s="174" t="s">
        <v>3863</v>
      </c>
      <c r="B1816" s="174" t="s">
        <v>3864</v>
      </c>
      <c r="C1816" s="174" t="s">
        <v>241</v>
      </c>
      <c r="D1816" s="177">
        <v>15.41</v>
      </c>
      <c r="E1816" t="s">
        <v>34</v>
      </c>
    </row>
    <row r="1817" spans="1:5" ht="15" customHeight="1">
      <c r="A1817" s="175" t="s">
        <v>3865</v>
      </c>
      <c r="B1817" s="175" t="s">
        <v>3866</v>
      </c>
      <c r="C1817" s="175" t="s">
        <v>783</v>
      </c>
      <c r="D1817" s="178">
        <v>10.46</v>
      </c>
      <c r="E1817" t="s">
        <v>34</v>
      </c>
    </row>
    <row r="1818" spans="1:5" ht="15" customHeight="1">
      <c r="A1818" s="174" t="s">
        <v>3867</v>
      </c>
      <c r="B1818" s="174" t="s">
        <v>3868</v>
      </c>
      <c r="C1818" s="174" t="s">
        <v>783</v>
      </c>
      <c r="D1818" s="177">
        <v>77.03</v>
      </c>
      <c r="E1818" t="s">
        <v>34</v>
      </c>
    </row>
    <row r="1819" spans="1:5" ht="15" customHeight="1">
      <c r="A1819" s="175" t="s">
        <v>3869</v>
      </c>
      <c r="B1819" s="175" t="s">
        <v>3868</v>
      </c>
      <c r="C1819" s="175" t="s">
        <v>783</v>
      </c>
      <c r="D1819" s="178">
        <v>17.75</v>
      </c>
      <c r="E1819" t="s">
        <v>34</v>
      </c>
    </row>
    <row r="1820" spans="1:5" ht="15" customHeight="1">
      <c r="A1820" s="174" t="s">
        <v>3870</v>
      </c>
      <c r="B1820" s="174" t="s">
        <v>3871</v>
      </c>
      <c r="C1820" s="174" t="s">
        <v>783</v>
      </c>
      <c r="D1820" s="177">
        <v>231.09</v>
      </c>
      <c r="E1820" t="s">
        <v>34</v>
      </c>
    </row>
    <row r="1821" spans="1:5" ht="15" customHeight="1">
      <c r="A1821" s="175" t="s">
        <v>3872</v>
      </c>
      <c r="B1821" s="175" t="s">
        <v>3873</v>
      </c>
      <c r="C1821" s="175" t="s">
        <v>783</v>
      </c>
      <c r="D1821" s="178">
        <v>16.5</v>
      </c>
      <c r="E1821" t="s">
        <v>34</v>
      </c>
    </row>
    <row r="1822" spans="1:5" ht="15" customHeight="1">
      <c r="A1822" s="174" t="s">
        <v>3874</v>
      </c>
      <c r="B1822" s="174" t="s">
        <v>1047</v>
      </c>
      <c r="C1822" s="174" t="s">
        <v>241</v>
      </c>
      <c r="D1822" s="177">
        <v>10.09</v>
      </c>
      <c r="E1822" t="s">
        <v>34</v>
      </c>
    </row>
    <row r="1823" spans="1:5" ht="15" customHeight="1">
      <c r="A1823" s="175" t="s">
        <v>3875</v>
      </c>
      <c r="B1823" s="175" t="s">
        <v>3876</v>
      </c>
      <c r="C1823" s="175" t="s">
        <v>3853</v>
      </c>
      <c r="D1823" s="178">
        <v>26.67</v>
      </c>
      <c r="E1823" t="s">
        <v>34</v>
      </c>
    </row>
    <row r="1824" spans="1:5" ht="15" customHeight="1">
      <c r="A1824" s="174" t="s">
        <v>3877</v>
      </c>
      <c r="B1824" s="174" t="s">
        <v>3878</v>
      </c>
      <c r="C1824" s="174" t="s">
        <v>783</v>
      </c>
      <c r="D1824" s="177">
        <v>56.56</v>
      </c>
      <c r="E1824" t="s">
        <v>34</v>
      </c>
    </row>
    <row r="1825" spans="1:5" ht="15" customHeight="1">
      <c r="A1825" s="175" t="s">
        <v>3879</v>
      </c>
      <c r="B1825" s="175" t="s">
        <v>3880</v>
      </c>
      <c r="C1825" s="175" t="s">
        <v>783</v>
      </c>
      <c r="D1825" s="178">
        <v>684.9</v>
      </c>
      <c r="E1825" t="s">
        <v>34</v>
      </c>
    </row>
    <row r="1826" spans="1:5" ht="15" customHeight="1">
      <c r="A1826" s="174" t="s">
        <v>3881</v>
      </c>
      <c r="B1826" s="174" t="s">
        <v>3882</v>
      </c>
      <c r="C1826" s="174" t="s">
        <v>783</v>
      </c>
      <c r="D1826" s="177">
        <v>41.62</v>
      </c>
      <c r="E1826" t="s">
        <v>34</v>
      </c>
    </row>
    <row r="1827" spans="1:5" ht="15" customHeight="1">
      <c r="A1827" s="175" t="s">
        <v>3883</v>
      </c>
      <c r="B1827" s="175" t="s">
        <v>3884</v>
      </c>
      <c r="C1827" s="175" t="s">
        <v>783</v>
      </c>
      <c r="D1827" s="178">
        <v>185.67</v>
      </c>
      <c r="E1827" t="s">
        <v>34</v>
      </c>
    </row>
    <row r="1828" spans="1:5" ht="15" customHeight="1">
      <c r="A1828" s="174" t="s">
        <v>3885</v>
      </c>
      <c r="B1828" s="174" t="s">
        <v>3884</v>
      </c>
      <c r="C1828" s="174" t="s">
        <v>783</v>
      </c>
      <c r="D1828" s="177">
        <v>31.9</v>
      </c>
      <c r="E1828" t="s">
        <v>34</v>
      </c>
    </row>
    <row r="1829" spans="1:5" ht="15" customHeight="1">
      <c r="A1829" s="175" t="s">
        <v>3886</v>
      </c>
      <c r="B1829" s="175" t="s">
        <v>3887</v>
      </c>
      <c r="C1829" s="175" t="s">
        <v>241</v>
      </c>
      <c r="D1829" s="178">
        <v>363</v>
      </c>
      <c r="E1829" t="s">
        <v>34</v>
      </c>
    </row>
    <row r="1830" spans="1:5" ht="15" customHeight="1">
      <c r="A1830" s="174" t="s">
        <v>3888</v>
      </c>
      <c r="B1830" s="174" t="s">
        <v>3887</v>
      </c>
      <c r="C1830" s="174" t="s">
        <v>783</v>
      </c>
      <c r="D1830" s="177">
        <v>237.63</v>
      </c>
      <c r="E1830" t="s">
        <v>34</v>
      </c>
    </row>
    <row r="1831" spans="1:5" ht="15" customHeight="1">
      <c r="A1831" s="175" t="s">
        <v>3889</v>
      </c>
      <c r="B1831" s="175" t="s">
        <v>3890</v>
      </c>
      <c r="C1831" s="175" t="s">
        <v>1420</v>
      </c>
      <c r="D1831" s="178">
        <v>0</v>
      </c>
      <c r="E1831" t="s">
        <v>34</v>
      </c>
    </row>
    <row r="1832" spans="1:5" ht="15" customHeight="1">
      <c r="A1832" s="174" t="s">
        <v>3891</v>
      </c>
      <c r="B1832" s="174" t="s">
        <v>3892</v>
      </c>
      <c r="C1832" s="174" t="s">
        <v>3790</v>
      </c>
      <c r="D1832" s="177">
        <v>0</v>
      </c>
      <c r="E1832" t="s">
        <v>34</v>
      </c>
    </row>
    <row r="1833" spans="1:5" ht="15" customHeight="1">
      <c r="A1833" s="175" t="s">
        <v>3893</v>
      </c>
      <c r="B1833" s="175" t="s">
        <v>3894</v>
      </c>
      <c r="C1833" s="175" t="s">
        <v>3895</v>
      </c>
      <c r="D1833" s="178">
        <v>0</v>
      </c>
      <c r="E1833" t="s">
        <v>34</v>
      </c>
    </row>
    <row r="1834" spans="1:5" ht="15" customHeight="1">
      <c r="A1834" s="174" t="s">
        <v>3896</v>
      </c>
      <c r="B1834" s="174" t="s">
        <v>3897</v>
      </c>
      <c r="C1834" s="174" t="s">
        <v>2816</v>
      </c>
      <c r="D1834" s="177">
        <v>0</v>
      </c>
      <c r="E1834" t="s">
        <v>34</v>
      </c>
    </row>
    <row r="1835" spans="1:5" ht="15" customHeight="1">
      <c r="A1835" s="175" t="s">
        <v>3898</v>
      </c>
      <c r="B1835" s="175" t="s">
        <v>3899</v>
      </c>
      <c r="C1835" s="175" t="s">
        <v>3900</v>
      </c>
      <c r="D1835" s="178">
        <v>0</v>
      </c>
      <c r="E1835" t="s">
        <v>34</v>
      </c>
    </row>
    <row r="1836" spans="1:5" ht="15" customHeight="1">
      <c r="A1836" s="174" t="s">
        <v>3901</v>
      </c>
      <c r="B1836" s="174" t="s">
        <v>3902</v>
      </c>
      <c r="C1836" s="174" t="s">
        <v>1071</v>
      </c>
      <c r="D1836" s="177">
        <v>35.840000000000003</v>
      </c>
      <c r="E1836" t="s">
        <v>34</v>
      </c>
    </row>
    <row r="1837" spans="1:5" ht="15" customHeight="1">
      <c r="A1837" s="175" t="s">
        <v>3903</v>
      </c>
      <c r="B1837" s="175" t="s">
        <v>3904</v>
      </c>
      <c r="C1837" s="175" t="s">
        <v>241</v>
      </c>
      <c r="D1837" s="178">
        <v>73.760000000000005</v>
      </c>
      <c r="E1837" t="s">
        <v>34</v>
      </c>
    </row>
    <row r="1838" spans="1:5" ht="15" customHeight="1">
      <c r="A1838" s="174" t="s">
        <v>3905</v>
      </c>
      <c r="B1838" s="174" t="s">
        <v>3906</v>
      </c>
      <c r="C1838" s="174" t="s">
        <v>241</v>
      </c>
      <c r="D1838" s="177">
        <v>78.790000000000006</v>
      </c>
      <c r="E1838" t="s">
        <v>34</v>
      </c>
    </row>
    <row r="1839" spans="1:5" ht="15" customHeight="1">
      <c r="A1839" s="175" t="s">
        <v>3907</v>
      </c>
      <c r="B1839" s="175" t="s">
        <v>3908</v>
      </c>
      <c r="C1839" s="175" t="s">
        <v>3909</v>
      </c>
      <c r="D1839" s="178">
        <v>20.75</v>
      </c>
      <c r="E1839" t="s">
        <v>34</v>
      </c>
    </row>
    <row r="1840" spans="1:5" ht="15" customHeight="1">
      <c r="A1840" s="174" t="s">
        <v>3910</v>
      </c>
      <c r="B1840" s="174" t="s">
        <v>3911</v>
      </c>
      <c r="C1840" s="174" t="s">
        <v>934</v>
      </c>
      <c r="D1840" s="177">
        <v>38.479999999999997</v>
      </c>
      <c r="E1840" t="s">
        <v>34</v>
      </c>
    </row>
    <row r="1841" spans="1:5" ht="15" customHeight="1">
      <c r="A1841" s="175" t="s">
        <v>1256</v>
      </c>
      <c r="B1841" s="175" t="s">
        <v>1257</v>
      </c>
      <c r="C1841" s="175" t="s">
        <v>241</v>
      </c>
      <c r="D1841" s="178">
        <v>0</v>
      </c>
      <c r="E1841" t="s">
        <v>34</v>
      </c>
    </row>
    <row r="1842" spans="1:5" ht="15" customHeight="1">
      <c r="A1842" s="174" t="s">
        <v>3912</v>
      </c>
      <c r="B1842" s="174" t="s">
        <v>3913</v>
      </c>
      <c r="C1842" s="174" t="s">
        <v>934</v>
      </c>
      <c r="D1842" s="177">
        <v>38.479999999999997</v>
      </c>
      <c r="E1842" t="s">
        <v>34</v>
      </c>
    </row>
    <row r="1843" spans="1:5" ht="15" customHeight="1">
      <c r="A1843" s="175" t="s">
        <v>1063</v>
      </c>
      <c r="B1843" s="175" t="s">
        <v>1064</v>
      </c>
      <c r="C1843" s="175" t="s">
        <v>255</v>
      </c>
      <c r="D1843" s="178">
        <v>-168.94</v>
      </c>
      <c r="E1843" t="s">
        <v>34</v>
      </c>
    </row>
    <row r="1844" spans="1:5" ht="15" customHeight="1">
      <c r="A1844" s="174" t="s">
        <v>1013</v>
      </c>
      <c r="B1844" s="174" t="s">
        <v>1014</v>
      </c>
      <c r="C1844" s="174" t="s">
        <v>171</v>
      </c>
      <c r="D1844" s="177">
        <v>-258.39999999999998</v>
      </c>
      <c r="E1844" t="s">
        <v>34</v>
      </c>
    </row>
    <row r="1845" spans="1:5" ht="15" customHeight="1">
      <c r="A1845" s="175" t="s">
        <v>3914</v>
      </c>
      <c r="B1845" s="175" t="s">
        <v>3915</v>
      </c>
      <c r="C1845" s="175" t="s">
        <v>241</v>
      </c>
      <c r="D1845" s="178">
        <v>39.840000000000003</v>
      </c>
      <c r="E1845" t="s">
        <v>34</v>
      </c>
    </row>
    <row r="1846" spans="1:5" ht="15" customHeight="1">
      <c r="A1846" s="174" t="s">
        <v>3916</v>
      </c>
      <c r="B1846" s="174" t="s">
        <v>3917</v>
      </c>
      <c r="C1846" s="174" t="s">
        <v>246</v>
      </c>
      <c r="D1846" s="177">
        <v>10.5</v>
      </c>
      <c r="E1846" t="s">
        <v>34</v>
      </c>
    </row>
    <row r="1847" spans="1:5" ht="15" customHeight="1">
      <c r="A1847" s="175" t="s">
        <v>3918</v>
      </c>
      <c r="B1847" s="175" t="s">
        <v>3919</v>
      </c>
      <c r="C1847" s="175" t="s">
        <v>476</v>
      </c>
      <c r="D1847" s="178">
        <v>15.61</v>
      </c>
      <c r="E1847" t="s">
        <v>34</v>
      </c>
    </row>
    <row r="1848" spans="1:5" ht="15" customHeight="1">
      <c r="A1848" s="174" t="s">
        <v>953</v>
      </c>
      <c r="B1848" s="174" t="s">
        <v>954</v>
      </c>
      <c r="C1848" s="174" t="s">
        <v>241</v>
      </c>
      <c r="D1848" s="177">
        <v>15.27</v>
      </c>
      <c r="E1848" t="s">
        <v>34</v>
      </c>
    </row>
    <row r="1849" spans="1:5" ht="15" customHeight="1">
      <c r="A1849" s="175" t="s">
        <v>3920</v>
      </c>
      <c r="B1849" s="175" t="s">
        <v>3921</v>
      </c>
      <c r="C1849" s="175" t="s">
        <v>880</v>
      </c>
      <c r="D1849" s="178">
        <v>45.6</v>
      </c>
      <c r="E1849" t="s">
        <v>34</v>
      </c>
    </row>
    <row r="1850" spans="1:5" ht="15" customHeight="1">
      <c r="A1850" s="174" t="s">
        <v>3922</v>
      </c>
      <c r="B1850" s="174" t="s">
        <v>3923</v>
      </c>
      <c r="C1850" s="174" t="s">
        <v>476</v>
      </c>
      <c r="D1850" s="177">
        <v>38.5</v>
      </c>
      <c r="E1850" t="s">
        <v>34</v>
      </c>
    </row>
    <row r="1851" spans="1:5" ht="15" customHeight="1">
      <c r="A1851" s="175" t="s">
        <v>3924</v>
      </c>
      <c r="B1851" s="175" t="s">
        <v>3925</v>
      </c>
      <c r="C1851" s="175" t="s">
        <v>3474</v>
      </c>
      <c r="D1851" s="178">
        <v>0</v>
      </c>
      <c r="E1851" t="s">
        <v>34</v>
      </c>
    </row>
    <row r="1852" spans="1:5" ht="15" customHeight="1">
      <c r="A1852" s="174" t="s">
        <v>3926</v>
      </c>
      <c r="B1852" s="174" t="s">
        <v>3927</v>
      </c>
      <c r="C1852" s="174" t="s">
        <v>1071</v>
      </c>
      <c r="D1852" s="177">
        <v>94.84</v>
      </c>
      <c r="E1852" t="s">
        <v>34</v>
      </c>
    </row>
    <row r="1853" spans="1:5" ht="15" customHeight="1">
      <c r="A1853" s="175" t="s">
        <v>3928</v>
      </c>
      <c r="B1853" s="175" t="s">
        <v>3927</v>
      </c>
      <c r="C1853" s="175" t="s">
        <v>783</v>
      </c>
      <c r="D1853" s="178">
        <v>27.18</v>
      </c>
      <c r="E1853" t="s">
        <v>34</v>
      </c>
    </row>
    <row r="1854" spans="1:5" ht="15" customHeight="1">
      <c r="A1854" s="174" t="s">
        <v>3929</v>
      </c>
      <c r="B1854" s="174" t="s">
        <v>3930</v>
      </c>
      <c r="C1854" s="174" t="s">
        <v>783</v>
      </c>
      <c r="D1854" s="177">
        <v>14.86</v>
      </c>
      <c r="E1854" t="s">
        <v>34</v>
      </c>
    </row>
    <row r="1855" spans="1:5" ht="15" customHeight="1">
      <c r="A1855" s="175" t="s">
        <v>3931</v>
      </c>
      <c r="B1855" s="175" t="s">
        <v>3932</v>
      </c>
      <c r="C1855" s="175" t="s">
        <v>783</v>
      </c>
      <c r="D1855" s="178">
        <v>23.8</v>
      </c>
      <c r="E1855" t="s">
        <v>34</v>
      </c>
    </row>
    <row r="1856" spans="1:5" ht="15" customHeight="1">
      <c r="A1856" s="174" t="s">
        <v>3933</v>
      </c>
      <c r="B1856" s="174" t="s">
        <v>3934</v>
      </c>
      <c r="C1856" s="174" t="s">
        <v>1071</v>
      </c>
      <c r="D1856" s="177">
        <v>25.34</v>
      </c>
      <c r="E1856" t="s">
        <v>34</v>
      </c>
    </row>
    <row r="1857" spans="1:5" ht="15" customHeight="1">
      <c r="A1857" s="175" t="s">
        <v>990</v>
      </c>
      <c r="B1857" s="175" t="s">
        <v>991</v>
      </c>
      <c r="C1857" s="175" t="s">
        <v>783</v>
      </c>
      <c r="D1857" s="178">
        <v>106.5</v>
      </c>
      <c r="E1857" t="s">
        <v>34</v>
      </c>
    </row>
    <row r="1858" spans="1:5" ht="15" customHeight="1">
      <c r="A1858" s="174" t="s">
        <v>3935</v>
      </c>
      <c r="B1858" s="174" t="s">
        <v>3936</v>
      </c>
      <c r="C1858" s="174" t="s">
        <v>783</v>
      </c>
      <c r="D1858" s="177">
        <v>26.79</v>
      </c>
      <c r="E1858" t="s">
        <v>34</v>
      </c>
    </row>
    <row r="1859" spans="1:5" ht="15" customHeight="1">
      <c r="A1859" s="175" t="s">
        <v>3937</v>
      </c>
      <c r="B1859" s="175" t="s">
        <v>3938</v>
      </c>
      <c r="C1859" s="175" t="s">
        <v>783</v>
      </c>
      <c r="D1859" s="178">
        <v>92.4</v>
      </c>
      <c r="E1859" t="s">
        <v>34</v>
      </c>
    </row>
    <row r="1860" spans="1:5" ht="15" customHeight="1">
      <c r="A1860" s="174" t="s">
        <v>3939</v>
      </c>
      <c r="B1860" s="174" t="s">
        <v>3940</v>
      </c>
      <c r="C1860" s="174" t="s">
        <v>241</v>
      </c>
      <c r="D1860" s="177">
        <v>25.09</v>
      </c>
      <c r="E1860" t="s">
        <v>34</v>
      </c>
    </row>
    <row r="1861" spans="1:5" ht="15" customHeight="1">
      <c r="A1861" s="175" t="s">
        <v>3941</v>
      </c>
      <c r="B1861" s="175" t="s">
        <v>3942</v>
      </c>
      <c r="C1861" s="175" t="s">
        <v>783</v>
      </c>
      <c r="D1861" s="178">
        <v>12.01</v>
      </c>
      <c r="E1861" t="s">
        <v>34</v>
      </c>
    </row>
    <row r="1862" spans="1:5" ht="15" customHeight="1">
      <c r="A1862" s="174" t="s">
        <v>3943</v>
      </c>
      <c r="B1862" s="174" t="s">
        <v>3942</v>
      </c>
      <c r="C1862" s="174" t="s">
        <v>783</v>
      </c>
      <c r="D1862" s="177">
        <v>60.54</v>
      </c>
      <c r="E1862" t="s">
        <v>34</v>
      </c>
    </row>
    <row r="1863" spans="1:5" ht="15" customHeight="1">
      <c r="A1863" s="175" t="s">
        <v>3944</v>
      </c>
      <c r="B1863" s="175" t="s">
        <v>3945</v>
      </c>
      <c r="C1863" s="175" t="s">
        <v>783</v>
      </c>
      <c r="D1863" s="178">
        <v>137.19999999999999</v>
      </c>
      <c r="E1863" t="s">
        <v>34</v>
      </c>
    </row>
    <row r="1864" spans="1:5" ht="15" customHeight="1">
      <c r="A1864" s="174" t="s">
        <v>3946</v>
      </c>
      <c r="B1864" s="174" t="s">
        <v>3947</v>
      </c>
      <c r="C1864" s="174" t="s">
        <v>2947</v>
      </c>
      <c r="D1864" s="177">
        <v>0</v>
      </c>
      <c r="E1864" t="s">
        <v>34</v>
      </c>
    </row>
    <row r="1865" spans="1:5" ht="15" customHeight="1">
      <c r="A1865" s="175" t="s">
        <v>3948</v>
      </c>
      <c r="B1865" s="175" t="s">
        <v>3949</v>
      </c>
      <c r="C1865" s="175" t="s">
        <v>783</v>
      </c>
      <c r="D1865" s="178">
        <v>13.58</v>
      </c>
      <c r="E1865" t="s">
        <v>34</v>
      </c>
    </row>
    <row r="1866" spans="1:5" ht="15" customHeight="1">
      <c r="A1866" s="174" t="s">
        <v>3950</v>
      </c>
      <c r="B1866" s="174" t="s">
        <v>3951</v>
      </c>
      <c r="C1866" s="174" t="s">
        <v>1071</v>
      </c>
      <c r="D1866" s="177">
        <v>20.059999999999999</v>
      </c>
      <c r="E1866" t="s">
        <v>34</v>
      </c>
    </row>
    <row r="1867" spans="1:5" ht="15" customHeight="1">
      <c r="A1867" s="175" t="s">
        <v>3952</v>
      </c>
      <c r="B1867" s="175" t="s">
        <v>3456</v>
      </c>
      <c r="C1867" s="175" t="s">
        <v>241</v>
      </c>
      <c r="D1867" s="178">
        <v>10.06</v>
      </c>
      <c r="E1867" t="s">
        <v>34</v>
      </c>
    </row>
    <row r="1868" spans="1:5" ht="15" customHeight="1">
      <c r="A1868" s="174" t="s">
        <v>3953</v>
      </c>
      <c r="B1868" s="174" t="s">
        <v>3954</v>
      </c>
      <c r="C1868" s="174" t="s">
        <v>783</v>
      </c>
      <c r="D1868" s="177">
        <v>152.28</v>
      </c>
      <c r="E1868" t="s">
        <v>34</v>
      </c>
    </row>
    <row r="1869" spans="1:5" ht="15" customHeight="1">
      <c r="A1869" s="175" t="s">
        <v>3955</v>
      </c>
      <c r="B1869" s="175" t="s">
        <v>3956</v>
      </c>
      <c r="C1869" s="175" t="s">
        <v>3070</v>
      </c>
      <c r="D1869" s="178">
        <v>16.989999999999998</v>
      </c>
      <c r="E1869" t="s">
        <v>34</v>
      </c>
    </row>
    <row r="1870" spans="1:5" ht="15" customHeight="1">
      <c r="A1870" s="174" t="s">
        <v>3957</v>
      </c>
      <c r="B1870" s="174" t="s">
        <v>3958</v>
      </c>
      <c r="C1870" s="174" t="s">
        <v>3070</v>
      </c>
      <c r="D1870" s="177">
        <v>48.03</v>
      </c>
      <c r="E1870" t="s">
        <v>34</v>
      </c>
    </row>
    <row r="1871" spans="1:5" ht="15" customHeight="1">
      <c r="A1871" s="175" t="s">
        <v>3959</v>
      </c>
      <c r="B1871" s="175" t="s">
        <v>3960</v>
      </c>
      <c r="C1871" s="175" t="s">
        <v>783</v>
      </c>
      <c r="D1871" s="178">
        <v>34.86</v>
      </c>
      <c r="E1871" t="s">
        <v>34</v>
      </c>
    </row>
    <row r="1872" spans="1:5" ht="15" customHeight="1">
      <c r="A1872" s="174" t="s">
        <v>3961</v>
      </c>
      <c r="B1872" s="174" t="s">
        <v>3962</v>
      </c>
      <c r="C1872" s="174" t="s">
        <v>3853</v>
      </c>
      <c r="D1872" s="177">
        <v>12.49</v>
      </c>
      <c r="E1872" t="s">
        <v>34</v>
      </c>
    </row>
    <row r="1873" spans="1:5" ht="15" customHeight="1">
      <c r="A1873" s="175" t="s">
        <v>3963</v>
      </c>
      <c r="B1873" s="175" t="s">
        <v>3964</v>
      </c>
      <c r="C1873" s="175" t="s">
        <v>3070</v>
      </c>
      <c r="D1873" s="178">
        <v>16.989999999999998</v>
      </c>
      <c r="E1873" t="s">
        <v>34</v>
      </c>
    </row>
    <row r="1874" spans="1:5" ht="15" customHeight="1">
      <c r="A1874" s="174" t="s">
        <v>3965</v>
      </c>
      <c r="B1874" s="174" t="s">
        <v>3966</v>
      </c>
      <c r="C1874" s="174" t="s">
        <v>3070</v>
      </c>
      <c r="D1874" s="177">
        <v>0</v>
      </c>
      <c r="E1874" t="s">
        <v>34</v>
      </c>
    </row>
    <row r="1875" spans="1:5" ht="15" customHeight="1">
      <c r="A1875" s="174" t="s">
        <v>1383</v>
      </c>
      <c r="B1875" s="174" t="s">
        <v>1384</v>
      </c>
      <c r="C1875" s="174" t="s">
        <v>1385</v>
      </c>
      <c r="D1875" s="177">
        <v>14761.41</v>
      </c>
      <c r="E1875" t="s">
        <v>38</v>
      </c>
    </row>
    <row r="1876" spans="1:5" ht="15" customHeight="1">
      <c r="A1876" s="175" t="s">
        <v>1339</v>
      </c>
      <c r="B1876" s="175" t="s">
        <v>1340</v>
      </c>
      <c r="C1876" s="175" t="s">
        <v>1341</v>
      </c>
      <c r="D1876" s="178">
        <v>11212.73</v>
      </c>
      <c r="E1876" t="s">
        <v>38</v>
      </c>
    </row>
    <row r="1877" spans="1:5" ht="15" customHeight="1">
      <c r="A1877" s="174" t="s">
        <v>1310</v>
      </c>
      <c r="B1877" s="174" t="s">
        <v>1311</v>
      </c>
      <c r="C1877" s="174" t="s">
        <v>313</v>
      </c>
      <c r="D1877" s="177">
        <v>845.74</v>
      </c>
      <c r="E1877" t="s">
        <v>38</v>
      </c>
    </row>
    <row r="1878" spans="1:5" ht="15" customHeight="1">
      <c r="A1878" s="175" t="s">
        <v>3967</v>
      </c>
      <c r="B1878" s="175" t="s">
        <v>3968</v>
      </c>
      <c r="C1878" s="175" t="s">
        <v>1318</v>
      </c>
      <c r="D1878" s="178">
        <v>860.76</v>
      </c>
      <c r="E1878" t="s">
        <v>38</v>
      </c>
    </row>
    <row r="1879" spans="1:5" ht="15" customHeight="1">
      <c r="A1879" s="174" t="s">
        <v>1386</v>
      </c>
      <c r="B1879" s="174" t="s">
        <v>1387</v>
      </c>
      <c r="C1879" s="174" t="s">
        <v>1318</v>
      </c>
      <c r="D1879" s="177">
        <v>722.34</v>
      </c>
      <c r="E1879" t="s">
        <v>38</v>
      </c>
    </row>
    <row r="1880" spans="1:5" ht="15" customHeight="1">
      <c r="A1880" s="175" t="s">
        <v>3969</v>
      </c>
      <c r="B1880" s="175" t="s">
        <v>3970</v>
      </c>
      <c r="C1880" s="175" t="s">
        <v>1318</v>
      </c>
      <c r="D1880" s="178">
        <v>465.34</v>
      </c>
      <c r="E1880" t="s">
        <v>38</v>
      </c>
    </row>
    <row r="1881" spans="1:5" ht="15" customHeight="1">
      <c r="A1881" s="174" t="s">
        <v>1319</v>
      </c>
      <c r="B1881" s="174" t="s">
        <v>1311</v>
      </c>
      <c r="C1881" s="174" t="s">
        <v>313</v>
      </c>
      <c r="D1881" s="177">
        <v>527.47</v>
      </c>
      <c r="E1881" t="s">
        <v>38</v>
      </c>
    </row>
    <row r="1882" spans="1:5" ht="15" customHeight="1">
      <c r="A1882" s="175" t="s">
        <v>1312</v>
      </c>
      <c r="B1882" s="175" t="s">
        <v>1313</v>
      </c>
      <c r="C1882" s="175" t="s">
        <v>313</v>
      </c>
      <c r="D1882" s="178">
        <v>229.46</v>
      </c>
      <c r="E1882" t="s">
        <v>38</v>
      </c>
    </row>
    <row r="1883" spans="1:5" ht="15" customHeight="1">
      <c r="A1883" s="174" t="s">
        <v>3971</v>
      </c>
      <c r="B1883" s="174" t="s">
        <v>3972</v>
      </c>
      <c r="C1883" s="174" t="s">
        <v>1440</v>
      </c>
      <c r="D1883" s="177">
        <v>178.7</v>
      </c>
      <c r="E1883" t="s">
        <v>38</v>
      </c>
    </row>
    <row r="1884" spans="1:5" ht="15" customHeight="1">
      <c r="A1884" s="175" t="s">
        <v>3973</v>
      </c>
      <c r="B1884" s="175" t="s">
        <v>3974</v>
      </c>
      <c r="C1884" s="175" t="s">
        <v>1301</v>
      </c>
      <c r="D1884" s="178">
        <v>67.16</v>
      </c>
      <c r="E1884" t="s">
        <v>38</v>
      </c>
    </row>
    <row r="1885" spans="1:5" ht="15" customHeight="1">
      <c r="A1885" s="174" t="s">
        <v>3975</v>
      </c>
      <c r="B1885" s="174" t="s">
        <v>3976</v>
      </c>
      <c r="C1885" s="174" t="s">
        <v>706</v>
      </c>
      <c r="D1885" s="177">
        <v>13.6</v>
      </c>
      <c r="E1885" t="s">
        <v>38</v>
      </c>
    </row>
    <row r="1886" spans="1:5" ht="15" customHeight="1">
      <c r="A1886" s="175" t="s">
        <v>3977</v>
      </c>
      <c r="B1886" s="175" t="s">
        <v>3978</v>
      </c>
      <c r="C1886" s="175" t="s">
        <v>1278</v>
      </c>
      <c r="D1886" s="178">
        <v>43.12</v>
      </c>
      <c r="E1886" t="s">
        <v>38</v>
      </c>
    </row>
    <row r="1887" spans="1:5" ht="15" customHeight="1">
      <c r="A1887" s="174" t="s">
        <v>1379</v>
      </c>
      <c r="B1887" s="174" t="s">
        <v>1380</v>
      </c>
      <c r="C1887" s="174" t="s">
        <v>1278</v>
      </c>
      <c r="D1887" s="177">
        <v>99.16</v>
      </c>
      <c r="E1887" t="s">
        <v>38</v>
      </c>
    </row>
    <row r="1888" spans="1:5" ht="15" customHeight="1">
      <c r="A1888" s="175" t="s">
        <v>1388</v>
      </c>
      <c r="B1888" s="175" t="s">
        <v>1389</v>
      </c>
      <c r="C1888" s="175" t="s">
        <v>1278</v>
      </c>
      <c r="D1888" s="178">
        <v>83.07</v>
      </c>
      <c r="E1888" t="s">
        <v>38</v>
      </c>
    </row>
    <row r="1889" spans="1:5" ht="15" customHeight="1">
      <c r="A1889" s="174" t="s">
        <v>1359</v>
      </c>
      <c r="B1889" s="174" t="s">
        <v>1360</v>
      </c>
      <c r="C1889" s="174" t="s">
        <v>1361</v>
      </c>
      <c r="D1889" s="177">
        <v>82.14</v>
      </c>
      <c r="E1889" t="s">
        <v>38</v>
      </c>
    </row>
    <row r="1890" spans="1:5" ht="15" customHeight="1">
      <c r="A1890" s="175" t="s">
        <v>3979</v>
      </c>
      <c r="B1890" s="175" t="s">
        <v>3980</v>
      </c>
      <c r="C1890" s="175" t="s">
        <v>187</v>
      </c>
      <c r="D1890" s="178">
        <v>184.05</v>
      </c>
      <c r="E1890" t="s">
        <v>38</v>
      </c>
    </row>
    <row r="1891" spans="1:5" ht="15" customHeight="1">
      <c r="A1891" s="174" t="s">
        <v>1293</v>
      </c>
      <c r="B1891" s="174" t="s">
        <v>1294</v>
      </c>
      <c r="C1891" s="174" t="s">
        <v>1278</v>
      </c>
      <c r="D1891" s="177">
        <v>15.48</v>
      </c>
      <c r="E1891" t="s">
        <v>38</v>
      </c>
    </row>
    <row r="1892" spans="1:5" ht="15" customHeight="1">
      <c r="A1892" s="175" t="s">
        <v>1320</v>
      </c>
      <c r="B1892" s="175" t="s">
        <v>1321</v>
      </c>
      <c r="C1892" s="175" t="s">
        <v>1322</v>
      </c>
      <c r="D1892" s="178">
        <v>90.98</v>
      </c>
      <c r="E1892" t="s">
        <v>38</v>
      </c>
    </row>
    <row r="1893" spans="1:5" ht="15" customHeight="1">
      <c r="A1893" s="174" t="s">
        <v>3981</v>
      </c>
      <c r="B1893" s="174" t="s">
        <v>3982</v>
      </c>
      <c r="C1893" s="174" t="s">
        <v>3983</v>
      </c>
      <c r="D1893" s="177">
        <v>43.64</v>
      </c>
      <c r="E1893" t="s">
        <v>38</v>
      </c>
    </row>
    <row r="1894" spans="1:5" ht="15" customHeight="1">
      <c r="A1894" s="175" t="s">
        <v>3984</v>
      </c>
      <c r="B1894" s="175" t="s">
        <v>3985</v>
      </c>
      <c r="C1894" s="175" t="s">
        <v>706</v>
      </c>
      <c r="D1894" s="178">
        <v>76.72</v>
      </c>
      <c r="E1894" t="s">
        <v>38</v>
      </c>
    </row>
    <row r="1895" spans="1:5" ht="15" customHeight="1">
      <c r="A1895" s="174" t="s">
        <v>3986</v>
      </c>
      <c r="B1895" s="174" t="s">
        <v>3987</v>
      </c>
      <c r="C1895" s="174" t="s">
        <v>241</v>
      </c>
      <c r="D1895" s="177">
        <v>36.119999999999997</v>
      </c>
      <c r="E1895" t="s">
        <v>38</v>
      </c>
    </row>
    <row r="1896" spans="1:5" ht="15" customHeight="1">
      <c r="A1896" s="175" t="s">
        <v>3988</v>
      </c>
      <c r="B1896" s="175" t="s">
        <v>3989</v>
      </c>
      <c r="C1896" s="175" t="s">
        <v>706</v>
      </c>
      <c r="D1896" s="178">
        <v>34.81</v>
      </c>
      <c r="E1896" t="s">
        <v>38</v>
      </c>
    </row>
    <row r="1897" spans="1:5" ht="15" customHeight="1">
      <c r="A1897" s="174" t="s">
        <v>1327</v>
      </c>
      <c r="B1897" s="174" t="s">
        <v>1328</v>
      </c>
      <c r="C1897" s="174" t="s">
        <v>313</v>
      </c>
      <c r="D1897" s="177">
        <v>46.93</v>
      </c>
      <c r="E1897" t="s">
        <v>38</v>
      </c>
    </row>
    <row r="1898" spans="1:5" ht="15" customHeight="1">
      <c r="A1898" s="175" t="s">
        <v>3990</v>
      </c>
      <c r="B1898" s="175" t="s">
        <v>3991</v>
      </c>
      <c r="C1898" s="175" t="s">
        <v>706</v>
      </c>
      <c r="D1898" s="178">
        <v>21.86</v>
      </c>
      <c r="E1898" t="s">
        <v>38</v>
      </c>
    </row>
    <row r="1899" spans="1:5" ht="15" customHeight="1">
      <c r="A1899" s="174" t="s">
        <v>3992</v>
      </c>
      <c r="B1899" s="174" t="s">
        <v>3993</v>
      </c>
      <c r="C1899" s="174" t="s">
        <v>3983</v>
      </c>
      <c r="D1899" s="177">
        <v>25.22</v>
      </c>
      <c r="E1899" t="s">
        <v>38</v>
      </c>
    </row>
    <row r="1900" spans="1:5" ht="15" customHeight="1">
      <c r="A1900" s="175" t="s">
        <v>3994</v>
      </c>
      <c r="B1900" s="175" t="s">
        <v>3995</v>
      </c>
      <c r="C1900" s="175" t="s">
        <v>1278</v>
      </c>
      <c r="D1900" s="178">
        <v>16.87</v>
      </c>
      <c r="E1900" t="s">
        <v>38</v>
      </c>
    </row>
    <row r="1901" spans="1:5" ht="15" customHeight="1">
      <c r="A1901" s="174" t="s">
        <v>3996</v>
      </c>
      <c r="B1901" s="174" t="s">
        <v>3997</v>
      </c>
      <c r="C1901" s="174" t="s">
        <v>706</v>
      </c>
      <c r="D1901" s="177">
        <v>29.9</v>
      </c>
      <c r="E1901" t="s">
        <v>38</v>
      </c>
    </row>
    <row r="1902" spans="1:5" ht="15" customHeight="1">
      <c r="A1902" s="175" t="s">
        <v>3998</v>
      </c>
      <c r="B1902" s="175" t="s">
        <v>3999</v>
      </c>
      <c r="C1902" s="175" t="s">
        <v>1278</v>
      </c>
      <c r="D1902" s="178">
        <v>7.77</v>
      </c>
      <c r="E1902" t="s">
        <v>38</v>
      </c>
    </row>
    <row r="1903" spans="1:5" ht="15" customHeight="1">
      <c r="A1903" s="174" t="s">
        <v>4000</v>
      </c>
      <c r="B1903" s="174" t="s">
        <v>4001</v>
      </c>
      <c r="C1903" s="174" t="s">
        <v>706</v>
      </c>
      <c r="D1903" s="177">
        <v>21.38</v>
      </c>
      <c r="E1903" t="s">
        <v>38</v>
      </c>
    </row>
    <row r="1904" spans="1:5" ht="15" customHeight="1">
      <c r="A1904" s="175" t="s">
        <v>1291</v>
      </c>
      <c r="B1904" s="175" t="s">
        <v>1292</v>
      </c>
      <c r="C1904" s="175" t="s">
        <v>1278</v>
      </c>
      <c r="D1904" s="178">
        <v>90.9</v>
      </c>
      <c r="E1904" t="s">
        <v>38</v>
      </c>
    </row>
    <row r="1905" spans="1:5" ht="15" customHeight="1">
      <c r="A1905" s="174" t="s">
        <v>4002</v>
      </c>
      <c r="B1905" s="174" t="s">
        <v>4003</v>
      </c>
      <c r="C1905" s="174" t="s">
        <v>1278</v>
      </c>
      <c r="D1905" s="177">
        <v>24.31</v>
      </c>
      <c r="E1905" t="s">
        <v>38</v>
      </c>
    </row>
    <row r="1906" spans="1:5" ht="15" customHeight="1">
      <c r="A1906" s="175" t="s">
        <v>4004</v>
      </c>
      <c r="B1906" s="175" t="s">
        <v>4005</v>
      </c>
      <c r="C1906" s="175" t="s">
        <v>4006</v>
      </c>
      <c r="D1906" s="178">
        <v>24.97</v>
      </c>
      <c r="E1906" t="s">
        <v>38</v>
      </c>
    </row>
    <row r="1907" spans="1:5" ht="15" customHeight="1">
      <c r="A1907" s="174" t="s">
        <v>4007</v>
      </c>
      <c r="B1907" s="174" t="s">
        <v>4008</v>
      </c>
      <c r="C1907" s="174" t="s">
        <v>4009</v>
      </c>
      <c r="D1907" s="177">
        <v>0</v>
      </c>
      <c r="E1907" t="s">
        <v>38</v>
      </c>
    </row>
    <row r="1908" spans="1:5" ht="15" customHeight="1">
      <c r="A1908" s="175" t="s">
        <v>4010</v>
      </c>
      <c r="B1908" s="175" t="s">
        <v>4011</v>
      </c>
      <c r="C1908" s="175" t="s">
        <v>4009</v>
      </c>
      <c r="D1908" s="178">
        <v>0</v>
      </c>
      <c r="E1908" t="s">
        <v>38</v>
      </c>
    </row>
    <row r="1909" spans="1:5" ht="15" customHeight="1">
      <c r="A1909" s="174" t="s">
        <v>4012</v>
      </c>
      <c r="B1909" s="174" t="s">
        <v>4013</v>
      </c>
      <c r="C1909" s="174" t="s">
        <v>706</v>
      </c>
      <c r="D1909" s="177">
        <v>0</v>
      </c>
      <c r="E1909" t="s">
        <v>38</v>
      </c>
    </row>
    <row r="1910" spans="1:5" ht="15" customHeight="1">
      <c r="A1910" s="175" t="s">
        <v>1344</v>
      </c>
      <c r="B1910" s="175" t="s">
        <v>1345</v>
      </c>
      <c r="C1910" s="175" t="s">
        <v>255</v>
      </c>
      <c r="D1910" s="178">
        <v>-5.86</v>
      </c>
      <c r="E1910" t="s">
        <v>38</v>
      </c>
    </row>
    <row r="1911" spans="1:5" ht="15" customHeight="1">
      <c r="A1911" s="174" t="s">
        <v>1297</v>
      </c>
      <c r="B1911" s="174" t="s">
        <v>1298</v>
      </c>
      <c r="C1911" s="174" t="s">
        <v>171</v>
      </c>
      <c r="D1911" s="177">
        <v>-60.2</v>
      </c>
      <c r="E1911" t="s">
        <v>38</v>
      </c>
    </row>
    <row r="1912" spans="1:5" ht="15" customHeight="1">
      <c r="A1912" s="174" t="s">
        <v>1418</v>
      </c>
      <c r="B1912" s="174" t="s">
        <v>1419</v>
      </c>
      <c r="C1912" s="174" t="s">
        <v>1420</v>
      </c>
      <c r="D1912" s="177">
        <v>3653.27</v>
      </c>
      <c r="E1912" t="s">
        <v>25</v>
      </c>
    </row>
    <row r="1913" spans="1:5" ht="15" customHeight="1">
      <c r="A1913" s="175" t="s">
        <v>1411</v>
      </c>
      <c r="B1913" s="175" t="s">
        <v>1412</v>
      </c>
      <c r="C1913" s="175" t="s">
        <v>1413</v>
      </c>
      <c r="D1913" s="178">
        <v>2445.35</v>
      </c>
      <c r="E1913" t="s">
        <v>25</v>
      </c>
    </row>
    <row r="1914" spans="1:5" ht="15" customHeight="1">
      <c r="A1914" s="174" t="s">
        <v>4014</v>
      </c>
      <c r="B1914" s="174" t="s">
        <v>4015</v>
      </c>
      <c r="C1914" s="174" t="s">
        <v>4016</v>
      </c>
      <c r="D1914" s="177">
        <v>2271.6</v>
      </c>
      <c r="E1914" t="s">
        <v>25</v>
      </c>
    </row>
    <row r="1915" spans="1:5" ht="15" customHeight="1">
      <c r="A1915" s="175" t="s">
        <v>4017</v>
      </c>
      <c r="B1915" s="175" t="s">
        <v>4018</v>
      </c>
      <c r="C1915" s="175" t="s">
        <v>4019</v>
      </c>
      <c r="D1915" s="178">
        <v>2684.04</v>
      </c>
      <c r="E1915" t="s">
        <v>25</v>
      </c>
    </row>
    <row r="1916" spans="1:5" ht="15" customHeight="1">
      <c r="A1916" s="174" t="s">
        <v>4020</v>
      </c>
      <c r="B1916" s="174" t="s">
        <v>4021</v>
      </c>
      <c r="C1916" s="174" t="s">
        <v>4019</v>
      </c>
      <c r="D1916" s="177">
        <v>3692.39</v>
      </c>
      <c r="E1916" t="s">
        <v>25</v>
      </c>
    </row>
    <row r="1917" spans="1:5" ht="15" customHeight="1">
      <c r="A1917" s="175" t="s">
        <v>4022</v>
      </c>
      <c r="B1917" s="175" t="s">
        <v>4023</v>
      </c>
      <c r="C1917" s="175" t="s">
        <v>4019</v>
      </c>
      <c r="D1917" s="178">
        <v>2733.19</v>
      </c>
      <c r="E1917" t="s">
        <v>25</v>
      </c>
    </row>
    <row r="1918" spans="1:5" ht="15" customHeight="1">
      <c r="A1918" s="174" t="s">
        <v>4024</v>
      </c>
      <c r="B1918" s="174" t="s">
        <v>4025</v>
      </c>
      <c r="C1918" s="174" t="s">
        <v>4019</v>
      </c>
      <c r="D1918" s="177">
        <v>2551.94</v>
      </c>
      <c r="E1918" t="s">
        <v>25</v>
      </c>
    </row>
    <row r="1919" spans="1:5" ht="15" customHeight="1">
      <c r="A1919" s="175" t="s">
        <v>4026</v>
      </c>
      <c r="B1919" s="175" t="s">
        <v>4027</v>
      </c>
      <c r="C1919" s="175" t="s">
        <v>4019</v>
      </c>
      <c r="D1919" s="178">
        <v>1972.65</v>
      </c>
      <c r="E1919" t="s">
        <v>25</v>
      </c>
    </row>
    <row r="1920" spans="1:5" ht="15" customHeight="1">
      <c r="A1920" s="174" t="s">
        <v>4028</v>
      </c>
      <c r="B1920" s="174" t="s">
        <v>4029</v>
      </c>
      <c r="C1920" s="174" t="s">
        <v>4019</v>
      </c>
      <c r="D1920" s="177">
        <v>2623.12</v>
      </c>
      <c r="E1920" t="s">
        <v>25</v>
      </c>
    </row>
    <row r="1921" spans="1:5" ht="15" customHeight="1">
      <c r="A1921" s="175" t="s">
        <v>4030</v>
      </c>
      <c r="B1921" s="175" t="s">
        <v>4031</v>
      </c>
      <c r="C1921" s="175" t="s">
        <v>4019</v>
      </c>
      <c r="D1921" s="178">
        <v>1311.34</v>
      </c>
      <c r="E1921" t="s">
        <v>25</v>
      </c>
    </row>
    <row r="1922" spans="1:5" ht="15" customHeight="1">
      <c r="A1922" s="174" t="s">
        <v>1396</v>
      </c>
      <c r="B1922" s="174" t="s">
        <v>1397</v>
      </c>
      <c r="C1922" s="174" t="s">
        <v>727</v>
      </c>
      <c r="D1922" s="177">
        <v>1738.7</v>
      </c>
      <c r="E1922" t="s">
        <v>25</v>
      </c>
    </row>
    <row r="1923" spans="1:5" ht="15" customHeight="1">
      <c r="A1923" s="175" t="s">
        <v>1398</v>
      </c>
      <c r="B1923" s="175" t="s">
        <v>1399</v>
      </c>
      <c r="C1923" s="175" t="s">
        <v>727</v>
      </c>
      <c r="D1923" s="178">
        <v>1416.6</v>
      </c>
      <c r="E1923" t="s">
        <v>25</v>
      </c>
    </row>
    <row r="1924" spans="1:5" ht="15" customHeight="1">
      <c r="A1924" s="174" t="s">
        <v>1394</v>
      </c>
      <c r="B1924" s="174" t="s">
        <v>1395</v>
      </c>
      <c r="C1924" s="174" t="s">
        <v>715</v>
      </c>
      <c r="D1924" s="177">
        <v>1112.2</v>
      </c>
      <c r="E1924" t="s">
        <v>25</v>
      </c>
    </row>
    <row r="1925" spans="1:5" ht="15" customHeight="1">
      <c r="A1925" s="175" t="s">
        <v>4032</v>
      </c>
      <c r="B1925" s="175" t="s">
        <v>4033</v>
      </c>
      <c r="C1925" s="175" t="s">
        <v>4034</v>
      </c>
      <c r="D1925" s="178">
        <v>661.61</v>
      </c>
      <c r="E1925" t="s">
        <v>25</v>
      </c>
    </row>
    <row r="1926" spans="1:5" ht="15" customHeight="1">
      <c r="A1926" s="174" t="s">
        <v>4035</v>
      </c>
      <c r="B1926" s="174" t="s">
        <v>4036</v>
      </c>
      <c r="C1926" s="174" t="s">
        <v>1559</v>
      </c>
      <c r="D1926" s="177">
        <v>395.64</v>
      </c>
      <c r="E1926" t="s">
        <v>25</v>
      </c>
    </row>
    <row r="1927" spans="1:5" ht="15" customHeight="1">
      <c r="A1927" s="175" t="s">
        <v>1410</v>
      </c>
      <c r="B1927" s="175" t="s">
        <v>1395</v>
      </c>
      <c r="C1927" s="175" t="s">
        <v>715</v>
      </c>
      <c r="D1927" s="178">
        <v>433.5</v>
      </c>
      <c r="E1927" t="s">
        <v>25</v>
      </c>
    </row>
    <row r="1928" spans="1:5" ht="15" customHeight="1">
      <c r="A1928" s="174" t="s">
        <v>4037</v>
      </c>
      <c r="B1928" s="174" t="s">
        <v>4038</v>
      </c>
      <c r="C1928" s="174" t="s">
        <v>4039</v>
      </c>
      <c r="D1928" s="177">
        <v>1119.28</v>
      </c>
      <c r="E1928" t="s">
        <v>25</v>
      </c>
    </row>
    <row r="1929" spans="1:5" ht="15" customHeight="1">
      <c r="A1929" s="175" t="s">
        <v>1427</v>
      </c>
      <c r="B1929" s="175" t="s">
        <v>1399</v>
      </c>
      <c r="C1929" s="175" t="s">
        <v>727</v>
      </c>
      <c r="D1929" s="178">
        <v>329.7</v>
      </c>
      <c r="E1929" t="s">
        <v>25</v>
      </c>
    </row>
    <row r="1930" spans="1:5" ht="15" customHeight="1">
      <c r="A1930" s="174" t="s">
        <v>1400</v>
      </c>
      <c r="B1930" s="174" t="s">
        <v>1401</v>
      </c>
      <c r="C1930" s="174" t="s">
        <v>901</v>
      </c>
      <c r="D1930" s="177">
        <v>681.22</v>
      </c>
      <c r="E1930" t="s">
        <v>25</v>
      </c>
    </row>
    <row r="1931" spans="1:5" ht="15" customHeight="1">
      <c r="A1931" s="175" t="s">
        <v>4040</v>
      </c>
      <c r="B1931" s="175" t="s">
        <v>4041</v>
      </c>
      <c r="C1931" s="175" t="s">
        <v>727</v>
      </c>
      <c r="D1931" s="178">
        <v>608.79999999999995</v>
      </c>
      <c r="E1931" t="s">
        <v>25</v>
      </c>
    </row>
    <row r="1932" spans="1:5" ht="15" customHeight="1">
      <c r="A1932" s="174" t="s">
        <v>4042</v>
      </c>
      <c r="B1932" s="174" t="s">
        <v>4043</v>
      </c>
      <c r="C1932" s="174" t="s">
        <v>690</v>
      </c>
      <c r="D1932" s="177">
        <v>509.3</v>
      </c>
      <c r="E1932" t="s">
        <v>25</v>
      </c>
    </row>
    <row r="1933" spans="1:5" ht="15" customHeight="1">
      <c r="A1933" s="175" t="s">
        <v>4044</v>
      </c>
      <c r="B1933" s="175" t="s">
        <v>4045</v>
      </c>
      <c r="C1933" s="175" t="s">
        <v>3156</v>
      </c>
      <c r="D1933" s="178">
        <v>79.2</v>
      </c>
      <c r="E1933" t="s">
        <v>25</v>
      </c>
    </row>
    <row r="1934" spans="1:5" ht="15" customHeight="1">
      <c r="A1934" s="174" t="s">
        <v>4046</v>
      </c>
      <c r="B1934" s="174" t="s">
        <v>4047</v>
      </c>
      <c r="C1934" s="174" t="s">
        <v>4048</v>
      </c>
      <c r="D1934" s="177">
        <v>71.790000000000006</v>
      </c>
      <c r="E1934" t="s">
        <v>25</v>
      </c>
    </row>
    <row r="1935" spans="1:5" ht="15" customHeight="1">
      <c r="A1935" s="175" t="s">
        <v>4049</v>
      </c>
      <c r="B1935" s="175" t="s">
        <v>4050</v>
      </c>
      <c r="C1935" s="175" t="s">
        <v>4019</v>
      </c>
      <c r="D1935" s="178">
        <v>189.33</v>
      </c>
      <c r="E1935" t="s">
        <v>25</v>
      </c>
    </row>
    <row r="1936" spans="1:5" ht="15" customHeight="1">
      <c r="A1936" s="174" t="s">
        <v>4051</v>
      </c>
      <c r="B1936" s="174" t="s">
        <v>4052</v>
      </c>
      <c r="C1936" s="174" t="s">
        <v>4053</v>
      </c>
      <c r="D1936" s="177">
        <v>165.34</v>
      </c>
      <c r="E1936" t="s">
        <v>25</v>
      </c>
    </row>
    <row r="1937" spans="1:5" ht="15" customHeight="1">
      <c r="A1937" s="175" t="s">
        <v>4054</v>
      </c>
      <c r="B1937" s="175" t="s">
        <v>4055</v>
      </c>
      <c r="C1937" s="175" t="s">
        <v>4039</v>
      </c>
      <c r="D1937" s="178">
        <v>96.22</v>
      </c>
      <c r="E1937" t="s">
        <v>25</v>
      </c>
    </row>
    <row r="1938" spans="1:5" ht="15" customHeight="1">
      <c r="A1938" s="174" t="s">
        <v>4056</v>
      </c>
      <c r="B1938" s="174" t="s">
        <v>4057</v>
      </c>
      <c r="C1938" s="174" t="s">
        <v>4019</v>
      </c>
      <c r="D1938" s="177">
        <v>63.11</v>
      </c>
      <c r="E1938" t="s">
        <v>25</v>
      </c>
    </row>
    <row r="1939" spans="1:5" ht="15" customHeight="1">
      <c r="A1939" s="175" t="s">
        <v>4058</v>
      </c>
      <c r="B1939" s="175" t="s">
        <v>4059</v>
      </c>
      <c r="C1939" s="175" t="s">
        <v>241</v>
      </c>
      <c r="D1939" s="178">
        <v>86.06</v>
      </c>
      <c r="E1939" t="s">
        <v>25</v>
      </c>
    </row>
    <row r="1940" spans="1:5" ht="15" customHeight="1">
      <c r="A1940" s="174" t="s">
        <v>4060</v>
      </c>
      <c r="B1940" s="174" t="s">
        <v>4061</v>
      </c>
      <c r="C1940" s="174" t="s">
        <v>255</v>
      </c>
      <c r="D1940" s="177">
        <v>-37.619999999999997</v>
      </c>
      <c r="E1940" t="s">
        <v>25</v>
      </c>
    </row>
    <row r="1941" spans="1:5" ht="15" customHeight="1">
      <c r="A1941" s="175" t="s">
        <v>1407</v>
      </c>
      <c r="B1941" s="175" t="s">
        <v>1408</v>
      </c>
      <c r="C1941" s="175" t="s">
        <v>171</v>
      </c>
      <c r="D1941" s="178">
        <v>-15.19</v>
      </c>
      <c r="E1941" t="s">
        <v>25</v>
      </c>
    </row>
    <row r="1942" spans="1:5" ht="15" customHeight="1">
      <c r="A1942" s="174" t="s">
        <v>1432</v>
      </c>
      <c r="B1942" s="174" t="s">
        <v>1433</v>
      </c>
      <c r="C1942" s="174" t="s">
        <v>174</v>
      </c>
      <c r="D1942" s="177">
        <v>38762.769999999997</v>
      </c>
      <c r="E1942" t="s">
        <v>26</v>
      </c>
    </row>
    <row r="1943" spans="1:5" ht="15" customHeight="1">
      <c r="A1943" s="175" t="s">
        <v>256</v>
      </c>
      <c r="B1943" s="175" t="s">
        <v>257</v>
      </c>
      <c r="C1943" s="175" t="s">
        <v>177</v>
      </c>
      <c r="D1943" s="178">
        <v>19972.8</v>
      </c>
      <c r="E1943" t="s">
        <v>26</v>
      </c>
    </row>
    <row r="1944" spans="1:5" ht="15" customHeight="1">
      <c r="A1944" s="174" t="s">
        <v>274</v>
      </c>
      <c r="B1944" s="174" t="s">
        <v>275</v>
      </c>
      <c r="C1944" s="174" t="s">
        <v>174</v>
      </c>
      <c r="D1944" s="177">
        <v>14147.59</v>
      </c>
      <c r="E1944" t="s">
        <v>26</v>
      </c>
    </row>
    <row r="1945" spans="1:5" ht="15" customHeight="1">
      <c r="A1945" s="175" t="s">
        <v>1434</v>
      </c>
      <c r="B1945" s="175" t="s">
        <v>1435</v>
      </c>
      <c r="C1945" s="175" t="s">
        <v>215</v>
      </c>
      <c r="D1945" s="178">
        <v>13880.35</v>
      </c>
      <c r="E1945" t="s">
        <v>26</v>
      </c>
    </row>
    <row r="1946" spans="1:5" ht="15" customHeight="1">
      <c r="A1946" s="174" t="s">
        <v>1622</v>
      </c>
      <c r="B1946" s="174" t="s">
        <v>176</v>
      </c>
      <c r="C1946" s="174" t="s">
        <v>177</v>
      </c>
      <c r="D1946" s="177">
        <v>4864.75</v>
      </c>
      <c r="E1946" t="s">
        <v>26</v>
      </c>
    </row>
    <row r="1947" spans="1:5" ht="15" customHeight="1">
      <c r="A1947" s="175" t="s">
        <v>1480</v>
      </c>
      <c r="B1947" s="175" t="s">
        <v>1481</v>
      </c>
      <c r="C1947" s="175" t="s">
        <v>273</v>
      </c>
      <c r="D1947" s="178">
        <v>4086.1</v>
      </c>
      <c r="E1947" t="s">
        <v>26</v>
      </c>
    </row>
    <row r="1948" spans="1:5" ht="15" customHeight="1">
      <c r="A1948" s="174" t="s">
        <v>1652</v>
      </c>
      <c r="B1948" s="174" t="s">
        <v>182</v>
      </c>
      <c r="C1948" s="174" t="s">
        <v>177</v>
      </c>
      <c r="D1948" s="177">
        <v>3924.45</v>
      </c>
      <c r="E1948" t="s">
        <v>26</v>
      </c>
    </row>
    <row r="1949" spans="1:5" ht="15" customHeight="1">
      <c r="A1949" s="175" t="s">
        <v>1509</v>
      </c>
      <c r="B1949" s="175" t="s">
        <v>1510</v>
      </c>
      <c r="C1949" s="175" t="s">
        <v>174</v>
      </c>
      <c r="D1949" s="178">
        <v>5257.35</v>
      </c>
      <c r="E1949" t="s">
        <v>26</v>
      </c>
    </row>
    <row r="1950" spans="1:5" ht="15" customHeight="1">
      <c r="A1950" s="174" t="s">
        <v>4062</v>
      </c>
      <c r="B1950" s="174" t="s">
        <v>4063</v>
      </c>
      <c r="C1950" s="174" t="s">
        <v>4064</v>
      </c>
      <c r="D1950" s="177">
        <v>1815.94</v>
      </c>
      <c r="E1950" t="s">
        <v>26</v>
      </c>
    </row>
    <row r="1951" spans="1:5" ht="15" customHeight="1">
      <c r="A1951" s="175" t="s">
        <v>230</v>
      </c>
      <c r="B1951" s="175" t="s">
        <v>231</v>
      </c>
      <c r="C1951" s="175" t="s">
        <v>177</v>
      </c>
      <c r="D1951" s="178">
        <v>4852.8599999999997</v>
      </c>
      <c r="E1951" t="s">
        <v>26</v>
      </c>
    </row>
    <row r="1952" spans="1:5" ht="15" customHeight="1">
      <c r="A1952" s="174" t="s">
        <v>1482</v>
      </c>
      <c r="B1952" s="174" t="s">
        <v>1483</v>
      </c>
      <c r="C1952" s="174" t="s">
        <v>187</v>
      </c>
      <c r="D1952" s="177">
        <v>6078.35</v>
      </c>
      <c r="E1952" t="s">
        <v>26</v>
      </c>
    </row>
    <row r="1953" spans="1:5" ht="15" customHeight="1">
      <c r="A1953" s="175" t="s">
        <v>1458</v>
      </c>
      <c r="B1953" s="175" t="s">
        <v>1459</v>
      </c>
      <c r="C1953" s="175" t="s">
        <v>273</v>
      </c>
      <c r="D1953" s="178">
        <v>2422.56</v>
      </c>
      <c r="E1953" t="s">
        <v>26</v>
      </c>
    </row>
    <row r="1954" spans="1:5" ht="15" customHeight="1">
      <c r="A1954" s="174" t="s">
        <v>1446</v>
      </c>
      <c r="B1954" s="174" t="s">
        <v>1447</v>
      </c>
      <c r="C1954" s="174" t="s">
        <v>273</v>
      </c>
      <c r="D1954" s="177">
        <v>3156.16</v>
      </c>
      <c r="E1954" t="s">
        <v>26</v>
      </c>
    </row>
    <row r="1955" spans="1:5" ht="15" customHeight="1">
      <c r="A1955" s="175" t="s">
        <v>1450</v>
      </c>
      <c r="B1955" s="175" t="s">
        <v>1451</v>
      </c>
      <c r="C1955" s="175" t="s">
        <v>273</v>
      </c>
      <c r="D1955" s="178">
        <v>2359.8000000000002</v>
      </c>
      <c r="E1955" t="s">
        <v>26</v>
      </c>
    </row>
    <row r="1956" spans="1:5" ht="15" customHeight="1">
      <c r="A1956" s="174" t="s">
        <v>1454</v>
      </c>
      <c r="B1956" s="174" t="s">
        <v>1455</v>
      </c>
      <c r="C1956" s="174" t="s">
        <v>177</v>
      </c>
      <c r="D1956" s="177">
        <v>1934.95</v>
      </c>
      <c r="E1956" t="s">
        <v>26</v>
      </c>
    </row>
    <row r="1957" spans="1:5" ht="15" customHeight="1">
      <c r="A1957" s="175" t="s">
        <v>280</v>
      </c>
      <c r="B1957" s="175" t="s">
        <v>281</v>
      </c>
      <c r="C1957" s="175" t="s">
        <v>174</v>
      </c>
      <c r="D1957" s="178">
        <v>4973.9399999999996</v>
      </c>
      <c r="E1957" t="s">
        <v>26</v>
      </c>
    </row>
    <row r="1958" spans="1:5" ht="15" customHeight="1">
      <c r="A1958" s="174" t="s">
        <v>297</v>
      </c>
      <c r="B1958" s="174" t="s">
        <v>298</v>
      </c>
      <c r="C1958" s="174" t="s">
        <v>174</v>
      </c>
      <c r="D1958" s="177">
        <v>8392.84</v>
      </c>
      <c r="E1958" t="s">
        <v>26</v>
      </c>
    </row>
    <row r="1959" spans="1:5" ht="15" customHeight="1">
      <c r="A1959" s="175" t="s">
        <v>1467</v>
      </c>
      <c r="B1959" s="175" t="s">
        <v>1468</v>
      </c>
      <c r="C1959" s="175" t="s">
        <v>273</v>
      </c>
      <c r="D1959" s="178">
        <v>1932.62</v>
      </c>
      <c r="E1959" t="s">
        <v>26</v>
      </c>
    </row>
    <row r="1960" spans="1:5" ht="15" customHeight="1">
      <c r="A1960" s="174" t="s">
        <v>207</v>
      </c>
      <c r="B1960" s="174" t="s">
        <v>208</v>
      </c>
      <c r="C1960" s="174" t="s">
        <v>203</v>
      </c>
      <c r="D1960" s="177">
        <v>5682.12</v>
      </c>
      <c r="E1960" t="s">
        <v>26</v>
      </c>
    </row>
    <row r="1961" spans="1:5" ht="15" customHeight="1">
      <c r="A1961" s="175" t="s">
        <v>1502</v>
      </c>
      <c r="B1961" s="175" t="s">
        <v>1503</v>
      </c>
      <c r="C1961" s="175" t="s">
        <v>869</v>
      </c>
      <c r="D1961" s="178">
        <v>1436.93</v>
      </c>
      <c r="E1961" t="s">
        <v>26</v>
      </c>
    </row>
    <row r="1962" spans="1:5" ht="15" customHeight="1">
      <c r="A1962" s="174" t="s">
        <v>1712</v>
      </c>
      <c r="B1962" s="174" t="s">
        <v>1713</v>
      </c>
      <c r="C1962" s="174" t="s">
        <v>476</v>
      </c>
      <c r="D1962" s="177">
        <v>1651.33</v>
      </c>
      <c r="E1962" t="s">
        <v>26</v>
      </c>
    </row>
    <row r="1963" spans="1:5" ht="15" customHeight="1">
      <c r="A1963" s="175" t="s">
        <v>1460</v>
      </c>
      <c r="B1963" s="175" t="s">
        <v>1461</v>
      </c>
      <c r="C1963" s="175" t="s">
        <v>1462</v>
      </c>
      <c r="D1963" s="178">
        <v>2883.95</v>
      </c>
      <c r="E1963" t="s">
        <v>26</v>
      </c>
    </row>
    <row r="1964" spans="1:5" ht="15" customHeight="1">
      <c r="A1964" s="174" t="s">
        <v>1517</v>
      </c>
      <c r="B1964" s="174" t="s">
        <v>1518</v>
      </c>
      <c r="C1964" s="174" t="s">
        <v>203</v>
      </c>
      <c r="D1964" s="177">
        <v>3123.75</v>
      </c>
      <c r="E1964" t="s">
        <v>26</v>
      </c>
    </row>
    <row r="1965" spans="1:5" ht="15" customHeight="1">
      <c r="A1965" s="175" t="s">
        <v>247</v>
      </c>
      <c r="B1965" s="175" t="s">
        <v>248</v>
      </c>
      <c r="C1965" s="175" t="s">
        <v>246</v>
      </c>
      <c r="D1965" s="178">
        <v>2387.0300000000002</v>
      </c>
      <c r="E1965" t="s">
        <v>26</v>
      </c>
    </row>
    <row r="1966" spans="1:5" ht="15" customHeight="1">
      <c r="A1966" s="174" t="s">
        <v>1545</v>
      </c>
      <c r="B1966" s="174" t="s">
        <v>1546</v>
      </c>
      <c r="C1966" s="174" t="s">
        <v>1547</v>
      </c>
      <c r="D1966" s="177">
        <v>1896.73</v>
      </c>
      <c r="E1966" t="s">
        <v>26</v>
      </c>
    </row>
    <row r="1967" spans="1:5" ht="15" customHeight="1">
      <c r="A1967" s="175" t="s">
        <v>4065</v>
      </c>
      <c r="B1967" s="175" t="s">
        <v>4066</v>
      </c>
      <c r="C1967" s="175" t="s">
        <v>199</v>
      </c>
      <c r="D1967" s="178">
        <v>2584.8200000000002</v>
      </c>
      <c r="E1967" t="s">
        <v>26</v>
      </c>
    </row>
    <row r="1968" spans="1:5" ht="15" customHeight="1">
      <c r="A1968" s="174" t="s">
        <v>1488</v>
      </c>
      <c r="B1968" s="174" t="s">
        <v>1489</v>
      </c>
      <c r="C1968" s="174" t="s">
        <v>177</v>
      </c>
      <c r="D1968" s="177">
        <v>2058.19</v>
      </c>
      <c r="E1968" t="s">
        <v>26</v>
      </c>
    </row>
    <row r="1969" spans="1:5" ht="15" customHeight="1">
      <c r="A1969" s="175" t="s">
        <v>1441</v>
      </c>
      <c r="B1969" s="175" t="s">
        <v>1442</v>
      </c>
      <c r="C1969" s="175" t="s">
        <v>1443</v>
      </c>
      <c r="D1969" s="178">
        <v>2090.4</v>
      </c>
      <c r="E1969" t="s">
        <v>26</v>
      </c>
    </row>
    <row r="1970" spans="1:5" ht="15" customHeight="1">
      <c r="A1970" s="174" t="s">
        <v>1532</v>
      </c>
      <c r="B1970" s="174" t="s">
        <v>1533</v>
      </c>
      <c r="C1970" s="174" t="s">
        <v>187</v>
      </c>
      <c r="D1970" s="177">
        <v>1824.16</v>
      </c>
      <c r="E1970" t="s">
        <v>26</v>
      </c>
    </row>
    <row r="1971" spans="1:5" ht="15" customHeight="1">
      <c r="A1971" s="175" t="s">
        <v>295</v>
      </c>
      <c r="B1971" s="175" t="s">
        <v>296</v>
      </c>
      <c r="C1971" s="175" t="s">
        <v>224</v>
      </c>
      <c r="D1971" s="178">
        <v>2017.78</v>
      </c>
      <c r="E1971" t="s">
        <v>26</v>
      </c>
    </row>
    <row r="1972" spans="1:5" ht="15" customHeight="1">
      <c r="A1972" s="174" t="s">
        <v>258</v>
      </c>
      <c r="B1972" s="174" t="s">
        <v>259</v>
      </c>
      <c r="C1972" s="174" t="s">
        <v>162</v>
      </c>
      <c r="D1972" s="177">
        <v>1007.04</v>
      </c>
      <c r="E1972" t="s">
        <v>26</v>
      </c>
    </row>
    <row r="1973" spans="1:5" ht="15" customHeight="1">
      <c r="A1973" s="175" t="s">
        <v>1492</v>
      </c>
      <c r="B1973" s="175" t="s">
        <v>1493</v>
      </c>
      <c r="C1973" s="175" t="s">
        <v>215</v>
      </c>
      <c r="D1973" s="178">
        <v>1459.23</v>
      </c>
      <c r="E1973" t="s">
        <v>26</v>
      </c>
    </row>
    <row r="1974" spans="1:5" ht="15" customHeight="1">
      <c r="A1974" s="174" t="s">
        <v>4067</v>
      </c>
      <c r="B1974" s="174" t="s">
        <v>4068</v>
      </c>
      <c r="C1974" s="174" t="s">
        <v>1567</v>
      </c>
      <c r="D1974" s="177">
        <v>927.72</v>
      </c>
      <c r="E1974" t="s">
        <v>26</v>
      </c>
    </row>
    <row r="1975" spans="1:5" ht="15" customHeight="1">
      <c r="A1975" s="175" t="s">
        <v>282</v>
      </c>
      <c r="B1975" s="175" t="s">
        <v>283</v>
      </c>
      <c r="C1975" s="175" t="s">
        <v>284</v>
      </c>
      <c r="D1975" s="178">
        <v>3035.88</v>
      </c>
      <c r="E1975" t="s">
        <v>26</v>
      </c>
    </row>
    <row r="1976" spans="1:5" ht="15" customHeight="1">
      <c r="A1976" s="174" t="s">
        <v>197</v>
      </c>
      <c r="B1976" s="174" t="s">
        <v>198</v>
      </c>
      <c r="C1976" s="174" t="s">
        <v>199</v>
      </c>
      <c r="D1976" s="177">
        <v>1156.68</v>
      </c>
      <c r="E1976" t="s">
        <v>26</v>
      </c>
    </row>
    <row r="1977" spans="1:5" ht="15" customHeight="1">
      <c r="A1977" s="175" t="s">
        <v>1623</v>
      </c>
      <c r="B1977" s="175" t="s">
        <v>1624</v>
      </c>
      <c r="C1977" s="175" t="s">
        <v>162</v>
      </c>
      <c r="D1977" s="178">
        <v>644.75</v>
      </c>
      <c r="E1977" t="s">
        <v>26</v>
      </c>
    </row>
    <row r="1978" spans="1:5" ht="15" customHeight="1">
      <c r="A1978" s="174" t="s">
        <v>4069</v>
      </c>
      <c r="B1978" s="174" t="s">
        <v>4070</v>
      </c>
      <c r="C1978" s="174" t="s">
        <v>1596</v>
      </c>
      <c r="D1978" s="177">
        <v>360.58</v>
      </c>
      <c r="E1978" t="s">
        <v>26</v>
      </c>
    </row>
    <row r="1979" spans="1:5" ht="15" customHeight="1">
      <c r="A1979" s="175" t="s">
        <v>1498</v>
      </c>
      <c r="B1979" s="175" t="s">
        <v>1499</v>
      </c>
      <c r="C1979" s="175" t="s">
        <v>215</v>
      </c>
      <c r="D1979" s="178">
        <v>2292.66</v>
      </c>
      <c r="E1979" t="s">
        <v>26</v>
      </c>
    </row>
    <row r="1980" spans="1:5" ht="15" customHeight="1">
      <c r="A1980" s="174" t="s">
        <v>4071</v>
      </c>
      <c r="B1980" s="174" t="s">
        <v>4072</v>
      </c>
      <c r="C1980" s="174" t="s">
        <v>4064</v>
      </c>
      <c r="D1980" s="177">
        <v>305.2</v>
      </c>
      <c r="E1980" t="s">
        <v>26</v>
      </c>
    </row>
    <row r="1981" spans="1:5" ht="15" customHeight="1">
      <c r="A1981" s="175" t="s">
        <v>4073</v>
      </c>
      <c r="B1981" s="175" t="s">
        <v>4074</v>
      </c>
      <c r="C1981" s="175" t="s">
        <v>174</v>
      </c>
      <c r="D1981" s="178">
        <v>1038.1600000000001</v>
      </c>
      <c r="E1981" t="s">
        <v>26</v>
      </c>
    </row>
    <row r="1982" spans="1:5" ht="15" customHeight="1">
      <c r="A1982" s="174" t="s">
        <v>160</v>
      </c>
      <c r="B1982" s="174" t="s">
        <v>161</v>
      </c>
      <c r="C1982" s="174" t="s">
        <v>162</v>
      </c>
      <c r="D1982" s="177">
        <v>478.61</v>
      </c>
      <c r="E1982" t="s">
        <v>26</v>
      </c>
    </row>
    <row r="1983" spans="1:5" ht="15" customHeight="1">
      <c r="A1983" s="175" t="s">
        <v>4075</v>
      </c>
      <c r="B1983" s="175" t="s">
        <v>4076</v>
      </c>
      <c r="C1983" s="175" t="s">
        <v>215</v>
      </c>
      <c r="D1983" s="178">
        <v>687.3</v>
      </c>
      <c r="E1983" t="s">
        <v>26</v>
      </c>
    </row>
    <row r="1984" spans="1:5" ht="15" customHeight="1">
      <c r="A1984" s="174" t="s">
        <v>1515</v>
      </c>
      <c r="B1984" s="174" t="s">
        <v>1516</v>
      </c>
      <c r="C1984" s="174" t="s">
        <v>199</v>
      </c>
      <c r="D1984" s="177">
        <v>717.87</v>
      </c>
      <c r="E1984" t="s">
        <v>26</v>
      </c>
    </row>
    <row r="1985" spans="1:5" ht="15" customHeight="1">
      <c r="A1985" s="175" t="s">
        <v>1550</v>
      </c>
      <c r="B1985" s="175" t="s">
        <v>1551</v>
      </c>
      <c r="C1985" s="175" t="s">
        <v>1552</v>
      </c>
      <c r="D1985" s="178">
        <v>816.6</v>
      </c>
      <c r="E1985" t="s">
        <v>26</v>
      </c>
    </row>
    <row r="1986" spans="1:5" ht="15" customHeight="1">
      <c r="A1986" s="174" t="s">
        <v>4077</v>
      </c>
      <c r="B1986" s="174" t="s">
        <v>4078</v>
      </c>
      <c r="C1986" s="174" t="s">
        <v>177</v>
      </c>
      <c r="D1986" s="177">
        <v>759.25</v>
      </c>
      <c r="E1986" t="s">
        <v>26</v>
      </c>
    </row>
    <row r="1987" spans="1:5" ht="15" customHeight="1">
      <c r="A1987" s="175" t="s">
        <v>4079</v>
      </c>
      <c r="B1987" s="175" t="s">
        <v>4080</v>
      </c>
      <c r="C1987" s="175" t="s">
        <v>215</v>
      </c>
      <c r="D1987" s="178">
        <v>769.78</v>
      </c>
      <c r="E1987" t="s">
        <v>26</v>
      </c>
    </row>
    <row r="1988" spans="1:5" ht="15" customHeight="1">
      <c r="A1988" s="174" t="s">
        <v>4081</v>
      </c>
      <c r="B1988" s="174" t="s">
        <v>4082</v>
      </c>
      <c r="C1988" s="174" t="s">
        <v>4083</v>
      </c>
      <c r="D1988" s="177">
        <v>427.73</v>
      </c>
      <c r="E1988" t="s">
        <v>26</v>
      </c>
    </row>
    <row r="1989" spans="1:5" ht="15" customHeight="1">
      <c r="A1989" s="175" t="s">
        <v>4084</v>
      </c>
      <c r="B1989" s="175" t="s">
        <v>4085</v>
      </c>
      <c r="C1989" s="175" t="s">
        <v>1567</v>
      </c>
      <c r="D1989" s="178">
        <v>481.04</v>
      </c>
      <c r="E1989" t="s">
        <v>26</v>
      </c>
    </row>
    <row r="1990" spans="1:5" ht="15" customHeight="1">
      <c r="A1990" s="174" t="s">
        <v>1536</v>
      </c>
      <c r="B1990" s="174" t="s">
        <v>1499</v>
      </c>
      <c r="C1990" s="174" t="s">
        <v>215</v>
      </c>
      <c r="D1990" s="177">
        <v>1242.47</v>
      </c>
      <c r="E1990" t="s">
        <v>26</v>
      </c>
    </row>
    <row r="1991" spans="1:5" ht="15" customHeight="1">
      <c r="A1991" s="175" t="s">
        <v>1519</v>
      </c>
      <c r="B1991" s="175" t="s">
        <v>1520</v>
      </c>
      <c r="C1991" s="175" t="s">
        <v>174</v>
      </c>
      <c r="D1991" s="178">
        <v>661.24</v>
      </c>
      <c r="E1991" t="s">
        <v>26</v>
      </c>
    </row>
    <row r="1992" spans="1:5" ht="15" customHeight="1">
      <c r="A1992" s="174" t="s">
        <v>1477</v>
      </c>
      <c r="B1992" s="174" t="s">
        <v>164</v>
      </c>
      <c r="C1992" s="174" t="s">
        <v>273</v>
      </c>
      <c r="D1992" s="177">
        <v>259.22000000000003</v>
      </c>
      <c r="E1992" t="s">
        <v>26</v>
      </c>
    </row>
    <row r="1993" spans="1:5" ht="15" customHeight="1">
      <c r="A1993" s="175" t="s">
        <v>4086</v>
      </c>
      <c r="B1993" s="175" t="s">
        <v>4087</v>
      </c>
      <c r="C1993" s="175" t="s">
        <v>199</v>
      </c>
      <c r="D1993" s="178">
        <v>343.06</v>
      </c>
      <c r="E1993" t="s">
        <v>26</v>
      </c>
    </row>
    <row r="1994" spans="1:5" ht="15" customHeight="1">
      <c r="A1994" s="174" t="s">
        <v>1690</v>
      </c>
      <c r="B1994" s="174" t="s">
        <v>1691</v>
      </c>
      <c r="C1994" s="174" t="s">
        <v>246</v>
      </c>
      <c r="D1994" s="177">
        <v>683.96</v>
      </c>
      <c r="E1994" t="s">
        <v>26</v>
      </c>
    </row>
    <row r="1995" spans="1:5" ht="15" customHeight="1">
      <c r="A1995" s="175" t="s">
        <v>4088</v>
      </c>
      <c r="B1995" s="175" t="s">
        <v>4089</v>
      </c>
      <c r="C1995" s="175" t="s">
        <v>706</v>
      </c>
      <c r="D1995" s="178">
        <v>879.08</v>
      </c>
      <c r="E1995" t="s">
        <v>26</v>
      </c>
    </row>
    <row r="1996" spans="1:5" ht="15" customHeight="1">
      <c r="A1996" s="174" t="s">
        <v>1582</v>
      </c>
      <c r="B1996" s="174" t="s">
        <v>1583</v>
      </c>
      <c r="C1996" s="174" t="s">
        <v>177</v>
      </c>
      <c r="D1996" s="177">
        <v>138.91</v>
      </c>
      <c r="E1996" t="s">
        <v>26</v>
      </c>
    </row>
    <row r="1997" spans="1:5" ht="15" customHeight="1">
      <c r="A1997" s="175" t="s">
        <v>4090</v>
      </c>
      <c r="B1997" s="175" t="s">
        <v>4091</v>
      </c>
      <c r="C1997" s="175" t="s">
        <v>199</v>
      </c>
      <c r="D1997" s="178">
        <v>572.91999999999996</v>
      </c>
      <c r="E1997" t="s">
        <v>26</v>
      </c>
    </row>
    <row r="1998" spans="1:5" ht="15" customHeight="1">
      <c r="A1998" s="174" t="s">
        <v>1658</v>
      </c>
      <c r="B1998" s="174" t="s">
        <v>1659</v>
      </c>
      <c r="C1998" s="174" t="s">
        <v>1607</v>
      </c>
      <c r="D1998" s="177">
        <v>427.1</v>
      </c>
      <c r="E1998" t="s">
        <v>26</v>
      </c>
    </row>
    <row r="1999" spans="1:5" ht="15" customHeight="1">
      <c r="A1999" s="175" t="s">
        <v>4092</v>
      </c>
      <c r="B1999" s="175" t="s">
        <v>4093</v>
      </c>
      <c r="C1999" s="175" t="s">
        <v>224</v>
      </c>
      <c r="D1999" s="178">
        <v>587.46</v>
      </c>
      <c r="E1999" t="s">
        <v>26</v>
      </c>
    </row>
    <row r="2000" spans="1:5" ht="15" customHeight="1">
      <c r="A2000" s="174" t="s">
        <v>4094</v>
      </c>
      <c r="B2000" s="174" t="s">
        <v>1587</v>
      </c>
      <c r="C2000" s="174" t="s">
        <v>301</v>
      </c>
      <c r="D2000" s="177">
        <v>626.02</v>
      </c>
      <c r="E2000" t="s">
        <v>26</v>
      </c>
    </row>
    <row r="2001" spans="1:5" ht="15" customHeight="1">
      <c r="A2001" s="175" t="s">
        <v>1675</v>
      </c>
      <c r="B2001" s="175" t="s">
        <v>1676</v>
      </c>
      <c r="C2001" s="175" t="s">
        <v>1567</v>
      </c>
      <c r="D2001" s="178">
        <v>170.72</v>
      </c>
      <c r="E2001" t="s">
        <v>26</v>
      </c>
    </row>
    <row r="2002" spans="1:5" ht="15" customHeight="1">
      <c r="A2002" s="174" t="s">
        <v>1655</v>
      </c>
      <c r="B2002" s="174" t="s">
        <v>1656</v>
      </c>
      <c r="C2002" s="174" t="s">
        <v>1657</v>
      </c>
      <c r="D2002" s="177">
        <v>231.44</v>
      </c>
      <c r="E2002" t="s">
        <v>26</v>
      </c>
    </row>
    <row r="2003" spans="1:5" ht="15" customHeight="1">
      <c r="A2003" s="175" t="s">
        <v>4095</v>
      </c>
      <c r="B2003" s="175" t="s">
        <v>4096</v>
      </c>
      <c r="C2003" s="175" t="s">
        <v>162</v>
      </c>
      <c r="D2003" s="178">
        <v>230.88</v>
      </c>
      <c r="E2003" t="s">
        <v>26</v>
      </c>
    </row>
    <row r="2004" spans="1:5" ht="15" customHeight="1">
      <c r="A2004" s="174" t="s">
        <v>1572</v>
      </c>
      <c r="B2004" s="174" t="s">
        <v>1249</v>
      </c>
      <c r="C2004" s="174" t="s">
        <v>1573</v>
      </c>
      <c r="D2004" s="177">
        <v>1057.56</v>
      </c>
      <c r="E2004" t="s">
        <v>26</v>
      </c>
    </row>
    <row r="2005" spans="1:5" ht="15" customHeight="1">
      <c r="A2005" s="175" t="s">
        <v>278</v>
      </c>
      <c r="B2005" s="175" t="s">
        <v>279</v>
      </c>
      <c r="C2005" s="175" t="s">
        <v>177</v>
      </c>
      <c r="D2005" s="178">
        <v>202.47</v>
      </c>
      <c r="E2005" t="s">
        <v>26</v>
      </c>
    </row>
    <row r="2006" spans="1:5" ht="15" customHeight="1">
      <c r="A2006" s="174" t="s">
        <v>4097</v>
      </c>
      <c r="B2006" s="174" t="s">
        <v>4098</v>
      </c>
      <c r="C2006" s="174" t="s">
        <v>4099</v>
      </c>
      <c r="D2006" s="177">
        <v>147.9</v>
      </c>
      <c r="E2006" t="s">
        <v>26</v>
      </c>
    </row>
    <row r="2007" spans="1:5" ht="15" customHeight="1">
      <c r="A2007" s="175" t="s">
        <v>4100</v>
      </c>
      <c r="B2007" s="175" t="s">
        <v>4101</v>
      </c>
      <c r="C2007" s="175" t="s">
        <v>174</v>
      </c>
      <c r="D2007" s="178">
        <v>260.67</v>
      </c>
      <c r="E2007" t="s">
        <v>26</v>
      </c>
    </row>
    <row r="2008" spans="1:5" ht="15" customHeight="1">
      <c r="A2008" s="174" t="s">
        <v>225</v>
      </c>
      <c r="B2008" s="174" t="s">
        <v>226</v>
      </c>
      <c r="C2008" s="174" t="s">
        <v>177</v>
      </c>
      <c r="D2008" s="177">
        <v>224.79</v>
      </c>
      <c r="E2008" t="s">
        <v>26</v>
      </c>
    </row>
    <row r="2009" spans="1:5" ht="15" customHeight="1">
      <c r="A2009" s="175" t="s">
        <v>4102</v>
      </c>
      <c r="B2009" s="175" t="s">
        <v>4103</v>
      </c>
      <c r="C2009" s="175" t="s">
        <v>262</v>
      </c>
      <c r="D2009" s="178">
        <v>207.8</v>
      </c>
      <c r="E2009" t="s">
        <v>26</v>
      </c>
    </row>
    <row r="2010" spans="1:5" ht="15" customHeight="1">
      <c r="A2010" s="174" t="s">
        <v>4104</v>
      </c>
      <c r="B2010" s="174" t="s">
        <v>4105</v>
      </c>
      <c r="C2010" s="174" t="s">
        <v>273</v>
      </c>
      <c r="D2010" s="177">
        <v>85.95</v>
      </c>
      <c r="E2010" t="s">
        <v>26</v>
      </c>
    </row>
    <row r="2011" spans="1:5" ht="15" customHeight="1">
      <c r="A2011" s="175" t="s">
        <v>1484</v>
      </c>
      <c r="B2011" s="175" t="s">
        <v>1485</v>
      </c>
      <c r="C2011" s="175" t="s">
        <v>165</v>
      </c>
      <c r="D2011" s="178">
        <v>93.95</v>
      </c>
      <c r="E2011" t="s">
        <v>26</v>
      </c>
    </row>
    <row r="2012" spans="1:5" ht="15" customHeight="1">
      <c r="A2012" s="174" t="s">
        <v>1456</v>
      </c>
      <c r="B2012" s="174" t="s">
        <v>1457</v>
      </c>
      <c r="C2012" s="174" t="s">
        <v>273</v>
      </c>
      <c r="D2012" s="177">
        <v>102.85</v>
      </c>
      <c r="E2012" t="s">
        <v>26</v>
      </c>
    </row>
    <row r="2013" spans="1:5" ht="15" customHeight="1">
      <c r="A2013" s="175" t="s">
        <v>1669</v>
      </c>
      <c r="B2013" s="175" t="s">
        <v>1670</v>
      </c>
      <c r="C2013" s="175" t="s">
        <v>224</v>
      </c>
      <c r="D2013" s="178">
        <v>247.2</v>
      </c>
      <c r="E2013" t="s">
        <v>26</v>
      </c>
    </row>
    <row r="2014" spans="1:5" ht="15" customHeight="1">
      <c r="A2014" s="174" t="s">
        <v>1599</v>
      </c>
      <c r="B2014" s="174" t="s">
        <v>1600</v>
      </c>
      <c r="C2014" s="174" t="s">
        <v>1601</v>
      </c>
      <c r="D2014" s="177">
        <v>72.08</v>
      </c>
      <c r="E2014" t="s">
        <v>26</v>
      </c>
    </row>
    <row r="2015" spans="1:5" ht="15" customHeight="1">
      <c r="A2015" s="175" t="s">
        <v>4106</v>
      </c>
      <c r="B2015" s="175" t="s">
        <v>4107</v>
      </c>
      <c r="C2015" s="175" t="s">
        <v>869</v>
      </c>
      <c r="D2015" s="178">
        <v>116.32</v>
      </c>
      <c r="E2015" t="s">
        <v>26</v>
      </c>
    </row>
    <row r="2016" spans="1:5" ht="15" customHeight="1">
      <c r="A2016" s="174" t="s">
        <v>4108</v>
      </c>
      <c r="B2016" s="174" t="s">
        <v>4109</v>
      </c>
      <c r="C2016" s="174" t="s">
        <v>4110</v>
      </c>
      <c r="D2016" s="177">
        <v>200.08</v>
      </c>
      <c r="E2016" t="s">
        <v>26</v>
      </c>
    </row>
    <row r="2017" spans="1:5" ht="15" customHeight="1">
      <c r="A2017" s="175" t="s">
        <v>4111</v>
      </c>
      <c r="B2017" s="175" t="s">
        <v>4112</v>
      </c>
      <c r="C2017" s="175" t="s">
        <v>869</v>
      </c>
      <c r="D2017" s="178">
        <v>95.84</v>
      </c>
      <c r="E2017" t="s">
        <v>26</v>
      </c>
    </row>
    <row r="2018" spans="1:5" ht="15" customHeight="1">
      <c r="A2018" s="174" t="s">
        <v>1594</v>
      </c>
      <c r="B2018" s="174" t="s">
        <v>1595</v>
      </c>
      <c r="C2018" s="174" t="s">
        <v>1596</v>
      </c>
      <c r="D2018" s="177">
        <v>67.760000000000005</v>
      </c>
      <c r="E2018" t="s">
        <v>26</v>
      </c>
    </row>
    <row r="2019" spans="1:5" ht="15" customHeight="1">
      <c r="A2019" s="175" t="s">
        <v>4113</v>
      </c>
      <c r="B2019" s="175" t="s">
        <v>4114</v>
      </c>
      <c r="C2019" s="175" t="s">
        <v>1440</v>
      </c>
      <c r="D2019" s="178">
        <v>121.94</v>
      </c>
      <c r="E2019" t="s">
        <v>26</v>
      </c>
    </row>
    <row r="2020" spans="1:5" ht="15" customHeight="1">
      <c r="A2020" s="174" t="s">
        <v>1678</v>
      </c>
      <c r="B2020" s="174" t="s">
        <v>176</v>
      </c>
      <c r="C2020" s="174" t="s">
        <v>177</v>
      </c>
      <c r="D2020" s="177">
        <v>95.88</v>
      </c>
      <c r="E2020" t="s">
        <v>26</v>
      </c>
    </row>
    <row r="2021" spans="1:5" ht="15" customHeight="1">
      <c r="A2021" s="175" t="s">
        <v>1644</v>
      </c>
      <c r="B2021" s="175" t="s">
        <v>1493</v>
      </c>
      <c r="C2021" s="175" t="s">
        <v>301</v>
      </c>
      <c r="D2021" s="178">
        <v>402.92</v>
      </c>
      <c r="E2021" t="s">
        <v>26</v>
      </c>
    </row>
    <row r="2022" spans="1:5" ht="15" customHeight="1">
      <c r="A2022" s="174" t="s">
        <v>1630</v>
      </c>
      <c r="B2022" s="174" t="s">
        <v>1499</v>
      </c>
      <c r="C2022" s="174" t="s">
        <v>1631</v>
      </c>
      <c r="D2022" s="177">
        <v>423.24</v>
      </c>
      <c r="E2022" t="s">
        <v>26</v>
      </c>
    </row>
    <row r="2023" spans="1:5" ht="15" customHeight="1">
      <c r="A2023" s="175" t="s">
        <v>4115</v>
      </c>
      <c r="B2023" s="175" t="s">
        <v>4116</v>
      </c>
      <c r="C2023" s="175" t="s">
        <v>4117</v>
      </c>
      <c r="D2023" s="178">
        <v>192.18</v>
      </c>
      <c r="E2023" t="s">
        <v>26</v>
      </c>
    </row>
    <row r="2024" spans="1:5" ht="15" customHeight="1">
      <c r="A2024" s="174" t="s">
        <v>1506</v>
      </c>
      <c r="B2024" s="174" t="s">
        <v>1507</v>
      </c>
      <c r="C2024" s="174" t="s">
        <v>1508</v>
      </c>
      <c r="D2024" s="177">
        <v>138.65</v>
      </c>
      <c r="E2024" t="s">
        <v>26</v>
      </c>
    </row>
    <row r="2025" spans="1:5" ht="15" customHeight="1">
      <c r="A2025" s="175" t="s">
        <v>4118</v>
      </c>
      <c r="B2025" s="175" t="s">
        <v>4119</v>
      </c>
      <c r="C2025" s="175" t="s">
        <v>215</v>
      </c>
      <c r="D2025" s="178">
        <v>316.82</v>
      </c>
      <c r="E2025" t="s">
        <v>26</v>
      </c>
    </row>
    <row r="2026" spans="1:5" ht="15" customHeight="1">
      <c r="A2026" s="174" t="s">
        <v>1452</v>
      </c>
      <c r="B2026" s="174" t="s">
        <v>1453</v>
      </c>
      <c r="C2026" s="174" t="s">
        <v>174</v>
      </c>
      <c r="D2026" s="177">
        <v>104.7</v>
      </c>
      <c r="E2026" t="s">
        <v>26</v>
      </c>
    </row>
    <row r="2027" spans="1:5" ht="15" customHeight="1">
      <c r="A2027" s="175" t="s">
        <v>1511</v>
      </c>
      <c r="B2027" s="175" t="s">
        <v>1512</v>
      </c>
      <c r="C2027" s="175" t="s">
        <v>273</v>
      </c>
      <c r="D2027" s="178">
        <v>61.71</v>
      </c>
      <c r="E2027" t="s">
        <v>26</v>
      </c>
    </row>
    <row r="2028" spans="1:5" ht="15" customHeight="1">
      <c r="A2028" s="174" t="s">
        <v>175</v>
      </c>
      <c r="B2028" s="174" t="s">
        <v>176</v>
      </c>
      <c r="C2028" s="174" t="s">
        <v>177</v>
      </c>
      <c r="D2028" s="177">
        <v>30.48</v>
      </c>
      <c r="E2028" t="s">
        <v>26</v>
      </c>
    </row>
    <row r="2029" spans="1:5" ht="15" customHeight="1">
      <c r="A2029" s="175" t="s">
        <v>4120</v>
      </c>
      <c r="B2029" s="175" t="s">
        <v>4121</v>
      </c>
      <c r="C2029" s="175" t="s">
        <v>1559</v>
      </c>
      <c r="D2029" s="178">
        <v>327.20999999999998</v>
      </c>
      <c r="E2029" t="s">
        <v>26</v>
      </c>
    </row>
    <row r="2030" spans="1:5" ht="15" customHeight="1">
      <c r="A2030" s="174" t="s">
        <v>178</v>
      </c>
      <c r="B2030" s="174" t="s">
        <v>179</v>
      </c>
      <c r="C2030" s="174" t="s">
        <v>177</v>
      </c>
      <c r="D2030" s="177">
        <v>28.29</v>
      </c>
      <c r="E2030" t="s">
        <v>26</v>
      </c>
    </row>
    <row r="2031" spans="1:5" ht="15" customHeight="1">
      <c r="A2031" s="175" t="s">
        <v>287</v>
      </c>
      <c r="B2031" s="175" t="s">
        <v>288</v>
      </c>
      <c r="C2031" s="175" t="s">
        <v>289</v>
      </c>
      <c r="D2031" s="178">
        <v>42.04</v>
      </c>
      <c r="E2031" t="s">
        <v>26</v>
      </c>
    </row>
    <row r="2032" spans="1:5" ht="15" customHeight="1">
      <c r="A2032" s="174" t="s">
        <v>4122</v>
      </c>
      <c r="B2032" s="174" t="s">
        <v>4123</v>
      </c>
      <c r="C2032" s="174" t="s">
        <v>4064</v>
      </c>
      <c r="D2032" s="177">
        <v>30.52</v>
      </c>
      <c r="E2032" t="s">
        <v>26</v>
      </c>
    </row>
    <row r="2033" spans="1:6" ht="15" customHeight="1">
      <c r="A2033" s="175" t="s">
        <v>1613</v>
      </c>
      <c r="B2033" s="175" t="s">
        <v>1614</v>
      </c>
      <c r="C2033" s="175" t="s">
        <v>869</v>
      </c>
      <c r="D2033" s="178">
        <v>34.119999999999997</v>
      </c>
      <c r="E2033" t="s">
        <v>26</v>
      </c>
    </row>
    <row r="2034" spans="1:6" ht="15" customHeight="1">
      <c r="A2034" s="174" t="s">
        <v>1645</v>
      </c>
      <c r="B2034" s="174" t="s">
        <v>1646</v>
      </c>
      <c r="C2034" s="174" t="s">
        <v>1647</v>
      </c>
      <c r="D2034" s="177">
        <v>79.680000000000007</v>
      </c>
      <c r="E2034" t="s">
        <v>26</v>
      </c>
    </row>
    <row r="2035" spans="1:6" ht="15" customHeight="1">
      <c r="A2035" s="175" t="s">
        <v>1562</v>
      </c>
      <c r="B2035" s="175" t="s">
        <v>1563</v>
      </c>
      <c r="C2035" s="175" t="s">
        <v>1564</v>
      </c>
      <c r="D2035" s="178">
        <v>57.6</v>
      </c>
      <c r="E2035" t="s">
        <v>26</v>
      </c>
    </row>
    <row r="2036" spans="1:6" ht="15" customHeight="1">
      <c r="A2036" s="174" t="s">
        <v>4124</v>
      </c>
      <c r="B2036" s="174" t="s">
        <v>4125</v>
      </c>
      <c r="C2036" s="174" t="s">
        <v>195</v>
      </c>
      <c r="D2036" s="177">
        <v>84.06</v>
      </c>
      <c r="E2036" t="s">
        <v>26</v>
      </c>
      <c r="F2036" t="s">
        <v>65</v>
      </c>
    </row>
    <row r="2037" spans="1:6" ht="15" customHeight="1">
      <c r="A2037" s="175" t="s">
        <v>4126</v>
      </c>
      <c r="B2037" s="175" t="s">
        <v>4127</v>
      </c>
      <c r="C2037" s="175" t="s">
        <v>215</v>
      </c>
      <c r="D2037" s="178">
        <v>152.96</v>
      </c>
      <c r="E2037" t="s">
        <v>26</v>
      </c>
    </row>
    <row r="2038" spans="1:6" ht="15" customHeight="1">
      <c r="A2038" s="174" t="s">
        <v>4128</v>
      </c>
      <c r="B2038" s="174" t="s">
        <v>4129</v>
      </c>
      <c r="C2038" s="174" t="s">
        <v>4130</v>
      </c>
      <c r="D2038" s="177">
        <v>84.88</v>
      </c>
      <c r="E2038" t="s">
        <v>26</v>
      </c>
    </row>
    <row r="2039" spans="1:6" ht="15" customHeight="1">
      <c r="A2039" s="175" t="s">
        <v>4131</v>
      </c>
      <c r="B2039" s="175" t="s">
        <v>4132</v>
      </c>
      <c r="C2039" s="175" t="s">
        <v>174</v>
      </c>
      <c r="D2039" s="178">
        <v>173.5</v>
      </c>
      <c r="E2039" t="s">
        <v>26</v>
      </c>
    </row>
    <row r="2040" spans="1:6" ht="15" customHeight="1">
      <c r="A2040" s="174" t="s">
        <v>4133</v>
      </c>
      <c r="B2040" s="174" t="s">
        <v>4134</v>
      </c>
      <c r="C2040" s="174" t="s">
        <v>199</v>
      </c>
      <c r="D2040" s="177">
        <v>100.62</v>
      </c>
      <c r="E2040" t="s">
        <v>26</v>
      </c>
    </row>
    <row r="2041" spans="1:6" ht="15" customHeight="1">
      <c r="A2041" s="175" t="s">
        <v>234</v>
      </c>
      <c r="B2041" s="175" t="s">
        <v>235</v>
      </c>
      <c r="C2041" s="175" t="s">
        <v>236</v>
      </c>
      <c r="D2041" s="178">
        <v>78.459999999999994</v>
      </c>
      <c r="E2041" t="s">
        <v>26</v>
      </c>
    </row>
    <row r="2042" spans="1:6" ht="15" customHeight="1">
      <c r="A2042" s="174" t="s">
        <v>4135</v>
      </c>
      <c r="B2042" s="174" t="s">
        <v>4136</v>
      </c>
      <c r="C2042" s="174" t="s">
        <v>199</v>
      </c>
      <c r="D2042" s="177">
        <v>162.72999999999999</v>
      </c>
      <c r="E2042" t="s">
        <v>26</v>
      </c>
    </row>
    <row r="2043" spans="1:6" ht="15" customHeight="1">
      <c r="A2043" s="175" t="s">
        <v>4137</v>
      </c>
      <c r="B2043" s="175" t="s">
        <v>4138</v>
      </c>
      <c r="C2043" s="175" t="s">
        <v>4139</v>
      </c>
      <c r="D2043" s="178">
        <v>435.91</v>
      </c>
      <c r="E2043" t="s">
        <v>26</v>
      </c>
    </row>
    <row r="2044" spans="1:6" ht="15" customHeight="1">
      <c r="A2044" s="174" t="s">
        <v>1473</v>
      </c>
      <c r="B2044" s="174" t="s">
        <v>1474</v>
      </c>
      <c r="C2044" s="174" t="s">
        <v>215</v>
      </c>
      <c r="D2044" s="177">
        <v>70.400000000000006</v>
      </c>
      <c r="E2044" t="s">
        <v>26</v>
      </c>
    </row>
    <row r="2045" spans="1:6" ht="15" customHeight="1">
      <c r="A2045" s="175" t="s">
        <v>4140</v>
      </c>
      <c r="B2045" s="175" t="s">
        <v>4141</v>
      </c>
      <c r="C2045" s="175" t="s">
        <v>215</v>
      </c>
      <c r="D2045" s="178">
        <v>46.44</v>
      </c>
      <c r="E2045" t="s">
        <v>26</v>
      </c>
    </row>
    <row r="2046" spans="1:6" ht="15" customHeight="1">
      <c r="A2046" s="174" t="s">
        <v>4142</v>
      </c>
      <c r="B2046" s="174" t="s">
        <v>4143</v>
      </c>
      <c r="C2046" s="174" t="s">
        <v>4144</v>
      </c>
      <c r="D2046" s="177">
        <v>28.09</v>
      </c>
      <c r="E2046" t="s">
        <v>26</v>
      </c>
    </row>
    <row r="2047" spans="1:6" ht="15" customHeight="1">
      <c r="A2047" s="175" t="s">
        <v>4145</v>
      </c>
      <c r="B2047" s="175" t="s">
        <v>4146</v>
      </c>
      <c r="C2047" s="175" t="s">
        <v>4147</v>
      </c>
      <c r="D2047" s="178">
        <v>99.4</v>
      </c>
      <c r="E2047" t="s">
        <v>26</v>
      </c>
    </row>
    <row r="2048" spans="1:6" ht="15" customHeight="1">
      <c r="A2048" s="174" t="s">
        <v>1580</v>
      </c>
      <c r="B2048" s="174" t="s">
        <v>1581</v>
      </c>
      <c r="C2048" s="174" t="s">
        <v>174</v>
      </c>
      <c r="D2048" s="177">
        <v>76.19</v>
      </c>
      <c r="E2048" t="s">
        <v>26</v>
      </c>
    </row>
    <row r="2049" spans="1:5" ht="15" customHeight="1">
      <c r="A2049" s="175" t="s">
        <v>4148</v>
      </c>
      <c r="B2049" s="175" t="s">
        <v>4149</v>
      </c>
      <c r="C2049" s="175" t="s">
        <v>177</v>
      </c>
      <c r="D2049" s="178">
        <v>24.43</v>
      </c>
      <c r="E2049" t="s">
        <v>26</v>
      </c>
    </row>
    <row r="2050" spans="1:5" ht="15" customHeight="1">
      <c r="A2050" s="174" t="s">
        <v>1490</v>
      </c>
      <c r="B2050" s="174" t="s">
        <v>1491</v>
      </c>
      <c r="C2050" s="174" t="s">
        <v>177</v>
      </c>
      <c r="D2050" s="177">
        <v>23.68</v>
      </c>
      <c r="E2050" t="s">
        <v>26</v>
      </c>
    </row>
    <row r="2051" spans="1:5" ht="15" customHeight="1">
      <c r="A2051" s="175" t="s">
        <v>4150</v>
      </c>
      <c r="B2051" s="175" t="s">
        <v>4151</v>
      </c>
      <c r="C2051" s="175" t="s">
        <v>199</v>
      </c>
      <c r="D2051" s="178">
        <v>37.43</v>
      </c>
      <c r="E2051" t="s">
        <v>26</v>
      </c>
    </row>
    <row r="2052" spans="1:5" ht="15" customHeight="1">
      <c r="A2052" s="174" t="s">
        <v>4152</v>
      </c>
      <c r="B2052" s="174" t="s">
        <v>4153</v>
      </c>
      <c r="C2052" s="174" t="s">
        <v>199</v>
      </c>
      <c r="D2052" s="177">
        <v>31.77</v>
      </c>
      <c r="E2052" t="s">
        <v>26</v>
      </c>
    </row>
    <row r="2053" spans="1:5" ht="15" customHeight="1">
      <c r="A2053" s="175" t="s">
        <v>1709</v>
      </c>
      <c r="B2053" s="175" t="s">
        <v>1708</v>
      </c>
      <c r="C2053" s="175" t="s">
        <v>215</v>
      </c>
      <c r="D2053" s="178">
        <v>50.54</v>
      </c>
      <c r="E2053" t="s">
        <v>26</v>
      </c>
    </row>
    <row r="2054" spans="1:5" ht="15" customHeight="1">
      <c r="A2054" s="174" t="s">
        <v>1710</v>
      </c>
      <c r="B2054" s="174" t="s">
        <v>1711</v>
      </c>
      <c r="C2054" s="174" t="s">
        <v>215</v>
      </c>
      <c r="D2054" s="177">
        <v>92.83</v>
      </c>
      <c r="E2054" t="s">
        <v>26</v>
      </c>
    </row>
    <row r="2055" spans="1:5" ht="15" customHeight="1">
      <c r="A2055" s="175" t="s">
        <v>4154</v>
      </c>
      <c r="B2055" s="175" t="s">
        <v>4155</v>
      </c>
      <c r="C2055" s="175" t="s">
        <v>4156</v>
      </c>
      <c r="D2055" s="178">
        <v>137.06</v>
      </c>
      <c r="E2055" t="s">
        <v>26</v>
      </c>
    </row>
    <row r="2056" spans="1:5" ht="15" customHeight="1">
      <c r="A2056" s="174" t="s">
        <v>216</v>
      </c>
      <c r="B2056" s="174" t="s">
        <v>217</v>
      </c>
      <c r="C2056" s="174" t="s">
        <v>218</v>
      </c>
      <c r="D2056" s="177">
        <v>19.760000000000002</v>
      </c>
      <c r="E2056" t="s">
        <v>26</v>
      </c>
    </row>
    <row r="2057" spans="1:5" ht="15" customHeight="1">
      <c r="A2057" s="175" t="s">
        <v>4157</v>
      </c>
      <c r="B2057" s="175" t="s">
        <v>4158</v>
      </c>
      <c r="C2057" s="175" t="s">
        <v>215</v>
      </c>
      <c r="D2057" s="178">
        <v>103.6</v>
      </c>
      <c r="E2057" t="s">
        <v>26</v>
      </c>
    </row>
    <row r="2058" spans="1:5" ht="15" customHeight="1">
      <c r="A2058" s="174" t="s">
        <v>4159</v>
      </c>
      <c r="B2058" s="174" t="s">
        <v>4160</v>
      </c>
      <c r="C2058" s="174" t="s">
        <v>215</v>
      </c>
      <c r="D2058" s="177">
        <v>105.74</v>
      </c>
      <c r="E2058" t="s">
        <v>26</v>
      </c>
    </row>
    <row r="2059" spans="1:5" ht="15" customHeight="1">
      <c r="A2059" s="175" t="s">
        <v>1560</v>
      </c>
      <c r="B2059" s="175" t="s">
        <v>1561</v>
      </c>
      <c r="C2059" s="175" t="s">
        <v>199</v>
      </c>
      <c r="D2059" s="178">
        <v>46.37</v>
      </c>
      <c r="E2059" t="s">
        <v>26</v>
      </c>
    </row>
    <row r="2060" spans="1:5" ht="15" customHeight="1">
      <c r="A2060" s="174" t="s">
        <v>1541</v>
      </c>
      <c r="B2060" s="174" t="s">
        <v>1542</v>
      </c>
      <c r="C2060" s="174" t="s">
        <v>177</v>
      </c>
      <c r="D2060" s="177">
        <v>20.86</v>
      </c>
      <c r="E2060" t="s">
        <v>26</v>
      </c>
    </row>
    <row r="2061" spans="1:5" ht="15" customHeight="1">
      <c r="A2061" s="175" t="s">
        <v>253</v>
      </c>
      <c r="B2061" s="175" t="s">
        <v>254</v>
      </c>
      <c r="C2061" s="175" t="s">
        <v>255</v>
      </c>
      <c r="D2061" s="178">
        <v>-334.37</v>
      </c>
      <c r="E2061" t="s">
        <v>26</v>
      </c>
    </row>
    <row r="2062" spans="1:5" ht="15" customHeight="1">
      <c r="A2062" s="174" t="s">
        <v>169</v>
      </c>
      <c r="B2062" s="174" t="s">
        <v>170</v>
      </c>
      <c r="C2062" s="174" t="s">
        <v>171</v>
      </c>
      <c r="D2062" s="177">
        <v>-117.8</v>
      </c>
      <c r="E2062" t="s">
        <v>26</v>
      </c>
    </row>
    <row r="2063" spans="1:5" ht="15" customHeight="1">
      <c r="A2063" s="175" t="s">
        <v>4161</v>
      </c>
      <c r="B2063" s="175" t="s">
        <v>4162</v>
      </c>
      <c r="C2063" s="175" t="s">
        <v>4083</v>
      </c>
      <c r="D2063" s="178">
        <v>36.29</v>
      </c>
      <c r="E2063" t="s">
        <v>26</v>
      </c>
    </row>
    <row r="2064" spans="1:5" ht="15" customHeight="1">
      <c r="A2064" s="174" t="s">
        <v>4163</v>
      </c>
      <c r="B2064" s="174" t="s">
        <v>4164</v>
      </c>
      <c r="C2064" s="174" t="s">
        <v>215</v>
      </c>
      <c r="D2064" s="177">
        <v>27.78</v>
      </c>
      <c r="E2064" t="s">
        <v>26</v>
      </c>
    </row>
    <row r="2065" spans="1:5" ht="15" customHeight="1">
      <c r="A2065" s="175" t="s">
        <v>1723</v>
      </c>
      <c r="B2065" s="175" t="s">
        <v>1724</v>
      </c>
      <c r="C2065" s="175" t="s">
        <v>1725</v>
      </c>
      <c r="D2065" s="178">
        <v>181.55</v>
      </c>
      <c r="E2065" t="s">
        <v>26</v>
      </c>
    </row>
    <row r="2066" spans="1:5" ht="15" customHeight="1">
      <c r="A2066" s="174" t="s">
        <v>4165</v>
      </c>
      <c r="B2066" s="174" t="s">
        <v>4166</v>
      </c>
      <c r="C2066" s="174" t="s">
        <v>318</v>
      </c>
      <c r="D2066" s="177">
        <v>25954.95</v>
      </c>
      <c r="E2066" t="s">
        <v>149</v>
      </c>
    </row>
    <row r="2067" spans="1:5" ht="15" customHeight="1">
      <c r="A2067" s="175" t="s">
        <v>1728</v>
      </c>
      <c r="B2067" s="175" t="s">
        <v>1729</v>
      </c>
      <c r="C2067" s="175" t="s">
        <v>318</v>
      </c>
      <c r="D2067" s="178">
        <v>19619.13</v>
      </c>
      <c r="E2067" t="s">
        <v>149</v>
      </c>
    </row>
    <row r="2068" spans="1:5" ht="15" customHeight="1">
      <c r="A2068" s="174" t="s">
        <v>388</v>
      </c>
      <c r="B2068" s="174" t="s">
        <v>389</v>
      </c>
      <c r="C2068" s="174" t="s">
        <v>318</v>
      </c>
      <c r="D2068" s="177">
        <v>20441.46</v>
      </c>
      <c r="E2068" t="s">
        <v>149</v>
      </c>
    </row>
    <row r="2069" spans="1:5" ht="15" customHeight="1">
      <c r="A2069" s="175" t="s">
        <v>1764</v>
      </c>
      <c r="B2069" s="175" t="s">
        <v>1765</v>
      </c>
      <c r="C2069" s="175" t="s">
        <v>1766</v>
      </c>
      <c r="D2069" s="178">
        <v>11472.46</v>
      </c>
      <c r="E2069" t="s">
        <v>149</v>
      </c>
    </row>
    <row r="2070" spans="1:5" ht="15" customHeight="1">
      <c r="A2070" s="174" t="s">
        <v>366</v>
      </c>
      <c r="B2070" s="174" t="s">
        <v>367</v>
      </c>
      <c r="C2070" s="174" t="s">
        <v>351</v>
      </c>
      <c r="D2070" s="177">
        <v>14464.64</v>
      </c>
      <c r="E2070" t="s">
        <v>149</v>
      </c>
    </row>
    <row r="2071" spans="1:5" ht="15" customHeight="1">
      <c r="A2071" s="175" t="s">
        <v>1914</v>
      </c>
      <c r="B2071" s="175" t="s">
        <v>1915</v>
      </c>
      <c r="C2071" s="175" t="s">
        <v>241</v>
      </c>
      <c r="D2071" s="178">
        <v>8357.14</v>
      </c>
      <c r="E2071" t="s">
        <v>149</v>
      </c>
    </row>
    <row r="2072" spans="1:5" ht="15" customHeight="1">
      <c r="A2072" s="174" t="s">
        <v>1749</v>
      </c>
      <c r="B2072" s="174" t="s">
        <v>1750</v>
      </c>
      <c r="C2072" s="174" t="s">
        <v>594</v>
      </c>
      <c r="D2072" s="177">
        <v>5510.22</v>
      </c>
      <c r="E2072" t="s">
        <v>149</v>
      </c>
    </row>
    <row r="2073" spans="1:5" ht="15" customHeight="1">
      <c r="A2073" s="175" t="s">
        <v>4167</v>
      </c>
      <c r="B2073" s="175" t="s">
        <v>4168</v>
      </c>
      <c r="C2073" s="175" t="s">
        <v>241</v>
      </c>
      <c r="D2073" s="178">
        <v>3846.58</v>
      </c>
      <c r="E2073" t="s">
        <v>149</v>
      </c>
    </row>
    <row r="2074" spans="1:5" ht="15" customHeight="1">
      <c r="A2074" s="174" t="s">
        <v>1786</v>
      </c>
      <c r="B2074" s="174" t="s">
        <v>1787</v>
      </c>
      <c r="C2074" s="174" t="s">
        <v>341</v>
      </c>
      <c r="D2074" s="177">
        <v>41366.93</v>
      </c>
      <c r="E2074" t="s">
        <v>149</v>
      </c>
    </row>
    <row r="2075" spans="1:5" ht="15" customHeight="1">
      <c r="A2075" s="175" t="s">
        <v>316</v>
      </c>
      <c r="B2075" s="175" t="s">
        <v>317</v>
      </c>
      <c r="C2075" s="175" t="s">
        <v>318</v>
      </c>
      <c r="D2075" s="178">
        <v>7455.85</v>
      </c>
      <c r="E2075" t="s">
        <v>149</v>
      </c>
    </row>
    <row r="2076" spans="1:5" ht="15" customHeight="1">
      <c r="A2076" s="174" t="s">
        <v>1795</v>
      </c>
      <c r="B2076" s="174" t="s">
        <v>1796</v>
      </c>
      <c r="C2076" s="174" t="s">
        <v>246</v>
      </c>
      <c r="D2076" s="177">
        <v>2965.15</v>
      </c>
      <c r="E2076" t="s">
        <v>149</v>
      </c>
    </row>
    <row r="2077" spans="1:5" ht="15" customHeight="1">
      <c r="A2077" s="175" t="s">
        <v>1767</v>
      </c>
      <c r="B2077" s="175" t="s">
        <v>1768</v>
      </c>
      <c r="C2077" s="175" t="s">
        <v>241</v>
      </c>
      <c r="D2077" s="178">
        <v>2310.81</v>
      </c>
      <c r="E2077" t="s">
        <v>149</v>
      </c>
    </row>
    <row r="2078" spans="1:5" ht="15" customHeight="1">
      <c r="A2078" s="174" t="s">
        <v>4169</v>
      </c>
      <c r="B2078" s="174" t="s">
        <v>4170</v>
      </c>
      <c r="C2078" s="174" t="s">
        <v>4171</v>
      </c>
      <c r="D2078" s="177">
        <v>3266.28</v>
      </c>
      <c r="E2078" t="s">
        <v>149</v>
      </c>
    </row>
    <row r="2079" spans="1:5" ht="15" customHeight="1">
      <c r="A2079" s="175" t="s">
        <v>379</v>
      </c>
      <c r="B2079" s="175" t="s">
        <v>378</v>
      </c>
      <c r="C2079" s="175" t="s">
        <v>307</v>
      </c>
      <c r="D2079" s="178">
        <v>3455.01</v>
      </c>
      <c r="E2079" t="s">
        <v>149</v>
      </c>
    </row>
    <row r="2080" spans="1:5" ht="15" customHeight="1">
      <c r="A2080" s="174" t="s">
        <v>1740</v>
      </c>
      <c r="B2080" s="174" t="s">
        <v>1741</v>
      </c>
      <c r="C2080" s="174" t="s">
        <v>318</v>
      </c>
      <c r="D2080" s="177">
        <v>8304.26</v>
      </c>
      <c r="E2080" t="s">
        <v>149</v>
      </c>
    </row>
    <row r="2081" spans="1:5" ht="15" customHeight="1">
      <c r="A2081" s="175" t="s">
        <v>4172</v>
      </c>
      <c r="B2081" s="175" t="s">
        <v>4173</v>
      </c>
      <c r="C2081" s="175" t="s">
        <v>1812</v>
      </c>
      <c r="D2081" s="178">
        <v>2305.8200000000002</v>
      </c>
      <c r="E2081" t="s">
        <v>149</v>
      </c>
    </row>
    <row r="2082" spans="1:5" ht="15" customHeight="1">
      <c r="A2082" s="174" t="s">
        <v>1732</v>
      </c>
      <c r="B2082" s="174" t="s">
        <v>1733</v>
      </c>
      <c r="C2082" s="174" t="s">
        <v>1734</v>
      </c>
      <c r="D2082" s="177">
        <v>10934.37</v>
      </c>
      <c r="E2082" t="s">
        <v>149</v>
      </c>
    </row>
    <row r="2083" spans="1:5" ht="15" customHeight="1">
      <c r="A2083" s="175" t="s">
        <v>1742</v>
      </c>
      <c r="B2083" s="175" t="s">
        <v>1743</v>
      </c>
      <c r="C2083" s="175" t="s">
        <v>215</v>
      </c>
      <c r="D2083" s="178">
        <v>2124.89</v>
      </c>
      <c r="E2083" t="s">
        <v>149</v>
      </c>
    </row>
    <row r="2084" spans="1:5" ht="15" customHeight="1">
      <c r="A2084" s="174" t="s">
        <v>314</v>
      </c>
      <c r="B2084" s="174" t="s">
        <v>315</v>
      </c>
      <c r="C2084" s="174" t="s">
        <v>307</v>
      </c>
      <c r="D2084" s="177">
        <v>3195.09</v>
      </c>
      <c r="E2084" t="s">
        <v>149</v>
      </c>
    </row>
    <row r="2085" spans="1:5" ht="15" customHeight="1">
      <c r="A2085" s="175" t="s">
        <v>4174</v>
      </c>
      <c r="B2085" s="175" t="s">
        <v>4175</v>
      </c>
      <c r="C2085" s="175" t="s">
        <v>318</v>
      </c>
      <c r="D2085" s="178">
        <v>5527.38</v>
      </c>
      <c r="E2085" t="s">
        <v>149</v>
      </c>
    </row>
    <row r="2086" spans="1:5" ht="15" customHeight="1">
      <c r="A2086" s="174" t="s">
        <v>4176</v>
      </c>
      <c r="B2086" s="174" t="s">
        <v>4177</v>
      </c>
      <c r="C2086" s="174" t="s">
        <v>4178</v>
      </c>
      <c r="D2086" s="177">
        <v>1360.08</v>
      </c>
      <c r="E2086" t="s">
        <v>149</v>
      </c>
    </row>
    <row r="2087" spans="1:5" ht="15" customHeight="1">
      <c r="A2087" s="175" t="s">
        <v>4179</v>
      </c>
      <c r="B2087" s="175" t="s">
        <v>4180</v>
      </c>
      <c r="C2087" s="175" t="s">
        <v>318</v>
      </c>
      <c r="D2087" s="178">
        <v>2517.8200000000002</v>
      </c>
      <c r="E2087" t="s">
        <v>149</v>
      </c>
    </row>
    <row r="2088" spans="1:5" ht="15" customHeight="1">
      <c r="A2088" s="174" t="s">
        <v>1770</v>
      </c>
      <c r="B2088" s="174" t="s">
        <v>1771</v>
      </c>
      <c r="C2088" s="174" t="s">
        <v>1734</v>
      </c>
      <c r="D2088" s="177">
        <v>6185.21</v>
      </c>
      <c r="E2088" t="s">
        <v>149</v>
      </c>
    </row>
    <row r="2089" spans="1:5" ht="15" customHeight="1">
      <c r="A2089" s="175" t="s">
        <v>1735</v>
      </c>
      <c r="B2089" s="175" t="s">
        <v>1736</v>
      </c>
      <c r="C2089" s="175" t="s">
        <v>241</v>
      </c>
      <c r="D2089" s="178">
        <v>1675.08</v>
      </c>
      <c r="E2089" t="s">
        <v>149</v>
      </c>
    </row>
    <row r="2090" spans="1:5" ht="15" customHeight="1">
      <c r="A2090" s="174" t="s">
        <v>4181</v>
      </c>
      <c r="B2090" s="174" t="s">
        <v>4182</v>
      </c>
      <c r="C2090" s="174" t="s">
        <v>341</v>
      </c>
      <c r="D2090" s="177">
        <v>835.4</v>
      </c>
      <c r="E2090" t="s">
        <v>149</v>
      </c>
    </row>
    <row r="2091" spans="1:5" ht="15" customHeight="1">
      <c r="A2091" s="175" t="s">
        <v>1933</v>
      </c>
      <c r="B2091" s="175" t="s">
        <v>1934</v>
      </c>
      <c r="C2091" s="175" t="s">
        <v>199</v>
      </c>
      <c r="D2091" s="178">
        <v>2987.37</v>
      </c>
      <c r="E2091" t="s">
        <v>149</v>
      </c>
    </row>
    <row r="2092" spans="1:5" ht="15" customHeight="1">
      <c r="A2092" s="174" t="s">
        <v>4183</v>
      </c>
      <c r="B2092" s="174" t="s">
        <v>4184</v>
      </c>
      <c r="C2092" s="174" t="s">
        <v>351</v>
      </c>
      <c r="D2092" s="177">
        <v>4231.66</v>
      </c>
      <c r="E2092" t="s">
        <v>149</v>
      </c>
    </row>
    <row r="2093" spans="1:5" ht="15" customHeight="1">
      <c r="A2093" s="175" t="s">
        <v>1857</v>
      </c>
      <c r="B2093" s="175" t="s">
        <v>1858</v>
      </c>
      <c r="C2093" s="175" t="s">
        <v>246</v>
      </c>
      <c r="D2093" s="178">
        <v>2433.41</v>
      </c>
      <c r="E2093" t="s">
        <v>149</v>
      </c>
    </row>
    <row r="2094" spans="1:5" ht="15" customHeight="1">
      <c r="A2094" s="174" t="s">
        <v>4185</v>
      </c>
      <c r="B2094" s="174" t="s">
        <v>4186</v>
      </c>
      <c r="C2094" s="174" t="s">
        <v>310</v>
      </c>
      <c r="D2094" s="177">
        <v>4468.71</v>
      </c>
      <c r="E2094" t="s">
        <v>149</v>
      </c>
    </row>
    <row r="2095" spans="1:5" ht="15" customHeight="1">
      <c r="A2095" s="175" t="s">
        <v>1875</v>
      </c>
      <c r="B2095" s="175" t="s">
        <v>1876</v>
      </c>
      <c r="C2095" s="175" t="s">
        <v>341</v>
      </c>
      <c r="D2095" s="178">
        <v>798.41</v>
      </c>
      <c r="E2095" t="s">
        <v>149</v>
      </c>
    </row>
    <row r="2096" spans="1:5" ht="15" customHeight="1">
      <c r="A2096" s="174" t="s">
        <v>1905</v>
      </c>
      <c r="B2096" s="174" t="s">
        <v>1906</v>
      </c>
      <c r="C2096" s="174" t="s">
        <v>246</v>
      </c>
      <c r="D2096" s="177">
        <v>1975.19</v>
      </c>
      <c r="E2096" t="s">
        <v>149</v>
      </c>
    </row>
    <row r="2097" spans="1:5" ht="15" customHeight="1">
      <c r="A2097" s="175" t="s">
        <v>308</v>
      </c>
      <c r="B2097" s="175" t="s">
        <v>309</v>
      </c>
      <c r="C2097" s="175" t="s">
        <v>310</v>
      </c>
      <c r="D2097" s="178">
        <v>3193.13</v>
      </c>
      <c r="E2097" t="s">
        <v>149</v>
      </c>
    </row>
    <row r="2098" spans="1:5" ht="15" customHeight="1">
      <c r="A2098" s="174" t="s">
        <v>4187</v>
      </c>
      <c r="B2098" s="174" t="s">
        <v>4188</v>
      </c>
      <c r="C2098" s="174" t="s">
        <v>1899</v>
      </c>
      <c r="D2098" s="177">
        <v>2004.18</v>
      </c>
      <c r="E2098" t="s">
        <v>149</v>
      </c>
    </row>
    <row r="2099" spans="1:5" ht="15" customHeight="1">
      <c r="A2099" s="175" t="s">
        <v>4189</v>
      </c>
      <c r="B2099" s="175" t="s">
        <v>4190</v>
      </c>
      <c r="C2099" s="175" t="s">
        <v>318</v>
      </c>
      <c r="D2099" s="178">
        <v>1082.0999999999999</v>
      </c>
      <c r="E2099" t="s">
        <v>149</v>
      </c>
    </row>
    <row r="2100" spans="1:5" ht="15" customHeight="1">
      <c r="A2100" s="174" t="s">
        <v>1753</v>
      </c>
      <c r="B2100" s="174" t="s">
        <v>1754</v>
      </c>
      <c r="C2100" s="174" t="s">
        <v>321</v>
      </c>
      <c r="D2100" s="177">
        <v>15717.18</v>
      </c>
      <c r="E2100" t="s">
        <v>149</v>
      </c>
    </row>
    <row r="2101" spans="1:5" ht="15" customHeight="1">
      <c r="A2101" s="175" t="s">
        <v>1799</v>
      </c>
      <c r="B2101" s="175" t="s">
        <v>1800</v>
      </c>
      <c r="C2101" s="175" t="s">
        <v>341</v>
      </c>
      <c r="D2101" s="178">
        <v>965.52</v>
      </c>
      <c r="E2101" t="s">
        <v>149</v>
      </c>
    </row>
    <row r="2102" spans="1:5" ht="15" customHeight="1">
      <c r="A2102" s="174" t="s">
        <v>324</v>
      </c>
      <c r="B2102" s="174" t="s">
        <v>325</v>
      </c>
      <c r="C2102" s="174" t="s">
        <v>318</v>
      </c>
      <c r="D2102" s="177">
        <v>930.42</v>
      </c>
      <c r="E2102" t="s">
        <v>149</v>
      </c>
    </row>
    <row r="2103" spans="1:5" ht="15" customHeight="1">
      <c r="A2103" s="175" t="s">
        <v>4191</v>
      </c>
      <c r="B2103" s="175" t="s">
        <v>4192</v>
      </c>
      <c r="C2103" s="175" t="s">
        <v>246</v>
      </c>
      <c r="D2103" s="178">
        <v>767.58</v>
      </c>
      <c r="E2103" t="s">
        <v>149</v>
      </c>
    </row>
    <row r="2104" spans="1:5" ht="15" customHeight="1">
      <c r="A2104" s="174" t="s">
        <v>4193</v>
      </c>
      <c r="B2104" s="174" t="s">
        <v>4194</v>
      </c>
      <c r="C2104" s="174" t="s">
        <v>318</v>
      </c>
      <c r="D2104" s="177">
        <v>227.24</v>
      </c>
      <c r="E2104" t="s">
        <v>149</v>
      </c>
    </row>
    <row r="2105" spans="1:5" ht="15" customHeight="1">
      <c r="A2105" s="175" t="s">
        <v>1924</v>
      </c>
      <c r="B2105" s="175" t="s">
        <v>1925</v>
      </c>
      <c r="C2105" s="175" t="s">
        <v>1926</v>
      </c>
      <c r="D2105" s="178">
        <v>945.36</v>
      </c>
      <c r="E2105" t="s">
        <v>149</v>
      </c>
    </row>
    <row r="2106" spans="1:5" ht="15" customHeight="1">
      <c r="A2106" s="174" t="s">
        <v>1737</v>
      </c>
      <c r="B2106" s="174" t="s">
        <v>1738</v>
      </c>
      <c r="C2106" s="174" t="s">
        <v>1739</v>
      </c>
      <c r="D2106" s="177">
        <v>539.97</v>
      </c>
      <c r="E2106" t="s">
        <v>149</v>
      </c>
    </row>
    <row r="2107" spans="1:5" ht="15" customHeight="1">
      <c r="A2107" s="175" t="s">
        <v>4195</v>
      </c>
      <c r="B2107" s="175" t="s">
        <v>4196</v>
      </c>
      <c r="C2107" s="175" t="s">
        <v>1734</v>
      </c>
      <c r="D2107" s="178">
        <v>2937.69</v>
      </c>
      <c r="E2107" t="s">
        <v>149</v>
      </c>
    </row>
    <row r="2108" spans="1:5" ht="15" customHeight="1">
      <c r="A2108" s="174" t="s">
        <v>4197</v>
      </c>
      <c r="B2108" s="174" t="s">
        <v>4198</v>
      </c>
      <c r="C2108" s="174" t="s">
        <v>4171</v>
      </c>
      <c r="D2108" s="177">
        <v>1774.89</v>
      </c>
      <c r="E2108" t="s">
        <v>149</v>
      </c>
    </row>
    <row r="2109" spans="1:5" ht="15" customHeight="1">
      <c r="A2109" s="175" t="s">
        <v>322</v>
      </c>
      <c r="B2109" s="175" t="s">
        <v>323</v>
      </c>
      <c r="C2109" s="175" t="s">
        <v>318</v>
      </c>
      <c r="D2109" s="178">
        <v>613.04</v>
      </c>
      <c r="E2109" t="s">
        <v>149</v>
      </c>
    </row>
    <row r="2110" spans="1:5" ht="15" customHeight="1">
      <c r="A2110" s="174" t="s">
        <v>4199</v>
      </c>
      <c r="B2110" s="174" t="s">
        <v>4200</v>
      </c>
      <c r="C2110" s="174" t="s">
        <v>341</v>
      </c>
      <c r="D2110" s="177">
        <v>523.20000000000005</v>
      </c>
      <c r="E2110" t="s">
        <v>149</v>
      </c>
    </row>
    <row r="2111" spans="1:5" ht="15" customHeight="1">
      <c r="A2111" s="175" t="s">
        <v>1842</v>
      </c>
      <c r="B2111" s="175" t="s">
        <v>1843</v>
      </c>
      <c r="C2111" s="175" t="s">
        <v>318</v>
      </c>
      <c r="D2111" s="178">
        <v>1175.25</v>
      </c>
      <c r="E2111" t="s">
        <v>149</v>
      </c>
    </row>
    <row r="2112" spans="1:5" ht="15" customHeight="1">
      <c r="A2112" s="174" t="s">
        <v>4201</v>
      </c>
      <c r="B2112" s="174" t="s">
        <v>4202</v>
      </c>
      <c r="C2112" s="174" t="s">
        <v>356</v>
      </c>
      <c r="D2112" s="177">
        <v>1729.47</v>
      </c>
      <c r="E2112" t="s">
        <v>149</v>
      </c>
    </row>
    <row r="2113" spans="1:5" ht="15" customHeight="1">
      <c r="A2113" s="175" t="s">
        <v>4203</v>
      </c>
      <c r="B2113" s="175" t="s">
        <v>4204</v>
      </c>
      <c r="C2113" s="175" t="s">
        <v>313</v>
      </c>
      <c r="D2113" s="178">
        <v>396.9</v>
      </c>
      <c r="E2113" t="s">
        <v>149</v>
      </c>
    </row>
    <row r="2114" spans="1:5" ht="15" customHeight="1">
      <c r="A2114" s="174" t="s">
        <v>4205</v>
      </c>
      <c r="B2114" s="174" t="s">
        <v>4206</v>
      </c>
      <c r="C2114" s="174" t="s">
        <v>215</v>
      </c>
      <c r="D2114" s="177">
        <v>483.09</v>
      </c>
      <c r="E2114" t="s">
        <v>149</v>
      </c>
    </row>
    <row r="2115" spans="1:5" ht="15" customHeight="1">
      <c r="A2115" s="175" t="s">
        <v>1807</v>
      </c>
      <c r="B2115" s="175" t="s">
        <v>1754</v>
      </c>
      <c r="C2115" s="175" t="s">
        <v>310</v>
      </c>
      <c r="D2115" s="178">
        <v>1695.04</v>
      </c>
      <c r="E2115" t="s">
        <v>149</v>
      </c>
    </row>
    <row r="2116" spans="1:5" ht="15" customHeight="1">
      <c r="A2116" s="174" t="s">
        <v>4207</v>
      </c>
      <c r="B2116" s="174" t="s">
        <v>4208</v>
      </c>
      <c r="C2116" s="174" t="s">
        <v>4178</v>
      </c>
      <c r="D2116" s="177">
        <v>335.12</v>
      </c>
      <c r="E2116" t="s">
        <v>149</v>
      </c>
    </row>
    <row r="2117" spans="1:5" ht="15" customHeight="1">
      <c r="A2117" s="175" t="s">
        <v>4209</v>
      </c>
      <c r="B2117" s="175" t="s">
        <v>1948</v>
      </c>
      <c r="C2117" s="175" t="s">
        <v>4210</v>
      </c>
      <c r="D2117" s="178">
        <v>344.96</v>
      </c>
      <c r="E2117" t="s">
        <v>149</v>
      </c>
    </row>
    <row r="2118" spans="1:5" ht="15" customHeight="1">
      <c r="A2118" s="174" t="s">
        <v>4211</v>
      </c>
      <c r="B2118" s="174" t="s">
        <v>4212</v>
      </c>
      <c r="C2118" s="174" t="s">
        <v>318</v>
      </c>
      <c r="D2118" s="177">
        <v>2012.27</v>
      </c>
      <c r="E2118" t="s">
        <v>149</v>
      </c>
    </row>
    <row r="2119" spans="1:5" ht="15" customHeight="1">
      <c r="A2119" s="175" t="s">
        <v>4213</v>
      </c>
      <c r="B2119" s="175" t="s">
        <v>4214</v>
      </c>
      <c r="C2119" s="175" t="s">
        <v>4215</v>
      </c>
      <c r="D2119" s="178">
        <v>822.29</v>
      </c>
      <c r="E2119" t="s">
        <v>149</v>
      </c>
    </row>
    <row r="2120" spans="1:5" ht="15" customHeight="1">
      <c r="A2120" s="174" t="s">
        <v>1803</v>
      </c>
      <c r="B2120" s="174" t="s">
        <v>1804</v>
      </c>
      <c r="C2120" s="174" t="s">
        <v>246</v>
      </c>
      <c r="D2120" s="177">
        <v>1208.1099999999999</v>
      </c>
      <c r="E2120" t="s">
        <v>149</v>
      </c>
    </row>
    <row r="2121" spans="1:5" ht="15" customHeight="1">
      <c r="A2121" s="175" t="s">
        <v>1935</v>
      </c>
      <c r="B2121" s="175" t="s">
        <v>1936</v>
      </c>
      <c r="C2121" s="175" t="s">
        <v>215</v>
      </c>
      <c r="D2121" s="178">
        <v>397.05</v>
      </c>
      <c r="E2121" t="s">
        <v>149</v>
      </c>
    </row>
    <row r="2122" spans="1:5" ht="15" customHeight="1">
      <c r="A2122" s="174" t="s">
        <v>1835</v>
      </c>
      <c r="B2122" s="174" t="s">
        <v>1836</v>
      </c>
      <c r="C2122" s="174" t="s">
        <v>1837</v>
      </c>
      <c r="D2122" s="177">
        <v>842.35</v>
      </c>
      <c r="E2122" t="s">
        <v>149</v>
      </c>
    </row>
    <row r="2123" spans="1:5" ht="15" customHeight="1">
      <c r="A2123" s="175" t="s">
        <v>4216</v>
      </c>
      <c r="B2123" s="175" t="s">
        <v>4217</v>
      </c>
      <c r="C2123" s="175" t="s">
        <v>341</v>
      </c>
      <c r="D2123" s="178">
        <v>1944.45</v>
      </c>
      <c r="E2123" t="s">
        <v>149</v>
      </c>
    </row>
    <row r="2124" spans="1:5" ht="15" customHeight="1">
      <c r="A2124" s="174" t="s">
        <v>4218</v>
      </c>
      <c r="B2124" s="174" t="s">
        <v>4219</v>
      </c>
      <c r="C2124" s="174" t="s">
        <v>321</v>
      </c>
      <c r="D2124" s="177">
        <v>1887.3</v>
      </c>
      <c r="E2124" t="s">
        <v>149</v>
      </c>
    </row>
    <row r="2125" spans="1:5" ht="15" customHeight="1">
      <c r="A2125" s="175" t="s">
        <v>4220</v>
      </c>
      <c r="B2125" s="175" t="s">
        <v>4221</v>
      </c>
      <c r="C2125" s="175" t="s">
        <v>321</v>
      </c>
      <c r="D2125" s="178">
        <v>1424.95</v>
      </c>
      <c r="E2125" t="s">
        <v>149</v>
      </c>
    </row>
    <row r="2126" spans="1:5" ht="15" customHeight="1">
      <c r="A2126" s="174" t="s">
        <v>4222</v>
      </c>
      <c r="B2126" s="174" t="s">
        <v>4223</v>
      </c>
      <c r="C2126" s="174" t="s">
        <v>1734</v>
      </c>
      <c r="D2126" s="177">
        <v>1230.21</v>
      </c>
      <c r="E2126" t="s">
        <v>149</v>
      </c>
    </row>
    <row r="2127" spans="1:5" ht="15" customHeight="1">
      <c r="A2127" s="175" t="s">
        <v>362</v>
      </c>
      <c r="B2127" s="175" t="s">
        <v>363</v>
      </c>
      <c r="C2127" s="175" t="s">
        <v>318</v>
      </c>
      <c r="D2127" s="178">
        <v>381.12</v>
      </c>
      <c r="E2127" t="s">
        <v>149</v>
      </c>
    </row>
    <row r="2128" spans="1:5" ht="15" customHeight="1">
      <c r="A2128" s="174" t="s">
        <v>1819</v>
      </c>
      <c r="B2128" s="174" t="s">
        <v>1820</v>
      </c>
      <c r="C2128" s="174" t="s">
        <v>304</v>
      </c>
      <c r="D2128" s="177">
        <v>100.14</v>
      </c>
      <c r="E2128" t="s">
        <v>149</v>
      </c>
    </row>
    <row r="2129" spans="1:5" ht="15" customHeight="1">
      <c r="A2129" s="175" t="s">
        <v>4224</v>
      </c>
      <c r="B2129" s="175" t="s">
        <v>4225</v>
      </c>
      <c r="C2129" s="175" t="s">
        <v>1739</v>
      </c>
      <c r="D2129" s="178">
        <v>315.26</v>
      </c>
      <c r="E2129" t="s">
        <v>149</v>
      </c>
    </row>
    <row r="2130" spans="1:5" ht="15" customHeight="1">
      <c r="A2130" s="174" t="s">
        <v>384</v>
      </c>
      <c r="B2130" s="174" t="s">
        <v>385</v>
      </c>
      <c r="C2130" s="174" t="s">
        <v>359</v>
      </c>
      <c r="D2130" s="177">
        <v>209.22</v>
      </c>
      <c r="E2130" t="s">
        <v>149</v>
      </c>
    </row>
    <row r="2131" spans="1:5" ht="15" customHeight="1">
      <c r="A2131" s="175" t="s">
        <v>4226</v>
      </c>
      <c r="B2131" s="175" t="s">
        <v>4227</v>
      </c>
      <c r="C2131" s="175" t="s">
        <v>1734</v>
      </c>
      <c r="D2131" s="178">
        <v>843.84</v>
      </c>
      <c r="E2131" t="s">
        <v>149</v>
      </c>
    </row>
    <row r="2132" spans="1:5" ht="15" customHeight="1">
      <c r="A2132" s="174" t="s">
        <v>4228</v>
      </c>
      <c r="B2132" s="174" t="s">
        <v>4229</v>
      </c>
      <c r="C2132" s="174" t="s">
        <v>4230</v>
      </c>
      <c r="D2132" s="177">
        <v>333.35</v>
      </c>
      <c r="E2132" t="s">
        <v>149</v>
      </c>
    </row>
    <row r="2133" spans="1:5" ht="15" customHeight="1">
      <c r="A2133" s="175" t="s">
        <v>1769</v>
      </c>
      <c r="B2133" s="175" t="s">
        <v>1768</v>
      </c>
      <c r="C2133" s="175" t="s">
        <v>374</v>
      </c>
      <c r="D2133" s="178">
        <v>213.8</v>
      </c>
      <c r="E2133" t="s">
        <v>149</v>
      </c>
    </row>
    <row r="2134" spans="1:5" ht="15" customHeight="1">
      <c r="A2134" s="174" t="s">
        <v>1755</v>
      </c>
      <c r="B2134" s="174" t="s">
        <v>1756</v>
      </c>
      <c r="C2134" s="174" t="s">
        <v>374</v>
      </c>
      <c r="D2134" s="177">
        <v>245.5</v>
      </c>
      <c r="E2134" t="s">
        <v>149</v>
      </c>
    </row>
    <row r="2135" spans="1:5" ht="15" customHeight="1">
      <c r="A2135" s="175" t="s">
        <v>1788</v>
      </c>
      <c r="B2135" s="175" t="s">
        <v>1789</v>
      </c>
      <c r="C2135" s="175" t="s">
        <v>341</v>
      </c>
      <c r="D2135" s="178">
        <v>2469.09</v>
      </c>
      <c r="E2135" t="s">
        <v>149</v>
      </c>
    </row>
    <row r="2136" spans="1:5" ht="15" customHeight="1">
      <c r="A2136" s="174" t="s">
        <v>4231</v>
      </c>
      <c r="B2136" s="174" t="s">
        <v>4232</v>
      </c>
      <c r="C2136" s="174" t="s">
        <v>1957</v>
      </c>
      <c r="D2136" s="177">
        <v>298.38</v>
      </c>
      <c r="E2136" t="s">
        <v>149</v>
      </c>
    </row>
    <row r="2137" spans="1:5" ht="15" customHeight="1">
      <c r="A2137" s="175" t="s">
        <v>4233</v>
      </c>
      <c r="B2137" s="175" t="s">
        <v>4234</v>
      </c>
      <c r="C2137" s="175" t="s">
        <v>215</v>
      </c>
      <c r="D2137" s="178">
        <v>698.72</v>
      </c>
      <c r="E2137" t="s">
        <v>149</v>
      </c>
    </row>
    <row r="2138" spans="1:5" ht="15" customHeight="1">
      <c r="A2138" s="174" t="s">
        <v>319</v>
      </c>
      <c r="B2138" s="174" t="s">
        <v>320</v>
      </c>
      <c r="C2138" s="174" t="s">
        <v>321</v>
      </c>
      <c r="D2138" s="177">
        <v>3254.21</v>
      </c>
      <c r="E2138" t="s">
        <v>149</v>
      </c>
    </row>
    <row r="2139" spans="1:5" ht="15" customHeight="1">
      <c r="A2139" s="175" t="s">
        <v>4235</v>
      </c>
      <c r="B2139" s="175" t="s">
        <v>4236</v>
      </c>
      <c r="C2139" s="175" t="s">
        <v>1926</v>
      </c>
      <c r="D2139" s="178">
        <v>299.88</v>
      </c>
      <c r="E2139" t="s">
        <v>149</v>
      </c>
    </row>
    <row r="2140" spans="1:5" ht="15" customHeight="1">
      <c r="A2140" s="174" t="s">
        <v>4237</v>
      </c>
      <c r="B2140" s="174" t="s">
        <v>1839</v>
      </c>
      <c r="C2140" s="174" t="s">
        <v>476</v>
      </c>
      <c r="D2140" s="177">
        <v>1481.42</v>
      </c>
      <c r="E2140" t="s">
        <v>149</v>
      </c>
    </row>
    <row r="2141" spans="1:5" ht="15" customHeight="1">
      <c r="A2141" s="175" t="s">
        <v>4238</v>
      </c>
      <c r="B2141" s="175" t="s">
        <v>4239</v>
      </c>
      <c r="C2141" s="175" t="s">
        <v>706</v>
      </c>
      <c r="D2141" s="178">
        <v>310.95999999999998</v>
      </c>
      <c r="E2141" t="s">
        <v>149</v>
      </c>
    </row>
    <row r="2142" spans="1:5" ht="15" customHeight="1">
      <c r="A2142" s="174" t="s">
        <v>1797</v>
      </c>
      <c r="B2142" s="174" t="s">
        <v>1798</v>
      </c>
      <c r="C2142" s="174" t="s">
        <v>341</v>
      </c>
      <c r="D2142" s="177">
        <v>203.36</v>
      </c>
      <c r="E2142" t="s">
        <v>149</v>
      </c>
    </row>
    <row r="2143" spans="1:5" ht="15" customHeight="1">
      <c r="A2143" s="175" t="s">
        <v>4240</v>
      </c>
      <c r="B2143" s="175" t="s">
        <v>4241</v>
      </c>
      <c r="C2143" s="175" t="s">
        <v>476</v>
      </c>
      <c r="D2143" s="178">
        <v>294.72000000000003</v>
      </c>
      <c r="E2143" t="s">
        <v>149</v>
      </c>
    </row>
    <row r="2144" spans="1:5" ht="15" customHeight="1">
      <c r="A2144" s="174" t="s">
        <v>1855</v>
      </c>
      <c r="B2144" s="174" t="s">
        <v>1856</v>
      </c>
      <c r="C2144" s="174" t="s">
        <v>307</v>
      </c>
      <c r="D2144" s="177">
        <v>292.36</v>
      </c>
      <c r="E2144" t="s">
        <v>149</v>
      </c>
    </row>
    <row r="2145" spans="1:5" ht="15" customHeight="1">
      <c r="A2145" s="175" t="s">
        <v>4242</v>
      </c>
      <c r="B2145" s="175" t="s">
        <v>4212</v>
      </c>
      <c r="C2145" s="175" t="s">
        <v>318</v>
      </c>
      <c r="D2145" s="178">
        <v>904.7</v>
      </c>
      <c r="E2145" t="s">
        <v>149</v>
      </c>
    </row>
    <row r="2146" spans="1:5" ht="15" customHeight="1">
      <c r="A2146" s="174" t="s">
        <v>357</v>
      </c>
      <c r="B2146" s="174" t="s">
        <v>358</v>
      </c>
      <c r="C2146" s="174" t="s">
        <v>359</v>
      </c>
      <c r="D2146" s="177">
        <v>253.36</v>
      </c>
      <c r="E2146" t="s">
        <v>149</v>
      </c>
    </row>
    <row r="2147" spans="1:5" ht="15" customHeight="1">
      <c r="A2147" s="175" t="s">
        <v>4243</v>
      </c>
      <c r="B2147" s="175" t="s">
        <v>4244</v>
      </c>
      <c r="C2147" s="175" t="s">
        <v>4245</v>
      </c>
      <c r="D2147" s="178">
        <v>624.74</v>
      </c>
      <c r="E2147" t="s">
        <v>149</v>
      </c>
    </row>
    <row r="2148" spans="1:5" ht="15" customHeight="1">
      <c r="A2148" s="174" t="s">
        <v>4246</v>
      </c>
      <c r="B2148" s="174" t="s">
        <v>4247</v>
      </c>
      <c r="C2148" s="174" t="s">
        <v>321</v>
      </c>
      <c r="D2148" s="177">
        <v>550.78</v>
      </c>
      <c r="E2148" t="s">
        <v>149</v>
      </c>
    </row>
    <row r="2149" spans="1:5" ht="15" customHeight="1">
      <c r="A2149" s="175" t="s">
        <v>1848</v>
      </c>
      <c r="B2149" s="175" t="s">
        <v>1849</v>
      </c>
      <c r="C2149" s="175" t="s">
        <v>1850</v>
      </c>
      <c r="D2149" s="178">
        <v>320.75</v>
      </c>
      <c r="E2149" t="s">
        <v>149</v>
      </c>
    </row>
    <row r="2150" spans="1:5" ht="15" customHeight="1">
      <c r="A2150" s="174" t="s">
        <v>1801</v>
      </c>
      <c r="B2150" s="174" t="s">
        <v>1802</v>
      </c>
      <c r="C2150" s="174" t="s">
        <v>241</v>
      </c>
      <c r="D2150" s="177">
        <v>121.41</v>
      </c>
      <c r="E2150" t="s">
        <v>149</v>
      </c>
    </row>
    <row r="2151" spans="1:5" ht="15" customHeight="1">
      <c r="A2151" s="175" t="s">
        <v>1931</v>
      </c>
      <c r="B2151" s="175" t="s">
        <v>1932</v>
      </c>
      <c r="C2151" s="175" t="s">
        <v>241</v>
      </c>
      <c r="D2151" s="178">
        <v>110.67</v>
      </c>
      <c r="E2151" t="s">
        <v>149</v>
      </c>
    </row>
    <row r="2152" spans="1:5" ht="15" customHeight="1">
      <c r="A2152" s="174" t="s">
        <v>4248</v>
      </c>
      <c r="B2152" s="174" t="s">
        <v>4249</v>
      </c>
      <c r="C2152" s="174" t="s">
        <v>1792</v>
      </c>
      <c r="D2152" s="177">
        <v>324.13</v>
      </c>
      <c r="E2152" t="s">
        <v>149</v>
      </c>
    </row>
    <row r="2153" spans="1:5" ht="15" customHeight="1">
      <c r="A2153" s="175" t="s">
        <v>1790</v>
      </c>
      <c r="B2153" s="175" t="s">
        <v>1791</v>
      </c>
      <c r="C2153" s="175" t="s">
        <v>1792</v>
      </c>
      <c r="D2153" s="178">
        <v>328.08</v>
      </c>
      <c r="E2153" t="s">
        <v>149</v>
      </c>
    </row>
    <row r="2154" spans="1:5" ht="15" customHeight="1">
      <c r="A2154" s="174" t="s">
        <v>4250</v>
      </c>
      <c r="B2154" s="174" t="s">
        <v>1743</v>
      </c>
      <c r="C2154" s="174" t="s">
        <v>215</v>
      </c>
      <c r="D2154" s="177">
        <v>234.2</v>
      </c>
      <c r="E2154" t="s">
        <v>149</v>
      </c>
    </row>
    <row r="2155" spans="1:5" ht="15" customHeight="1">
      <c r="A2155" s="175" t="s">
        <v>4251</v>
      </c>
      <c r="B2155" s="175" t="s">
        <v>4252</v>
      </c>
      <c r="C2155" s="175" t="s">
        <v>1837</v>
      </c>
      <c r="D2155" s="178">
        <v>128.61000000000001</v>
      </c>
      <c r="E2155" t="s">
        <v>149</v>
      </c>
    </row>
    <row r="2156" spans="1:5" ht="15" customHeight="1">
      <c r="A2156" s="174" t="s">
        <v>4253</v>
      </c>
      <c r="B2156" s="174" t="s">
        <v>4254</v>
      </c>
      <c r="C2156" s="174" t="s">
        <v>4255</v>
      </c>
      <c r="D2156" s="177">
        <v>560.07000000000005</v>
      </c>
      <c r="E2156" t="s">
        <v>149</v>
      </c>
    </row>
    <row r="2157" spans="1:5" ht="15" customHeight="1">
      <c r="A2157" s="175" t="s">
        <v>4256</v>
      </c>
      <c r="B2157" s="175" t="s">
        <v>4257</v>
      </c>
      <c r="C2157" s="175" t="s">
        <v>351</v>
      </c>
      <c r="D2157" s="178">
        <v>253.79</v>
      </c>
      <c r="E2157" t="s">
        <v>149</v>
      </c>
    </row>
    <row r="2158" spans="1:5" ht="15" customHeight="1">
      <c r="A2158" s="174" t="s">
        <v>4258</v>
      </c>
      <c r="B2158" s="174" t="s">
        <v>4259</v>
      </c>
      <c r="C2158" s="174" t="s">
        <v>199</v>
      </c>
      <c r="D2158" s="177">
        <v>85.28</v>
      </c>
      <c r="E2158" t="s">
        <v>149</v>
      </c>
    </row>
    <row r="2159" spans="1:5" ht="15" customHeight="1">
      <c r="A2159" s="175" t="s">
        <v>1920</v>
      </c>
      <c r="B2159" s="175" t="s">
        <v>1921</v>
      </c>
      <c r="C2159" s="175" t="s">
        <v>321</v>
      </c>
      <c r="D2159" s="178">
        <v>160.41999999999999</v>
      </c>
      <c r="E2159" t="s">
        <v>149</v>
      </c>
    </row>
    <row r="2160" spans="1:5" ht="15" customHeight="1">
      <c r="A2160" s="174" t="s">
        <v>4260</v>
      </c>
      <c r="B2160" s="174" t="s">
        <v>4261</v>
      </c>
      <c r="C2160" s="174" t="s">
        <v>307</v>
      </c>
      <c r="D2160" s="177">
        <v>76.34</v>
      </c>
      <c r="E2160" t="s">
        <v>149</v>
      </c>
    </row>
    <row r="2161" spans="1:5" ht="15" customHeight="1">
      <c r="A2161" s="175" t="s">
        <v>4262</v>
      </c>
      <c r="B2161" s="175" t="s">
        <v>4263</v>
      </c>
      <c r="C2161" s="175" t="s">
        <v>241</v>
      </c>
      <c r="D2161" s="178">
        <v>77.52</v>
      </c>
      <c r="E2161" t="s">
        <v>149</v>
      </c>
    </row>
    <row r="2162" spans="1:5" ht="15" customHeight="1">
      <c r="A2162" s="174" t="s">
        <v>4264</v>
      </c>
      <c r="B2162" s="174" t="s">
        <v>4265</v>
      </c>
      <c r="C2162" s="174" t="s">
        <v>241</v>
      </c>
      <c r="D2162" s="177">
        <v>74.02</v>
      </c>
      <c r="E2162" t="s">
        <v>149</v>
      </c>
    </row>
    <row r="2163" spans="1:5" ht="15" customHeight="1">
      <c r="A2163" s="175" t="s">
        <v>4266</v>
      </c>
      <c r="B2163" s="175" t="s">
        <v>4267</v>
      </c>
      <c r="C2163" s="175" t="s">
        <v>594</v>
      </c>
      <c r="D2163" s="178">
        <v>75.42</v>
      </c>
      <c r="E2163" t="s">
        <v>149</v>
      </c>
    </row>
    <row r="2164" spans="1:5" ht="15" customHeight="1">
      <c r="A2164" s="174" t="s">
        <v>4268</v>
      </c>
      <c r="B2164" s="174" t="s">
        <v>4269</v>
      </c>
      <c r="C2164" s="174" t="s">
        <v>1904</v>
      </c>
      <c r="D2164" s="177">
        <v>136</v>
      </c>
      <c r="E2164" t="s">
        <v>149</v>
      </c>
    </row>
    <row r="2165" spans="1:5" ht="15" customHeight="1">
      <c r="A2165" s="175" t="s">
        <v>4270</v>
      </c>
      <c r="B2165" s="175" t="s">
        <v>4271</v>
      </c>
      <c r="C2165" s="175" t="s">
        <v>374</v>
      </c>
      <c r="D2165" s="178">
        <v>59.22</v>
      </c>
      <c r="E2165" t="s">
        <v>149</v>
      </c>
    </row>
    <row r="2166" spans="1:5" ht="15" customHeight="1">
      <c r="A2166" s="174" t="s">
        <v>1726</v>
      </c>
      <c r="B2166" s="174" t="s">
        <v>1727</v>
      </c>
      <c r="C2166" s="174" t="s">
        <v>351</v>
      </c>
      <c r="D2166" s="177">
        <v>96.18</v>
      </c>
      <c r="E2166" t="s">
        <v>149</v>
      </c>
    </row>
    <row r="2167" spans="1:5" ht="15" customHeight="1">
      <c r="A2167" s="175" t="s">
        <v>1859</v>
      </c>
      <c r="B2167" s="175" t="s">
        <v>1860</v>
      </c>
      <c r="C2167" s="175" t="s">
        <v>310</v>
      </c>
      <c r="D2167" s="178">
        <v>53.2</v>
      </c>
      <c r="E2167" t="s">
        <v>149</v>
      </c>
    </row>
    <row r="2168" spans="1:5" ht="15" customHeight="1">
      <c r="A2168" s="174" t="s">
        <v>4272</v>
      </c>
      <c r="B2168" s="174" t="s">
        <v>4273</v>
      </c>
      <c r="C2168" s="174" t="s">
        <v>215</v>
      </c>
      <c r="D2168" s="177">
        <v>41.7</v>
      </c>
      <c r="E2168" t="s">
        <v>149</v>
      </c>
    </row>
    <row r="2169" spans="1:5" ht="15" customHeight="1">
      <c r="A2169" s="175" t="s">
        <v>4274</v>
      </c>
      <c r="B2169" s="175" t="s">
        <v>4275</v>
      </c>
      <c r="C2169" s="175" t="s">
        <v>351</v>
      </c>
      <c r="D2169" s="178">
        <v>42</v>
      </c>
      <c r="E2169" t="s">
        <v>149</v>
      </c>
    </row>
    <row r="2170" spans="1:5" ht="15" customHeight="1">
      <c r="A2170" s="174" t="s">
        <v>4276</v>
      </c>
      <c r="B2170" s="174" t="s">
        <v>4277</v>
      </c>
      <c r="C2170" s="174" t="s">
        <v>310</v>
      </c>
      <c r="D2170" s="177">
        <v>242.22</v>
      </c>
      <c r="E2170" t="s">
        <v>149</v>
      </c>
    </row>
    <row r="2171" spans="1:5" ht="15" customHeight="1">
      <c r="A2171" s="175" t="s">
        <v>4278</v>
      </c>
      <c r="B2171" s="175" t="s">
        <v>4279</v>
      </c>
      <c r="C2171" s="175" t="s">
        <v>4280</v>
      </c>
      <c r="D2171" s="178">
        <v>102.83</v>
      </c>
      <c r="E2171" t="s">
        <v>149</v>
      </c>
    </row>
    <row r="2172" spans="1:5" ht="15" customHeight="1">
      <c r="A2172" s="174" t="s">
        <v>1782</v>
      </c>
      <c r="B2172" s="174" t="s">
        <v>1783</v>
      </c>
      <c r="C2172" s="174" t="s">
        <v>215</v>
      </c>
      <c r="D2172" s="177">
        <v>53.69</v>
      </c>
      <c r="E2172" t="s">
        <v>149</v>
      </c>
    </row>
    <row r="2173" spans="1:5" ht="15" customHeight="1">
      <c r="A2173" s="175" t="s">
        <v>4281</v>
      </c>
      <c r="B2173" s="175" t="s">
        <v>4282</v>
      </c>
      <c r="C2173" s="175" t="s">
        <v>1631</v>
      </c>
      <c r="D2173" s="178">
        <v>32.380000000000003</v>
      </c>
      <c r="E2173" t="s">
        <v>149</v>
      </c>
    </row>
    <row r="2174" spans="1:5" ht="15" customHeight="1">
      <c r="A2174" s="174" t="s">
        <v>4283</v>
      </c>
      <c r="B2174" s="174" t="s">
        <v>4284</v>
      </c>
      <c r="C2174" s="174" t="s">
        <v>1739</v>
      </c>
      <c r="D2174" s="177">
        <v>57.8</v>
      </c>
      <c r="E2174" t="s">
        <v>149</v>
      </c>
    </row>
    <row r="2175" spans="1:5" ht="15" customHeight="1">
      <c r="A2175" s="175" t="s">
        <v>4285</v>
      </c>
      <c r="B2175" s="175" t="s">
        <v>4286</v>
      </c>
      <c r="C2175" s="175" t="s">
        <v>1739</v>
      </c>
      <c r="D2175" s="178">
        <v>37.33</v>
      </c>
      <c r="E2175" t="s">
        <v>149</v>
      </c>
    </row>
    <row r="2176" spans="1:5" ht="15" customHeight="1">
      <c r="A2176" s="174" t="s">
        <v>4287</v>
      </c>
      <c r="B2176" s="174" t="s">
        <v>4288</v>
      </c>
      <c r="C2176" s="174" t="s">
        <v>307</v>
      </c>
      <c r="D2176" s="177">
        <v>73.62</v>
      </c>
      <c r="E2176" t="s">
        <v>149</v>
      </c>
    </row>
    <row r="2177" spans="1:5" ht="15" customHeight="1">
      <c r="A2177" s="175" t="s">
        <v>4289</v>
      </c>
      <c r="B2177" s="175" t="s">
        <v>306</v>
      </c>
      <c r="C2177" s="175" t="s">
        <v>307</v>
      </c>
      <c r="D2177" s="178">
        <v>72.62</v>
      </c>
      <c r="E2177" t="s">
        <v>149</v>
      </c>
    </row>
    <row r="2178" spans="1:5" ht="15" customHeight="1">
      <c r="A2178" s="174" t="s">
        <v>4290</v>
      </c>
      <c r="B2178" s="174" t="s">
        <v>4291</v>
      </c>
      <c r="C2178" s="174" t="s">
        <v>4292</v>
      </c>
      <c r="D2178" s="177">
        <v>94.58</v>
      </c>
      <c r="E2178" t="s">
        <v>149</v>
      </c>
    </row>
    <row r="2179" spans="1:5" ht="15" customHeight="1">
      <c r="A2179" s="175" t="s">
        <v>1872</v>
      </c>
      <c r="B2179" s="175" t="s">
        <v>1873</v>
      </c>
      <c r="C2179" s="175" t="s">
        <v>1874</v>
      </c>
      <c r="D2179" s="178">
        <v>178.08</v>
      </c>
      <c r="E2179" t="s">
        <v>149</v>
      </c>
    </row>
    <row r="2180" spans="1:5" ht="15" customHeight="1">
      <c r="A2180" s="174" t="s">
        <v>1955</v>
      </c>
      <c r="B2180" s="174" t="s">
        <v>1956</v>
      </c>
      <c r="C2180" s="174" t="s">
        <v>1957</v>
      </c>
      <c r="D2180" s="177">
        <v>168.64</v>
      </c>
      <c r="E2180" t="s">
        <v>149</v>
      </c>
    </row>
    <row r="2181" spans="1:5" ht="15" customHeight="1">
      <c r="A2181" s="175" t="s">
        <v>4293</v>
      </c>
      <c r="B2181" s="175" t="s">
        <v>4294</v>
      </c>
      <c r="C2181" s="175" t="s">
        <v>706</v>
      </c>
      <c r="D2181" s="178">
        <v>54.97</v>
      </c>
      <c r="E2181" t="s">
        <v>149</v>
      </c>
    </row>
    <row r="2182" spans="1:5" ht="15" customHeight="1">
      <c r="A2182" s="174" t="s">
        <v>1870</v>
      </c>
      <c r="B2182" s="174" t="s">
        <v>1871</v>
      </c>
      <c r="C2182" s="174" t="s">
        <v>1734</v>
      </c>
      <c r="D2182" s="177">
        <v>220.96</v>
      </c>
      <c r="E2182" t="s">
        <v>149</v>
      </c>
    </row>
    <row r="2183" spans="1:5" ht="15" customHeight="1">
      <c r="A2183" s="175" t="s">
        <v>4295</v>
      </c>
      <c r="B2183" s="175" t="s">
        <v>4296</v>
      </c>
      <c r="C2183" s="175" t="s">
        <v>1734</v>
      </c>
      <c r="D2183" s="178">
        <v>205.2</v>
      </c>
      <c r="E2183" t="s">
        <v>149</v>
      </c>
    </row>
    <row r="2184" spans="1:5" ht="15" customHeight="1">
      <c r="A2184" s="174" t="s">
        <v>352</v>
      </c>
      <c r="B2184" s="174" t="s">
        <v>353</v>
      </c>
      <c r="C2184" s="174" t="s">
        <v>255</v>
      </c>
      <c r="D2184" s="177">
        <v>-461.85</v>
      </c>
      <c r="E2184" t="s">
        <v>149</v>
      </c>
    </row>
    <row r="2185" spans="1:5" ht="15" customHeight="1">
      <c r="A2185" s="175" t="s">
        <v>332</v>
      </c>
      <c r="B2185" s="175" t="s">
        <v>333</v>
      </c>
      <c r="C2185" s="175" t="s">
        <v>171</v>
      </c>
      <c r="D2185" s="178">
        <v>-191.28</v>
      </c>
      <c r="E2185" t="s">
        <v>149</v>
      </c>
    </row>
    <row r="2186" spans="1:5" ht="15" customHeight="1">
      <c r="A2186" s="174" t="s">
        <v>1744</v>
      </c>
      <c r="B2186" s="174" t="s">
        <v>1745</v>
      </c>
      <c r="C2186" s="174" t="s">
        <v>321</v>
      </c>
      <c r="D2186" s="177">
        <v>0</v>
      </c>
      <c r="E2186" t="s">
        <v>149</v>
      </c>
    </row>
    <row r="2187" spans="1:5" ht="15" customHeight="1">
      <c r="A2187" s="174" t="s">
        <v>4297</v>
      </c>
      <c r="B2187" s="174" t="s">
        <v>4298</v>
      </c>
      <c r="C2187" s="174" t="s">
        <v>392</v>
      </c>
      <c r="D2187" s="177">
        <v>23226.37</v>
      </c>
      <c r="E2187" t="s">
        <v>39</v>
      </c>
    </row>
    <row r="2188" spans="1:5" ht="15" customHeight="1">
      <c r="A2188" s="175" t="s">
        <v>1960</v>
      </c>
      <c r="B2188" s="175" t="s">
        <v>1961</v>
      </c>
      <c r="C2188" s="175" t="s">
        <v>1962</v>
      </c>
      <c r="D2188" s="178">
        <v>57349.79</v>
      </c>
      <c r="E2188" t="s">
        <v>39</v>
      </c>
    </row>
    <row r="2189" spans="1:5" ht="15" customHeight="1">
      <c r="A2189" s="174" t="s">
        <v>4299</v>
      </c>
      <c r="B2189" s="174" t="s">
        <v>4300</v>
      </c>
      <c r="C2189" s="174" t="s">
        <v>399</v>
      </c>
      <c r="D2189" s="177">
        <v>7889.18</v>
      </c>
      <c r="E2189" t="s">
        <v>39</v>
      </c>
    </row>
    <row r="2190" spans="1:5" ht="15" customHeight="1">
      <c r="A2190" s="175" t="s">
        <v>409</v>
      </c>
      <c r="B2190" s="175" t="s">
        <v>410</v>
      </c>
      <c r="C2190" s="175" t="s">
        <v>402</v>
      </c>
      <c r="D2190" s="178">
        <v>9039.2199999999993</v>
      </c>
      <c r="E2190" t="s">
        <v>39</v>
      </c>
    </row>
    <row r="2191" spans="1:5" ht="15" customHeight="1">
      <c r="A2191" s="174" t="s">
        <v>400</v>
      </c>
      <c r="B2191" s="174" t="s">
        <v>401</v>
      </c>
      <c r="C2191" s="174" t="s">
        <v>402</v>
      </c>
      <c r="D2191" s="177">
        <v>6571.99</v>
      </c>
      <c r="E2191" t="s">
        <v>39</v>
      </c>
    </row>
    <row r="2192" spans="1:5" ht="15" customHeight="1">
      <c r="A2192" s="175" t="s">
        <v>1986</v>
      </c>
      <c r="B2192" s="175" t="s">
        <v>1987</v>
      </c>
      <c r="C2192" s="175" t="s">
        <v>402</v>
      </c>
      <c r="D2192" s="178">
        <v>6447.2</v>
      </c>
      <c r="E2192" t="s">
        <v>39</v>
      </c>
    </row>
    <row r="2193" spans="1:5" ht="15" customHeight="1">
      <c r="A2193" s="174" t="s">
        <v>4301</v>
      </c>
      <c r="B2193" s="174" t="s">
        <v>4302</v>
      </c>
      <c r="C2193" s="174" t="s">
        <v>392</v>
      </c>
      <c r="D2193" s="177">
        <v>1595.25</v>
      </c>
      <c r="E2193" t="s">
        <v>39</v>
      </c>
    </row>
    <row r="2194" spans="1:5" ht="15" customHeight="1">
      <c r="A2194" s="175" t="s">
        <v>4303</v>
      </c>
      <c r="B2194" s="175" t="s">
        <v>4304</v>
      </c>
      <c r="C2194" s="175" t="s">
        <v>392</v>
      </c>
      <c r="D2194" s="178">
        <v>1197.77</v>
      </c>
      <c r="E2194" t="s">
        <v>39</v>
      </c>
    </row>
    <row r="2195" spans="1:5" ht="15" customHeight="1">
      <c r="A2195" s="174" t="s">
        <v>4305</v>
      </c>
      <c r="B2195" s="174" t="s">
        <v>4306</v>
      </c>
      <c r="C2195" s="174" t="s">
        <v>399</v>
      </c>
      <c r="D2195" s="177">
        <v>1466.6</v>
      </c>
      <c r="E2195" t="s">
        <v>39</v>
      </c>
    </row>
    <row r="2196" spans="1:5" ht="15" customHeight="1">
      <c r="A2196" s="175" t="s">
        <v>4307</v>
      </c>
      <c r="B2196" s="175" t="s">
        <v>4308</v>
      </c>
      <c r="C2196" s="175" t="s">
        <v>392</v>
      </c>
      <c r="D2196" s="178">
        <v>1179.68</v>
      </c>
      <c r="E2196" t="s">
        <v>39</v>
      </c>
    </row>
    <row r="2197" spans="1:5" ht="15" customHeight="1">
      <c r="A2197" s="174" t="s">
        <v>4309</v>
      </c>
      <c r="B2197" s="174" t="s">
        <v>4310</v>
      </c>
      <c r="C2197" s="174" t="s">
        <v>1962</v>
      </c>
      <c r="D2197" s="177">
        <v>1374.62</v>
      </c>
      <c r="E2197" t="s">
        <v>39</v>
      </c>
    </row>
    <row r="2198" spans="1:5" ht="15" customHeight="1">
      <c r="A2198" s="175" t="s">
        <v>4311</v>
      </c>
      <c r="B2198" s="175" t="s">
        <v>4312</v>
      </c>
      <c r="C2198" s="175" t="s">
        <v>392</v>
      </c>
      <c r="D2198" s="178">
        <v>1234.8</v>
      </c>
      <c r="E2198" t="s">
        <v>39</v>
      </c>
    </row>
    <row r="2199" spans="1:5" ht="15" customHeight="1">
      <c r="A2199" s="174" t="s">
        <v>1997</v>
      </c>
      <c r="B2199" s="174" t="s">
        <v>1998</v>
      </c>
      <c r="C2199" s="174" t="s">
        <v>1999</v>
      </c>
      <c r="D2199" s="177">
        <v>776.16</v>
      </c>
      <c r="E2199" t="s">
        <v>39</v>
      </c>
    </row>
    <row r="2200" spans="1:5" ht="15" customHeight="1">
      <c r="A2200" s="175" t="s">
        <v>4313</v>
      </c>
      <c r="B2200" s="175" t="s">
        <v>4314</v>
      </c>
      <c r="C2200" s="175" t="s">
        <v>402</v>
      </c>
      <c r="D2200" s="178">
        <v>261.60000000000002</v>
      </c>
      <c r="E2200" t="s">
        <v>39</v>
      </c>
    </row>
    <row r="2201" spans="1:5" ht="15" customHeight="1">
      <c r="A2201" s="174" t="s">
        <v>4315</v>
      </c>
      <c r="B2201" s="174" t="s">
        <v>4316</v>
      </c>
      <c r="C2201" s="174" t="s">
        <v>402</v>
      </c>
      <c r="D2201" s="177">
        <v>745.89</v>
      </c>
      <c r="E2201" t="s">
        <v>39</v>
      </c>
    </row>
    <row r="2202" spans="1:5" ht="15" customHeight="1">
      <c r="A2202" s="175" t="s">
        <v>1980</v>
      </c>
      <c r="B2202" s="175" t="s">
        <v>1981</v>
      </c>
      <c r="C2202" s="175" t="s">
        <v>656</v>
      </c>
      <c r="D2202" s="178">
        <v>133.02000000000001</v>
      </c>
      <c r="E2202" t="s">
        <v>39</v>
      </c>
    </row>
    <row r="2203" spans="1:5" ht="15" customHeight="1">
      <c r="A2203" s="174" t="s">
        <v>4317</v>
      </c>
      <c r="B2203" s="174" t="s">
        <v>4318</v>
      </c>
      <c r="C2203" s="174" t="s">
        <v>392</v>
      </c>
      <c r="D2203" s="177">
        <v>624.96</v>
      </c>
      <c r="E2203" t="s">
        <v>39</v>
      </c>
    </row>
    <row r="2204" spans="1:5" ht="15" customHeight="1">
      <c r="A2204" s="175" t="s">
        <v>4319</v>
      </c>
      <c r="B2204" s="175" t="s">
        <v>4320</v>
      </c>
      <c r="C2204" s="175" t="s">
        <v>392</v>
      </c>
      <c r="D2204" s="178">
        <v>372.32</v>
      </c>
      <c r="E2204" t="s">
        <v>39</v>
      </c>
    </row>
    <row r="2205" spans="1:5" ht="15" customHeight="1">
      <c r="A2205" s="174" t="s">
        <v>4321</v>
      </c>
      <c r="B2205" s="174" t="s">
        <v>4322</v>
      </c>
      <c r="C2205" s="174" t="s">
        <v>402</v>
      </c>
      <c r="D2205" s="177">
        <v>1091.3699999999999</v>
      </c>
      <c r="E2205" t="s">
        <v>39</v>
      </c>
    </row>
    <row r="2206" spans="1:5" ht="15" customHeight="1">
      <c r="A2206" s="175" t="s">
        <v>411</v>
      </c>
      <c r="B2206" s="175" t="s">
        <v>412</v>
      </c>
      <c r="C2206" s="175" t="s">
        <v>402</v>
      </c>
      <c r="D2206" s="178">
        <v>565.64</v>
      </c>
      <c r="E2206" t="s">
        <v>39</v>
      </c>
    </row>
    <row r="2207" spans="1:5" ht="15" customHeight="1">
      <c r="A2207" s="174" t="s">
        <v>1984</v>
      </c>
      <c r="B2207" s="174" t="s">
        <v>1985</v>
      </c>
      <c r="C2207" s="174" t="s">
        <v>402</v>
      </c>
      <c r="D2207" s="177">
        <v>496.62</v>
      </c>
      <c r="E2207" t="s">
        <v>39</v>
      </c>
    </row>
    <row r="2208" spans="1:5" ht="15" customHeight="1">
      <c r="A2208" s="175" t="s">
        <v>4323</v>
      </c>
      <c r="B2208" s="175" t="s">
        <v>4324</v>
      </c>
      <c r="C2208" s="175" t="s">
        <v>392</v>
      </c>
      <c r="D2208" s="178">
        <v>417.39</v>
      </c>
      <c r="E2208" t="s">
        <v>39</v>
      </c>
    </row>
    <row r="2209" spans="1:5" ht="15" customHeight="1">
      <c r="A2209" s="174" t="s">
        <v>4325</v>
      </c>
      <c r="B2209" s="174" t="s">
        <v>4326</v>
      </c>
      <c r="C2209" s="174" t="s">
        <v>4327</v>
      </c>
      <c r="D2209" s="177">
        <v>566.1</v>
      </c>
      <c r="E2209" t="s">
        <v>39</v>
      </c>
    </row>
    <row r="2210" spans="1:5" ht="15" customHeight="1">
      <c r="A2210" s="175" t="s">
        <v>1976</v>
      </c>
      <c r="B2210" s="175" t="s">
        <v>1977</v>
      </c>
      <c r="C2210" s="175" t="s">
        <v>1962</v>
      </c>
      <c r="D2210" s="178">
        <v>644.15</v>
      </c>
      <c r="E2210" t="s">
        <v>39</v>
      </c>
    </row>
    <row r="2211" spans="1:5" ht="15" customHeight="1">
      <c r="A2211" s="174" t="s">
        <v>4328</v>
      </c>
      <c r="B2211" s="174" t="s">
        <v>4329</v>
      </c>
      <c r="C2211" s="174" t="s">
        <v>402</v>
      </c>
      <c r="D2211" s="177">
        <v>446.37</v>
      </c>
      <c r="E2211" t="s">
        <v>39</v>
      </c>
    </row>
    <row r="2212" spans="1:5" ht="15" customHeight="1">
      <c r="A2212" s="175" t="s">
        <v>4330</v>
      </c>
      <c r="B2212" s="175" t="s">
        <v>4331</v>
      </c>
      <c r="C2212" s="175" t="s">
        <v>392</v>
      </c>
      <c r="D2212" s="178">
        <v>280.44</v>
      </c>
      <c r="E2212" t="s">
        <v>39</v>
      </c>
    </row>
    <row r="2213" spans="1:5" ht="15" customHeight="1">
      <c r="A2213" s="174" t="s">
        <v>1982</v>
      </c>
      <c r="B2213" s="174" t="s">
        <v>1983</v>
      </c>
      <c r="C2213" s="174" t="s">
        <v>392</v>
      </c>
      <c r="D2213" s="177">
        <v>299.2</v>
      </c>
      <c r="E2213" t="s">
        <v>39</v>
      </c>
    </row>
    <row r="2214" spans="1:5" ht="15" customHeight="1">
      <c r="A2214" s="175" t="s">
        <v>4332</v>
      </c>
      <c r="B2214" s="175" t="s">
        <v>4333</v>
      </c>
      <c r="C2214" s="175" t="s">
        <v>656</v>
      </c>
      <c r="D2214" s="178">
        <v>662.45</v>
      </c>
      <c r="E2214" t="s">
        <v>39</v>
      </c>
    </row>
    <row r="2215" spans="1:5" ht="15" customHeight="1">
      <c r="A2215" s="174" t="s">
        <v>4334</v>
      </c>
      <c r="B2215" s="174" t="s">
        <v>4335</v>
      </c>
      <c r="C2215" s="174" t="s">
        <v>402</v>
      </c>
      <c r="D2215" s="177">
        <v>202</v>
      </c>
      <c r="E2215" t="s">
        <v>39</v>
      </c>
    </row>
    <row r="2216" spans="1:5" ht="15" customHeight="1">
      <c r="A2216" s="175" t="s">
        <v>2006</v>
      </c>
      <c r="B2216" s="175" t="s">
        <v>2007</v>
      </c>
      <c r="C2216" s="175" t="s">
        <v>656</v>
      </c>
      <c r="D2216" s="178">
        <v>322.05</v>
      </c>
      <c r="E2216" t="s">
        <v>39</v>
      </c>
    </row>
    <row r="2217" spans="1:5" ht="15" customHeight="1">
      <c r="A2217" s="174" t="s">
        <v>4336</v>
      </c>
      <c r="B2217" s="174" t="s">
        <v>4337</v>
      </c>
      <c r="C2217" s="174" t="s">
        <v>392</v>
      </c>
      <c r="D2217" s="177">
        <v>163.5</v>
      </c>
      <c r="E2217" t="s">
        <v>39</v>
      </c>
    </row>
    <row r="2218" spans="1:5" ht="15" customHeight="1">
      <c r="A2218" s="175" t="s">
        <v>4338</v>
      </c>
      <c r="B2218" s="175" t="s">
        <v>4339</v>
      </c>
      <c r="C2218" s="175" t="s">
        <v>392</v>
      </c>
      <c r="D2218" s="178">
        <v>160.22999999999999</v>
      </c>
      <c r="E2218" t="s">
        <v>39</v>
      </c>
    </row>
    <row r="2219" spans="1:5" ht="15" customHeight="1">
      <c r="A2219" s="174" t="s">
        <v>4340</v>
      </c>
      <c r="B2219" s="174" t="s">
        <v>4341</v>
      </c>
      <c r="C2219" s="174" t="s">
        <v>402</v>
      </c>
      <c r="D2219" s="177">
        <v>685</v>
      </c>
      <c r="E2219" t="s">
        <v>39</v>
      </c>
    </row>
    <row r="2220" spans="1:5" ht="15" customHeight="1">
      <c r="A2220" s="175" t="s">
        <v>4342</v>
      </c>
      <c r="B2220" s="175" t="s">
        <v>4343</v>
      </c>
      <c r="C2220" s="175" t="s">
        <v>402</v>
      </c>
      <c r="D2220" s="178">
        <v>160.97999999999999</v>
      </c>
      <c r="E2220" t="s">
        <v>39</v>
      </c>
    </row>
    <row r="2221" spans="1:5" ht="15" customHeight="1">
      <c r="A2221" s="174" t="s">
        <v>4344</v>
      </c>
      <c r="B2221" s="174" t="s">
        <v>4345</v>
      </c>
      <c r="C2221" s="174" t="s">
        <v>656</v>
      </c>
      <c r="D2221" s="177">
        <v>379.38</v>
      </c>
      <c r="E2221" t="s">
        <v>39</v>
      </c>
    </row>
    <row r="2222" spans="1:5" ht="15" customHeight="1">
      <c r="A2222" s="175" t="s">
        <v>4346</v>
      </c>
      <c r="B2222" s="175" t="s">
        <v>4347</v>
      </c>
      <c r="C2222" s="175" t="s">
        <v>4348</v>
      </c>
      <c r="D2222" s="178">
        <v>133.34</v>
      </c>
      <c r="E2222" t="s">
        <v>39</v>
      </c>
    </row>
    <row r="2223" spans="1:5" ht="15" customHeight="1">
      <c r="A2223" s="174" t="s">
        <v>4349</v>
      </c>
      <c r="B2223" s="174" t="s">
        <v>4350</v>
      </c>
      <c r="C2223" s="174" t="s">
        <v>4351</v>
      </c>
      <c r="D2223" s="177">
        <v>94.44</v>
      </c>
      <c r="E2223" t="s">
        <v>39</v>
      </c>
    </row>
    <row r="2224" spans="1:5" ht="15" customHeight="1">
      <c r="A2224" s="175" t="s">
        <v>4352</v>
      </c>
      <c r="B2224" s="175" t="s">
        <v>4353</v>
      </c>
      <c r="C2224" s="175" t="s">
        <v>706</v>
      </c>
      <c r="D2224" s="178">
        <v>123.48</v>
      </c>
      <c r="E2224" t="s">
        <v>39</v>
      </c>
    </row>
    <row r="2225" spans="1:5" ht="15" customHeight="1">
      <c r="A2225" s="174" t="s">
        <v>4354</v>
      </c>
      <c r="B2225" s="174" t="s">
        <v>4355</v>
      </c>
      <c r="C2225" s="174" t="s">
        <v>4356</v>
      </c>
      <c r="D2225" s="177">
        <v>641.33000000000004</v>
      </c>
      <c r="E2225" t="s">
        <v>39</v>
      </c>
    </row>
    <row r="2226" spans="1:5" ht="15" customHeight="1">
      <c r="A2226" s="175" t="s">
        <v>4357</v>
      </c>
      <c r="B2226" s="175" t="s">
        <v>4358</v>
      </c>
      <c r="C2226" s="175" t="s">
        <v>402</v>
      </c>
      <c r="D2226" s="178">
        <v>350.27</v>
      </c>
      <c r="E2226" t="s">
        <v>39</v>
      </c>
    </row>
    <row r="2227" spans="1:5" ht="15" customHeight="1">
      <c r="A2227" s="174" t="s">
        <v>4359</v>
      </c>
      <c r="B2227" s="174" t="s">
        <v>4360</v>
      </c>
      <c r="C2227" s="174" t="s">
        <v>1962</v>
      </c>
      <c r="D2227" s="177">
        <v>133.03</v>
      </c>
      <c r="E2227" t="s">
        <v>39</v>
      </c>
    </row>
    <row r="2228" spans="1:5" ht="15" customHeight="1">
      <c r="A2228" s="175" t="s">
        <v>4361</v>
      </c>
      <c r="B2228" s="175" t="s">
        <v>4362</v>
      </c>
      <c r="C2228" s="175" t="s">
        <v>392</v>
      </c>
      <c r="D2228" s="178">
        <v>57.49</v>
      </c>
      <c r="E2228" t="s">
        <v>39</v>
      </c>
    </row>
    <row r="2229" spans="1:5" ht="15" customHeight="1">
      <c r="A2229" s="174" t="s">
        <v>407</v>
      </c>
      <c r="B2229" s="174" t="s">
        <v>408</v>
      </c>
      <c r="C2229" s="174" t="s">
        <v>255</v>
      </c>
      <c r="D2229" s="177">
        <v>-251.06</v>
      </c>
      <c r="E2229" t="s">
        <v>39</v>
      </c>
    </row>
    <row r="2230" spans="1:5" ht="15" customHeight="1">
      <c r="A2230" s="175" t="s">
        <v>393</v>
      </c>
      <c r="B2230" s="175" t="s">
        <v>394</v>
      </c>
      <c r="C2230" s="175" t="s">
        <v>171</v>
      </c>
      <c r="D2230" s="178">
        <v>-30.65</v>
      </c>
      <c r="E2230" t="s">
        <v>39</v>
      </c>
    </row>
    <row r="2231" spans="1:5" ht="15" customHeight="1">
      <c r="A2231" s="174" t="s">
        <v>435</v>
      </c>
      <c r="B2231" s="174" t="s">
        <v>436</v>
      </c>
      <c r="C2231" s="174" t="s">
        <v>434</v>
      </c>
      <c r="D2231" s="177">
        <v>32149.22</v>
      </c>
      <c r="E2231" t="s">
        <v>37</v>
      </c>
    </row>
    <row r="2232" spans="1:5" ht="15" customHeight="1">
      <c r="A2232" s="175" t="s">
        <v>4363</v>
      </c>
      <c r="B2232" s="175" t="s">
        <v>4364</v>
      </c>
      <c r="C2232" s="175" t="s">
        <v>552</v>
      </c>
      <c r="D2232" s="178">
        <v>13963.74</v>
      </c>
      <c r="E2232" t="s">
        <v>37</v>
      </c>
    </row>
    <row r="2233" spans="1:5" ht="15" customHeight="1">
      <c r="A2233" s="174" t="s">
        <v>2030</v>
      </c>
      <c r="B2233" s="174" t="s">
        <v>2031</v>
      </c>
      <c r="C2233" s="174" t="s">
        <v>434</v>
      </c>
      <c r="D2233" s="177">
        <v>32020.400000000001</v>
      </c>
      <c r="E2233" t="s">
        <v>37</v>
      </c>
    </row>
    <row r="2234" spans="1:5" ht="15" customHeight="1">
      <c r="A2234" s="175" t="s">
        <v>430</v>
      </c>
      <c r="B2234" s="175" t="s">
        <v>431</v>
      </c>
      <c r="C2234" s="175" t="s">
        <v>241</v>
      </c>
      <c r="D2234" s="178">
        <v>12473.75</v>
      </c>
      <c r="E2234" t="s">
        <v>37</v>
      </c>
    </row>
    <row r="2235" spans="1:5" ht="15" customHeight="1">
      <c r="A2235" s="174" t="s">
        <v>2034</v>
      </c>
      <c r="B2235" s="174" t="s">
        <v>2035</v>
      </c>
      <c r="C2235" s="174" t="s">
        <v>241</v>
      </c>
      <c r="D2235" s="177">
        <v>17877.78</v>
      </c>
      <c r="E2235" t="s">
        <v>37</v>
      </c>
    </row>
    <row r="2236" spans="1:5" ht="15" customHeight="1">
      <c r="A2236" s="175" t="s">
        <v>2024</v>
      </c>
      <c r="B2236" s="175" t="s">
        <v>2025</v>
      </c>
      <c r="C2236" s="175" t="s">
        <v>241</v>
      </c>
      <c r="D2236" s="178">
        <v>18311.96</v>
      </c>
      <c r="E2236" t="s">
        <v>37</v>
      </c>
    </row>
    <row r="2237" spans="1:5" ht="15" customHeight="1">
      <c r="A2237" s="174" t="s">
        <v>4365</v>
      </c>
      <c r="B2237" s="174" t="s">
        <v>4366</v>
      </c>
      <c r="C2237" s="174" t="s">
        <v>241</v>
      </c>
      <c r="D2237" s="177">
        <v>5047.3500000000004</v>
      </c>
      <c r="E2237" t="s">
        <v>37</v>
      </c>
    </row>
    <row r="2238" spans="1:5" ht="15" customHeight="1">
      <c r="A2238" s="175" t="s">
        <v>2022</v>
      </c>
      <c r="B2238" s="175" t="s">
        <v>2023</v>
      </c>
      <c r="C2238" s="175" t="s">
        <v>241</v>
      </c>
      <c r="D2238" s="178">
        <v>5020.4399999999996</v>
      </c>
      <c r="E2238" t="s">
        <v>37</v>
      </c>
    </row>
    <row r="2239" spans="1:5" ht="15" customHeight="1">
      <c r="A2239" s="174" t="s">
        <v>4367</v>
      </c>
      <c r="B2239" s="174" t="s">
        <v>4368</v>
      </c>
      <c r="C2239" s="174" t="s">
        <v>241</v>
      </c>
      <c r="D2239" s="177">
        <v>4005.49</v>
      </c>
      <c r="E2239" t="s">
        <v>37</v>
      </c>
    </row>
    <row r="2240" spans="1:5" ht="15" customHeight="1">
      <c r="A2240" s="175" t="s">
        <v>2052</v>
      </c>
      <c r="B2240" s="175" t="s">
        <v>2053</v>
      </c>
      <c r="C2240" s="175" t="s">
        <v>241</v>
      </c>
      <c r="D2240" s="178">
        <v>4655.59</v>
      </c>
      <c r="E2240" t="s">
        <v>37</v>
      </c>
    </row>
    <row r="2241" spans="1:6" ht="15" customHeight="1">
      <c r="A2241" s="174" t="s">
        <v>2054</v>
      </c>
      <c r="B2241" s="174" t="s">
        <v>2055</v>
      </c>
      <c r="C2241" s="174" t="s">
        <v>241</v>
      </c>
      <c r="D2241" s="177">
        <v>4909.96</v>
      </c>
      <c r="E2241" t="s">
        <v>37</v>
      </c>
    </row>
    <row r="2242" spans="1:6" ht="15" customHeight="1">
      <c r="A2242" s="175" t="s">
        <v>4369</v>
      </c>
      <c r="B2242" s="175" t="s">
        <v>4370</v>
      </c>
      <c r="C2242" s="175" t="s">
        <v>4371</v>
      </c>
      <c r="D2242" s="178">
        <v>4020.42</v>
      </c>
      <c r="E2242" t="s">
        <v>37</v>
      </c>
    </row>
    <row r="2243" spans="1:6" ht="15" customHeight="1">
      <c r="A2243" s="174" t="s">
        <v>449</v>
      </c>
      <c r="B2243" s="174" t="s">
        <v>450</v>
      </c>
      <c r="C2243" s="174" t="s">
        <v>246</v>
      </c>
      <c r="D2243" s="177">
        <v>3941.08</v>
      </c>
      <c r="E2243" t="s">
        <v>37</v>
      </c>
    </row>
    <row r="2244" spans="1:6" ht="15" customHeight="1">
      <c r="A2244" s="175" t="s">
        <v>4372</v>
      </c>
      <c r="B2244" s="175" t="s">
        <v>4373</v>
      </c>
      <c r="C2244" s="175" t="s">
        <v>2098</v>
      </c>
      <c r="D2244" s="178">
        <v>4914.2700000000004</v>
      </c>
      <c r="E2244" t="s">
        <v>37</v>
      </c>
    </row>
    <row r="2245" spans="1:6" ht="15" customHeight="1">
      <c r="A2245" s="174" t="s">
        <v>4374</v>
      </c>
      <c r="B2245" s="174" t="s">
        <v>4375</v>
      </c>
      <c r="C2245" s="174" t="s">
        <v>241</v>
      </c>
      <c r="D2245" s="177">
        <v>2939.42</v>
      </c>
      <c r="E2245" t="s">
        <v>37</v>
      </c>
    </row>
    <row r="2246" spans="1:6" ht="15" customHeight="1">
      <c r="A2246" s="175" t="s">
        <v>4376</v>
      </c>
      <c r="B2246" s="175" t="s">
        <v>4377</v>
      </c>
      <c r="C2246" s="175" t="s">
        <v>241</v>
      </c>
      <c r="D2246" s="178">
        <v>2789.76</v>
      </c>
      <c r="E2246" t="s">
        <v>37</v>
      </c>
    </row>
    <row r="2247" spans="1:6" ht="15" customHeight="1">
      <c r="A2247" s="174" t="s">
        <v>2087</v>
      </c>
      <c r="B2247" s="174" t="s">
        <v>2088</v>
      </c>
      <c r="C2247" s="174" t="s">
        <v>241</v>
      </c>
      <c r="D2247" s="177">
        <v>4739.2700000000004</v>
      </c>
      <c r="E2247" t="s">
        <v>37</v>
      </c>
    </row>
    <row r="2248" spans="1:6" ht="15" customHeight="1">
      <c r="A2248" s="175" t="s">
        <v>4378</v>
      </c>
      <c r="B2248" s="175" t="s">
        <v>4379</v>
      </c>
      <c r="C2248" s="175" t="s">
        <v>241</v>
      </c>
      <c r="D2248" s="178">
        <v>2139.2199999999998</v>
      </c>
      <c r="E2248" t="s">
        <v>37</v>
      </c>
    </row>
    <row r="2249" spans="1:6" ht="15" customHeight="1">
      <c r="A2249" s="174" t="s">
        <v>2042</v>
      </c>
      <c r="B2249" s="174" t="s">
        <v>2043</v>
      </c>
      <c r="C2249" s="174" t="s">
        <v>241</v>
      </c>
      <c r="D2249" s="177">
        <v>5755.62</v>
      </c>
      <c r="E2249" t="s">
        <v>37</v>
      </c>
    </row>
    <row r="2250" spans="1:6" ht="15" customHeight="1">
      <c r="A2250" s="175" t="s">
        <v>2083</v>
      </c>
      <c r="B2250" s="175" t="s">
        <v>2084</v>
      </c>
      <c r="C2250" s="175" t="s">
        <v>241</v>
      </c>
      <c r="D2250" s="178">
        <v>4112.04</v>
      </c>
      <c r="E2250" t="s">
        <v>37</v>
      </c>
    </row>
    <row r="2251" spans="1:6" ht="15" customHeight="1">
      <c r="A2251" s="174" t="s">
        <v>4380</v>
      </c>
      <c r="B2251" s="174" t="s">
        <v>4381</v>
      </c>
      <c r="C2251" s="174" t="s">
        <v>199</v>
      </c>
      <c r="D2251" s="177">
        <v>4128.3100000000004</v>
      </c>
      <c r="E2251" t="s">
        <v>37</v>
      </c>
    </row>
    <row r="2252" spans="1:6" ht="15" customHeight="1">
      <c r="A2252" s="175" t="s">
        <v>2046</v>
      </c>
      <c r="B2252" s="175" t="s">
        <v>2047</v>
      </c>
      <c r="C2252" s="175" t="s">
        <v>457</v>
      </c>
      <c r="D2252" s="178">
        <v>1997.52</v>
      </c>
      <c r="E2252" t="s">
        <v>37</v>
      </c>
    </row>
    <row r="2253" spans="1:6" ht="15" customHeight="1">
      <c r="A2253" s="174" t="s">
        <v>2032</v>
      </c>
      <c r="B2253" s="174" t="s">
        <v>2033</v>
      </c>
      <c r="C2253" s="174" t="s">
        <v>540</v>
      </c>
      <c r="D2253" s="177">
        <v>3106.36</v>
      </c>
      <c r="E2253" t="s">
        <v>37</v>
      </c>
      <c r="F2253" t="s">
        <v>65</v>
      </c>
    </row>
    <row r="2254" spans="1:6" ht="15" customHeight="1">
      <c r="A2254" s="175" t="s">
        <v>425</v>
      </c>
      <c r="B2254" s="175" t="s">
        <v>426</v>
      </c>
      <c r="C2254" s="175" t="s">
        <v>241</v>
      </c>
      <c r="D2254" s="178">
        <v>3951.93</v>
      </c>
      <c r="E2254" t="s">
        <v>37</v>
      </c>
    </row>
    <row r="2255" spans="1:6" ht="15" customHeight="1">
      <c r="A2255" s="174" t="s">
        <v>4382</v>
      </c>
      <c r="B2255" s="174" t="s">
        <v>4383</v>
      </c>
      <c r="C2255" s="174" t="s">
        <v>241</v>
      </c>
      <c r="D2255" s="177">
        <v>1325.12</v>
      </c>
      <c r="E2255" t="s">
        <v>37</v>
      </c>
    </row>
    <row r="2256" spans="1:6" ht="15" customHeight="1">
      <c r="A2256" s="175" t="s">
        <v>2050</v>
      </c>
      <c r="B2256" s="175" t="s">
        <v>2051</v>
      </c>
      <c r="C2256" s="175" t="s">
        <v>241</v>
      </c>
      <c r="D2256" s="178">
        <v>2932.03</v>
      </c>
      <c r="E2256" t="s">
        <v>37</v>
      </c>
    </row>
    <row r="2257" spans="1:5" ht="15" customHeight="1">
      <c r="A2257" s="174" t="s">
        <v>4384</v>
      </c>
      <c r="B2257" s="174" t="s">
        <v>4385</v>
      </c>
      <c r="C2257" s="174" t="s">
        <v>457</v>
      </c>
      <c r="D2257" s="177">
        <v>1142.1500000000001</v>
      </c>
      <c r="E2257" t="s">
        <v>37</v>
      </c>
    </row>
    <row r="2258" spans="1:5" ht="15" customHeight="1">
      <c r="A2258" s="175" t="s">
        <v>2038</v>
      </c>
      <c r="B2258" s="175" t="s">
        <v>2039</v>
      </c>
      <c r="C2258" s="175" t="s">
        <v>241</v>
      </c>
      <c r="D2258" s="178">
        <v>2055.5700000000002</v>
      </c>
      <c r="E2258" t="s">
        <v>37</v>
      </c>
    </row>
    <row r="2259" spans="1:5" ht="15" customHeight="1">
      <c r="A2259" s="174" t="s">
        <v>4386</v>
      </c>
      <c r="B2259" s="174" t="s">
        <v>4387</v>
      </c>
      <c r="C2259" s="174" t="s">
        <v>313</v>
      </c>
      <c r="D2259" s="177">
        <v>2229.5700000000002</v>
      </c>
      <c r="E2259" t="s">
        <v>37</v>
      </c>
    </row>
    <row r="2260" spans="1:5" ht="15" customHeight="1">
      <c r="A2260" s="175" t="s">
        <v>4388</v>
      </c>
      <c r="B2260" s="175" t="s">
        <v>4389</v>
      </c>
      <c r="C2260" s="175" t="s">
        <v>2064</v>
      </c>
      <c r="D2260" s="178">
        <v>3037.9</v>
      </c>
      <c r="E2260" t="s">
        <v>37</v>
      </c>
    </row>
    <row r="2261" spans="1:5" ht="15" customHeight="1">
      <c r="A2261" s="174" t="s">
        <v>4390</v>
      </c>
      <c r="B2261" s="174" t="s">
        <v>4391</v>
      </c>
      <c r="C2261" s="174" t="s">
        <v>351</v>
      </c>
      <c r="D2261" s="177">
        <v>1009.51</v>
      </c>
      <c r="E2261" t="s">
        <v>37</v>
      </c>
    </row>
    <row r="2262" spans="1:5" ht="15" customHeight="1">
      <c r="A2262" s="175" t="s">
        <v>4392</v>
      </c>
      <c r="B2262" s="175" t="s">
        <v>4393</v>
      </c>
      <c r="C2262" s="175" t="s">
        <v>241</v>
      </c>
      <c r="D2262" s="178">
        <v>787.45</v>
      </c>
      <c r="E2262" t="s">
        <v>37</v>
      </c>
    </row>
    <row r="2263" spans="1:5" ht="15" customHeight="1">
      <c r="A2263" s="174" t="s">
        <v>2069</v>
      </c>
      <c r="B2263" s="174" t="s">
        <v>2070</v>
      </c>
      <c r="C2263" s="174" t="s">
        <v>241</v>
      </c>
      <c r="D2263" s="177">
        <v>1209.6600000000001</v>
      </c>
      <c r="E2263" t="s">
        <v>37</v>
      </c>
    </row>
    <row r="2264" spans="1:5" ht="15" customHeight="1">
      <c r="A2264" s="175" t="s">
        <v>4394</v>
      </c>
      <c r="B2264" s="175" t="s">
        <v>4395</v>
      </c>
      <c r="C2264" s="175" t="s">
        <v>420</v>
      </c>
      <c r="D2264" s="178">
        <v>1367.9</v>
      </c>
      <c r="E2264" t="s">
        <v>37</v>
      </c>
    </row>
    <row r="2265" spans="1:5" ht="15" customHeight="1">
      <c r="A2265" s="174" t="s">
        <v>4396</v>
      </c>
      <c r="B2265" s="174" t="s">
        <v>4397</v>
      </c>
      <c r="C2265" s="174" t="s">
        <v>457</v>
      </c>
      <c r="D2265" s="177">
        <v>238.9</v>
      </c>
      <c r="E2265" t="s">
        <v>37</v>
      </c>
    </row>
    <row r="2266" spans="1:5" ht="15" customHeight="1">
      <c r="A2266" s="175" t="s">
        <v>2058</v>
      </c>
      <c r="B2266" s="175" t="s">
        <v>2059</v>
      </c>
      <c r="C2266" s="175" t="s">
        <v>241</v>
      </c>
      <c r="D2266" s="178">
        <v>451.9</v>
      </c>
      <c r="E2266" t="s">
        <v>37</v>
      </c>
    </row>
    <row r="2267" spans="1:5" ht="15" customHeight="1">
      <c r="A2267" s="174" t="s">
        <v>4398</v>
      </c>
      <c r="B2267" s="174" t="s">
        <v>4399</v>
      </c>
      <c r="C2267" s="174" t="s">
        <v>241</v>
      </c>
      <c r="D2267" s="177">
        <v>611.20000000000005</v>
      </c>
      <c r="E2267" t="s">
        <v>37</v>
      </c>
    </row>
    <row r="2268" spans="1:5" ht="15" customHeight="1">
      <c r="A2268" s="175" t="s">
        <v>4400</v>
      </c>
      <c r="B2268" s="175" t="s">
        <v>4401</v>
      </c>
      <c r="C2268" s="175" t="s">
        <v>241</v>
      </c>
      <c r="D2268" s="178">
        <v>427.8</v>
      </c>
      <c r="E2268" t="s">
        <v>37</v>
      </c>
    </row>
    <row r="2269" spans="1:5" ht="15" customHeight="1">
      <c r="A2269" s="174" t="s">
        <v>2036</v>
      </c>
      <c r="B2269" s="174" t="s">
        <v>2037</v>
      </c>
      <c r="C2269" s="174" t="s">
        <v>476</v>
      </c>
      <c r="D2269" s="177">
        <v>1068.51</v>
      </c>
      <c r="E2269" t="s">
        <v>37</v>
      </c>
    </row>
    <row r="2270" spans="1:5" ht="15" customHeight="1">
      <c r="A2270" s="175" t="s">
        <v>2044</v>
      </c>
      <c r="B2270" s="175" t="s">
        <v>2045</v>
      </c>
      <c r="C2270" s="175" t="s">
        <v>241</v>
      </c>
      <c r="D2270" s="178">
        <v>396.22</v>
      </c>
      <c r="E2270" t="s">
        <v>37</v>
      </c>
    </row>
    <row r="2271" spans="1:5" ht="15" customHeight="1">
      <c r="A2271" s="174" t="s">
        <v>4402</v>
      </c>
      <c r="B2271" s="174" t="s">
        <v>4403</v>
      </c>
      <c r="C2271" s="174" t="s">
        <v>241</v>
      </c>
      <c r="D2271" s="177">
        <v>448.56</v>
      </c>
      <c r="E2271" t="s">
        <v>37</v>
      </c>
    </row>
    <row r="2272" spans="1:5" ht="15" customHeight="1">
      <c r="A2272" s="175" t="s">
        <v>4404</v>
      </c>
      <c r="B2272" s="175" t="s">
        <v>4405</v>
      </c>
      <c r="C2272" s="175" t="s">
        <v>476</v>
      </c>
      <c r="D2272" s="178">
        <v>362.52</v>
      </c>
      <c r="E2272" t="s">
        <v>37</v>
      </c>
    </row>
    <row r="2273" spans="1:5" ht="15" customHeight="1">
      <c r="A2273" s="174" t="s">
        <v>4406</v>
      </c>
      <c r="B2273" s="174" t="s">
        <v>4407</v>
      </c>
      <c r="C2273" s="174" t="s">
        <v>2234</v>
      </c>
      <c r="D2273" s="177">
        <v>561.76</v>
      </c>
      <c r="E2273" t="s">
        <v>37</v>
      </c>
    </row>
    <row r="2274" spans="1:5" ht="15" customHeight="1">
      <c r="A2274" s="175" t="s">
        <v>4408</v>
      </c>
      <c r="B2274" s="175" t="s">
        <v>4409</v>
      </c>
      <c r="C2274" s="175" t="s">
        <v>241</v>
      </c>
      <c r="D2274" s="178">
        <v>253.6</v>
      </c>
      <c r="E2274" t="s">
        <v>37</v>
      </c>
    </row>
    <row r="2275" spans="1:5" ht="15" customHeight="1">
      <c r="A2275" s="174" t="s">
        <v>4410</v>
      </c>
      <c r="B2275" s="174" t="s">
        <v>4411</v>
      </c>
      <c r="C2275" s="174" t="s">
        <v>4371</v>
      </c>
      <c r="D2275" s="177">
        <v>289.98</v>
      </c>
      <c r="E2275" t="s">
        <v>37</v>
      </c>
    </row>
    <row r="2276" spans="1:5" ht="15" customHeight="1">
      <c r="A2276" s="175" t="s">
        <v>4412</v>
      </c>
      <c r="B2276" s="175" t="s">
        <v>4413</v>
      </c>
      <c r="C2276" s="175" t="s">
        <v>434</v>
      </c>
      <c r="D2276" s="178">
        <v>396.24</v>
      </c>
      <c r="E2276" t="s">
        <v>37</v>
      </c>
    </row>
    <row r="2277" spans="1:5" ht="15" customHeight="1">
      <c r="A2277" s="174" t="s">
        <v>4414</v>
      </c>
      <c r="B2277" s="174" t="s">
        <v>4415</v>
      </c>
      <c r="C2277" s="174" t="s">
        <v>457</v>
      </c>
      <c r="D2277" s="177">
        <v>286.98</v>
      </c>
      <c r="E2277" t="s">
        <v>37</v>
      </c>
    </row>
    <row r="2278" spans="1:5" ht="15" customHeight="1">
      <c r="A2278" s="175" t="s">
        <v>2016</v>
      </c>
      <c r="B2278" s="175" t="s">
        <v>2017</v>
      </c>
      <c r="C2278" s="175" t="s">
        <v>2018</v>
      </c>
      <c r="D2278" s="178">
        <v>261</v>
      </c>
      <c r="E2278" t="s">
        <v>37</v>
      </c>
    </row>
    <row r="2279" spans="1:5" ht="15" customHeight="1">
      <c r="A2279" s="174" t="s">
        <v>4416</v>
      </c>
      <c r="B2279" s="174" t="s">
        <v>4417</v>
      </c>
      <c r="C2279" s="174" t="s">
        <v>241</v>
      </c>
      <c r="D2279" s="177">
        <v>237.7</v>
      </c>
      <c r="E2279" t="s">
        <v>37</v>
      </c>
    </row>
    <row r="2280" spans="1:5" ht="15" customHeight="1">
      <c r="A2280" s="175" t="s">
        <v>4418</v>
      </c>
      <c r="B2280" s="175" t="s">
        <v>4419</v>
      </c>
      <c r="C2280" s="175" t="s">
        <v>241</v>
      </c>
      <c r="D2280" s="178">
        <v>215.35</v>
      </c>
      <c r="E2280" t="s">
        <v>37</v>
      </c>
    </row>
    <row r="2281" spans="1:5" ht="15" customHeight="1">
      <c r="A2281" s="174" t="s">
        <v>4420</v>
      </c>
      <c r="B2281" s="174" t="s">
        <v>4421</v>
      </c>
      <c r="C2281" s="174" t="s">
        <v>241</v>
      </c>
      <c r="D2281" s="177">
        <v>249.45</v>
      </c>
      <c r="E2281" t="s">
        <v>37</v>
      </c>
    </row>
    <row r="2282" spans="1:5" ht="15" customHeight="1">
      <c r="A2282" s="175" t="s">
        <v>4422</v>
      </c>
      <c r="B2282" s="175" t="s">
        <v>4423</v>
      </c>
      <c r="C2282" s="175" t="s">
        <v>241</v>
      </c>
      <c r="D2282" s="178">
        <v>133.44</v>
      </c>
      <c r="E2282" t="s">
        <v>37</v>
      </c>
    </row>
    <row r="2283" spans="1:5" ht="15" customHeight="1">
      <c r="A2283" s="174" t="s">
        <v>4424</v>
      </c>
      <c r="B2283" s="174" t="s">
        <v>4425</v>
      </c>
      <c r="C2283" s="174" t="s">
        <v>241</v>
      </c>
      <c r="D2283" s="177">
        <v>188.08</v>
      </c>
      <c r="E2283" t="s">
        <v>37</v>
      </c>
    </row>
    <row r="2284" spans="1:5" ht="15" customHeight="1">
      <c r="A2284" s="175" t="s">
        <v>2091</v>
      </c>
      <c r="B2284" s="175" t="s">
        <v>2092</v>
      </c>
      <c r="C2284" s="175" t="s">
        <v>241</v>
      </c>
      <c r="D2284" s="178">
        <v>369.08</v>
      </c>
      <c r="E2284" t="s">
        <v>37</v>
      </c>
    </row>
    <row r="2285" spans="1:5" ht="15" customHeight="1">
      <c r="A2285" s="174" t="s">
        <v>2056</v>
      </c>
      <c r="B2285" s="174" t="s">
        <v>2057</v>
      </c>
      <c r="C2285" s="174" t="s">
        <v>241</v>
      </c>
      <c r="D2285" s="177">
        <v>197.36</v>
      </c>
      <c r="E2285" t="s">
        <v>37</v>
      </c>
    </row>
    <row r="2286" spans="1:5" ht="15" customHeight="1">
      <c r="A2286" s="175" t="s">
        <v>4426</v>
      </c>
      <c r="B2286" s="175" t="s">
        <v>4427</v>
      </c>
      <c r="C2286" s="175" t="s">
        <v>2018</v>
      </c>
      <c r="D2286" s="178">
        <v>80</v>
      </c>
      <c r="E2286" t="s">
        <v>37</v>
      </c>
    </row>
    <row r="2287" spans="1:5" ht="15" customHeight="1">
      <c r="A2287" s="174" t="s">
        <v>443</v>
      </c>
      <c r="B2287" s="174" t="s">
        <v>444</v>
      </c>
      <c r="C2287" s="174" t="s">
        <v>255</v>
      </c>
      <c r="D2287" s="177">
        <v>-281.37</v>
      </c>
      <c r="E2287" t="s">
        <v>37</v>
      </c>
    </row>
    <row r="2288" spans="1:5" ht="15" customHeight="1">
      <c r="A2288" s="175" t="s">
        <v>423</v>
      </c>
      <c r="B2288" s="175" t="s">
        <v>424</v>
      </c>
      <c r="C2288" s="175" t="s">
        <v>171</v>
      </c>
      <c r="D2288" s="178">
        <v>-203.25</v>
      </c>
      <c r="E2288" t="s">
        <v>37</v>
      </c>
    </row>
    <row r="2289" spans="1:6" ht="15" customHeight="1">
      <c r="A2289" s="174" t="s">
        <v>2177</v>
      </c>
      <c r="B2289" s="174" t="s">
        <v>2178</v>
      </c>
      <c r="C2289" s="174" t="s">
        <v>476</v>
      </c>
      <c r="D2289" s="177">
        <v>13894.32</v>
      </c>
      <c r="E2289" t="s">
        <v>482</v>
      </c>
    </row>
    <row r="2290" spans="1:6" ht="15" customHeight="1">
      <c r="A2290" s="175" t="s">
        <v>652</v>
      </c>
      <c r="B2290" s="175" t="s">
        <v>653</v>
      </c>
      <c r="C2290" s="175" t="s">
        <v>534</v>
      </c>
      <c r="D2290" s="178">
        <v>5820.13</v>
      </c>
      <c r="E2290" t="s">
        <v>20</v>
      </c>
    </row>
    <row r="2291" spans="1:6" ht="15" customHeight="1">
      <c r="A2291" s="174" t="s">
        <v>506</v>
      </c>
      <c r="B2291" s="174" t="s">
        <v>507</v>
      </c>
      <c r="C2291" s="174" t="s">
        <v>374</v>
      </c>
      <c r="D2291" s="177">
        <v>8340.26</v>
      </c>
      <c r="E2291" t="s">
        <v>34</v>
      </c>
    </row>
    <row r="2292" spans="1:6" ht="15" customHeight="1">
      <c r="A2292" s="175" t="s">
        <v>2608</v>
      </c>
      <c r="B2292" s="175" t="s">
        <v>2609</v>
      </c>
      <c r="C2292" s="175" t="s">
        <v>2203</v>
      </c>
      <c r="D2292" s="178">
        <v>9419.41</v>
      </c>
      <c r="E2292" t="s">
        <v>20</v>
      </c>
    </row>
    <row r="2293" spans="1:6" ht="15" customHeight="1">
      <c r="A2293" s="174" t="s">
        <v>663</v>
      </c>
      <c r="B2293" s="174" t="s">
        <v>664</v>
      </c>
      <c r="C2293" s="174" t="s">
        <v>617</v>
      </c>
      <c r="D2293" s="177">
        <v>13741.12</v>
      </c>
      <c r="E2293" t="s">
        <v>34</v>
      </c>
    </row>
    <row r="2294" spans="1:6" ht="15" customHeight="1">
      <c r="A2294" s="175" t="s">
        <v>2257</v>
      </c>
      <c r="B2294" s="175" t="s">
        <v>2258</v>
      </c>
      <c r="C2294" s="175" t="s">
        <v>587</v>
      </c>
      <c r="D2294" s="178">
        <v>10742.04</v>
      </c>
      <c r="E2294" t="s">
        <v>34</v>
      </c>
      <c r="F2294" t="s">
        <v>65</v>
      </c>
    </row>
    <row r="2295" spans="1:6" ht="15" customHeight="1">
      <c r="A2295" s="174" t="s">
        <v>2183</v>
      </c>
      <c r="B2295" s="174" t="s">
        <v>2184</v>
      </c>
      <c r="C2295" s="174" t="s">
        <v>2185</v>
      </c>
      <c r="D2295" s="177">
        <v>3791.56</v>
      </c>
      <c r="E2295" t="s">
        <v>34</v>
      </c>
    </row>
    <row r="2296" spans="1:6" ht="15" customHeight="1">
      <c r="A2296" s="175" t="s">
        <v>579</v>
      </c>
      <c r="B2296" s="175" t="s">
        <v>580</v>
      </c>
      <c r="C2296" s="175" t="s">
        <v>476</v>
      </c>
      <c r="D2296" s="178">
        <v>7264.76</v>
      </c>
      <c r="E2296" t="s">
        <v>34</v>
      </c>
    </row>
    <row r="2297" spans="1:6" ht="15" customHeight="1">
      <c r="A2297" s="174" t="s">
        <v>2107</v>
      </c>
      <c r="B2297" s="174" t="s">
        <v>2108</v>
      </c>
      <c r="C2297" s="174" t="s">
        <v>476</v>
      </c>
      <c r="D2297" s="177">
        <v>6185.98</v>
      </c>
      <c r="E2297" t="s">
        <v>34</v>
      </c>
    </row>
    <row r="2298" spans="1:6" ht="15" customHeight="1">
      <c r="A2298" s="175" t="s">
        <v>516</v>
      </c>
      <c r="B2298" s="175" t="s">
        <v>517</v>
      </c>
      <c r="C2298" s="175" t="s">
        <v>476</v>
      </c>
      <c r="D2298" s="178">
        <v>6450.76</v>
      </c>
      <c r="E2298" t="s">
        <v>34</v>
      </c>
    </row>
    <row r="2299" spans="1:6" ht="15" customHeight="1">
      <c r="A2299" s="174" t="s">
        <v>2516</v>
      </c>
      <c r="B2299" s="174" t="s">
        <v>2517</v>
      </c>
      <c r="C2299" s="174" t="s">
        <v>241</v>
      </c>
      <c r="D2299" s="177">
        <v>11184.45</v>
      </c>
      <c r="E2299" t="s">
        <v>34</v>
      </c>
    </row>
    <row r="2300" spans="1:6" ht="15" customHeight="1">
      <c r="A2300" s="175" t="s">
        <v>2534</v>
      </c>
      <c r="B2300" s="175" t="s">
        <v>2535</v>
      </c>
      <c r="C2300" s="175" t="s">
        <v>1322</v>
      </c>
      <c r="D2300" s="178">
        <v>3877.08</v>
      </c>
      <c r="E2300" t="s">
        <v>34</v>
      </c>
    </row>
    <row r="2301" spans="1:6" ht="15" customHeight="1">
      <c r="A2301" s="174" t="s">
        <v>2093</v>
      </c>
      <c r="B2301" s="174" t="s">
        <v>2094</v>
      </c>
      <c r="C2301" s="174" t="s">
        <v>2095</v>
      </c>
      <c r="D2301" s="177">
        <v>3926.72</v>
      </c>
      <c r="E2301" t="s">
        <v>20</v>
      </c>
    </row>
    <row r="2302" spans="1:6" ht="15" customHeight="1">
      <c r="A2302" s="175" t="s">
        <v>2427</v>
      </c>
      <c r="B2302" s="175" t="s">
        <v>2428</v>
      </c>
      <c r="C2302" s="175" t="s">
        <v>534</v>
      </c>
      <c r="D2302" s="178">
        <v>3818.88</v>
      </c>
      <c r="E2302" t="s">
        <v>20</v>
      </c>
    </row>
    <row r="2303" spans="1:6" ht="15" customHeight="1">
      <c r="A2303" s="174" t="s">
        <v>2145</v>
      </c>
      <c r="B2303" s="174" t="s">
        <v>2146</v>
      </c>
      <c r="C2303" s="174" t="s">
        <v>1176</v>
      </c>
      <c r="D2303" s="177">
        <v>2596.35</v>
      </c>
      <c r="E2303" t="s">
        <v>34</v>
      </c>
    </row>
    <row r="2304" spans="1:6" ht="15" customHeight="1">
      <c r="A2304" s="175" t="s">
        <v>4428</v>
      </c>
      <c r="B2304" s="175" t="s">
        <v>4429</v>
      </c>
      <c r="C2304" s="175" t="s">
        <v>215</v>
      </c>
      <c r="D2304" s="178">
        <v>2918.31</v>
      </c>
      <c r="E2304" t="s">
        <v>34</v>
      </c>
    </row>
    <row r="2305" spans="1:5" ht="15" customHeight="1">
      <c r="A2305" s="174" t="s">
        <v>2102</v>
      </c>
      <c r="B2305" s="174" t="s">
        <v>2103</v>
      </c>
      <c r="C2305" s="174" t="s">
        <v>2104</v>
      </c>
      <c r="D2305" s="177">
        <v>3010.25</v>
      </c>
      <c r="E2305" t="s">
        <v>34</v>
      </c>
    </row>
    <row r="2306" spans="1:5" ht="15" customHeight="1">
      <c r="A2306" s="175" t="s">
        <v>2109</v>
      </c>
      <c r="B2306" s="175" t="s">
        <v>2110</v>
      </c>
      <c r="C2306" s="175" t="s">
        <v>374</v>
      </c>
      <c r="D2306" s="178">
        <v>2312.59</v>
      </c>
      <c r="E2306" t="s">
        <v>34</v>
      </c>
    </row>
    <row r="2307" spans="1:5" ht="15" customHeight="1">
      <c r="A2307" s="174" t="s">
        <v>2111</v>
      </c>
      <c r="B2307" s="174" t="s">
        <v>2112</v>
      </c>
      <c r="C2307" s="174" t="s">
        <v>594</v>
      </c>
      <c r="D2307" s="177">
        <v>2953.26</v>
      </c>
      <c r="E2307" t="s">
        <v>34</v>
      </c>
    </row>
    <row r="2308" spans="1:5" ht="15" customHeight="1">
      <c r="A2308" s="175" t="s">
        <v>625</v>
      </c>
      <c r="B2308" s="175" t="s">
        <v>626</v>
      </c>
      <c r="C2308" s="175" t="s">
        <v>534</v>
      </c>
      <c r="D2308" s="178">
        <v>3093.78</v>
      </c>
      <c r="E2308" t="s">
        <v>20</v>
      </c>
    </row>
    <row r="2309" spans="1:5" ht="15" customHeight="1">
      <c r="A2309" s="174" t="s">
        <v>565</v>
      </c>
      <c r="B2309" s="174" t="s">
        <v>566</v>
      </c>
      <c r="C2309" s="174" t="s">
        <v>534</v>
      </c>
      <c r="D2309" s="177">
        <v>2126.77</v>
      </c>
      <c r="E2309" t="s">
        <v>20</v>
      </c>
    </row>
    <row r="2310" spans="1:5" ht="15" customHeight="1">
      <c r="A2310" s="175" t="s">
        <v>4430</v>
      </c>
      <c r="B2310" s="175" t="s">
        <v>4431</v>
      </c>
      <c r="C2310" s="175" t="s">
        <v>215</v>
      </c>
      <c r="D2310" s="178">
        <v>4690.08</v>
      </c>
      <c r="E2310" t="s">
        <v>34</v>
      </c>
    </row>
    <row r="2311" spans="1:5" ht="15" customHeight="1">
      <c r="A2311" s="174" t="s">
        <v>581</v>
      </c>
      <c r="B2311" s="174" t="s">
        <v>582</v>
      </c>
      <c r="C2311" s="174" t="s">
        <v>476</v>
      </c>
      <c r="D2311" s="177">
        <v>3752.36</v>
      </c>
      <c r="E2311" t="s">
        <v>34</v>
      </c>
    </row>
    <row r="2312" spans="1:5" ht="15" customHeight="1">
      <c r="A2312" s="175" t="s">
        <v>2136</v>
      </c>
      <c r="B2312" s="175" t="s">
        <v>2137</v>
      </c>
      <c r="C2312" s="175" t="s">
        <v>476</v>
      </c>
      <c r="D2312" s="178">
        <v>2952.66</v>
      </c>
      <c r="E2312" t="s">
        <v>34</v>
      </c>
    </row>
    <row r="2313" spans="1:5" ht="15" customHeight="1">
      <c r="A2313" s="174" t="s">
        <v>657</v>
      </c>
      <c r="B2313" s="174" t="s">
        <v>658</v>
      </c>
      <c r="C2313" s="174" t="s">
        <v>659</v>
      </c>
      <c r="D2313" s="177">
        <v>2946.24</v>
      </c>
      <c r="E2313" t="s">
        <v>20</v>
      </c>
    </row>
    <row r="2314" spans="1:5" ht="15" customHeight="1">
      <c r="A2314" s="175" t="s">
        <v>4432</v>
      </c>
      <c r="B2314" s="175" t="s">
        <v>4433</v>
      </c>
      <c r="C2314" s="175" t="s">
        <v>594</v>
      </c>
      <c r="D2314" s="178">
        <v>1967.26</v>
      </c>
      <c r="E2314" t="s">
        <v>34</v>
      </c>
    </row>
    <row r="2315" spans="1:5" ht="15" customHeight="1">
      <c r="A2315" s="174" t="s">
        <v>2247</v>
      </c>
      <c r="B2315" s="174" t="s">
        <v>2248</v>
      </c>
      <c r="C2315" s="174" t="s">
        <v>476</v>
      </c>
      <c r="D2315" s="177">
        <v>1722.47</v>
      </c>
      <c r="E2315" t="s">
        <v>34</v>
      </c>
    </row>
    <row r="2316" spans="1:5" ht="15" customHeight="1">
      <c r="A2316" s="175" t="s">
        <v>4434</v>
      </c>
      <c r="B2316" s="175" t="s">
        <v>4435</v>
      </c>
      <c r="C2316" s="175" t="s">
        <v>476</v>
      </c>
      <c r="D2316" s="178">
        <v>3109.32</v>
      </c>
      <c r="E2316" t="s">
        <v>34</v>
      </c>
    </row>
    <row r="2317" spans="1:5" ht="15" customHeight="1">
      <c r="A2317" s="174" t="s">
        <v>2159</v>
      </c>
      <c r="B2317" s="174" t="s">
        <v>2160</v>
      </c>
      <c r="C2317" s="174" t="s">
        <v>476</v>
      </c>
      <c r="D2317" s="177">
        <v>3467.93</v>
      </c>
      <c r="E2317" t="s">
        <v>34</v>
      </c>
    </row>
    <row r="2318" spans="1:5" ht="15" customHeight="1">
      <c r="A2318" s="175" t="s">
        <v>4436</v>
      </c>
      <c r="B2318" s="175" t="s">
        <v>4437</v>
      </c>
      <c r="C2318" s="175" t="s">
        <v>476</v>
      </c>
      <c r="D2318" s="178">
        <v>3317.81</v>
      </c>
      <c r="E2318" t="s">
        <v>34</v>
      </c>
    </row>
    <row r="2319" spans="1:5" ht="15" customHeight="1">
      <c r="A2319" s="174" t="s">
        <v>2124</v>
      </c>
      <c r="B2319" s="174" t="s">
        <v>2125</v>
      </c>
      <c r="C2319" s="174" t="s">
        <v>476</v>
      </c>
      <c r="D2319" s="177">
        <v>3758.94</v>
      </c>
      <c r="E2319" t="s">
        <v>34</v>
      </c>
    </row>
    <row r="2320" spans="1:5" ht="15" customHeight="1">
      <c r="A2320" s="175" t="s">
        <v>4438</v>
      </c>
      <c r="B2320" s="175" t="s">
        <v>4439</v>
      </c>
      <c r="C2320" s="175" t="s">
        <v>2158</v>
      </c>
      <c r="D2320" s="178">
        <v>3520.89</v>
      </c>
      <c r="E2320" t="s">
        <v>34</v>
      </c>
    </row>
    <row r="2321" spans="1:6" ht="15" customHeight="1">
      <c r="A2321" s="174" t="s">
        <v>2629</v>
      </c>
      <c r="B2321" s="174" t="s">
        <v>2630</v>
      </c>
      <c r="C2321" s="174" t="s">
        <v>241</v>
      </c>
      <c r="D2321" s="177">
        <v>2857.16</v>
      </c>
      <c r="E2321" t="s">
        <v>34</v>
      </c>
    </row>
    <row r="2322" spans="1:6" ht="15" customHeight="1">
      <c r="A2322" s="175" t="s">
        <v>4440</v>
      </c>
      <c r="B2322" s="175" t="s">
        <v>4441</v>
      </c>
      <c r="C2322" s="175" t="s">
        <v>4442</v>
      </c>
      <c r="D2322" s="178">
        <v>3446.59</v>
      </c>
      <c r="E2322" t="s">
        <v>34</v>
      </c>
    </row>
    <row r="2323" spans="1:6" ht="15" customHeight="1">
      <c r="A2323" s="174" t="s">
        <v>2188</v>
      </c>
      <c r="B2323" s="174" t="s">
        <v>2189</v>
      </c>
      <c r="C2323" s="174" t="s">
        <v>540</v>
      </c>
      <c r="D2323" s="177">
        <v>2656.95</v>
      </c>
      <c r="E2323" t="s">
        <v>34</v>
      </c>
    </row>
    <row r="2324" spans="1:6" ht="15" customHeight="1">
      <c r="A2324" s="175" t="s">
        <v>4443</v>
      </c>
      <c r="B2324" s="175" t="s">
        <v>4444</v>
      </c>
      <c r="C2324" s="175" t="s">
        <v>4445</v>
      </c>
      <c r="D2324" s="178">
        <v>1711.56</v>
      </c>
      <c r="E2324" t="s">
        <v>34</v>
      </c>
    </row>
    <row r="2325" spans="1:6" ht="15" customHeight="1">
      <c r="A2325" s="174" t="s">
        <v>2255</v>
      </c>
      <c r="B2325" s="174" t="s">
        <v>2256</v>
      </c>
      <c r="C2325" s="174" t="s">
        <v>534</v>
      </c>
      <c r="D2325" s="177">
        <v>2076.4499999999998</v>
      </c>
      <c r="E2325" t="s">
        <v>20</v>
      </c>
    </row>
    <row r="2326" spans="1:6" ht="15" customHeight="1">
      <c r="A2326" s="175" t="s">
        <v>4446</v>
      </c>
      <c r="B2326" s="175" t="s">
        <v>4447</v>
      </c>
      <c r="C2326" s="175" t="s">
        <v>552</v>
      </c>
      <c r="D2326" s="178">
        <v>1717.37</v>
      </c>
      <c r="E2326" t="s">
        <v>34</v>
      </c>
    </row>
    <row r="2327" spans="1:6" ht="15" customHeight="1">
      <c r="A2327" s="174" t="s">
        <v>645</v>
      </c>
      <c r="B2327" s="174" t="s">
        <v>646</v>
      </c>
      <c r="C2327" s="174" t="s">
        <v>647</v>
      </c>
      <c r="D2327" s="177">
        <v>1723.37</v>
      </c>
      <c r="E2327" t="s">
        <v>34</v>
      </c>
    </row>
    <row r="2328" spans="1:6" ht="15" customHeight="1">
      <c r="A2328" s="175" t="s">
        <v>2181</v>
      </c>
      <c r="B2328" s="175" t="s">
        <v>2182</v>
      </c>
      <c r="C2328" s="175" t="s">
        <v>534</v>
      </c>
      <c r="D2328" s="178">
        <v>1703.41</v>
      </c>
      <c r="E2328" t="s">
        <v>34</v>
      </c>
    </row>
    <row r="2329" spans="1:6" ht="15" customHeight="1">
      <c r="A2329" s="174" t="s">
        <v>2266</v>
      </c>
      <c r="B2329" s="174" t="s">
        <v>2267</v>
      </c>
      <c r="C2329" s="174" t="s">
        <v>2268</v>
      </c>
      <c r="D2329" s="177">
        <v>1953</v>
      </c>
      <c r="E2329" t="s">
        <v>20</v>
      </c>
    </row>
    <row r="2330" spans="1:6" ht="15" customHeight="1">
      <c r="A2330" s="175" t="s">
        <v>4448</v>
      </c>
      <c r="B2330" s="175" t="s">
        <v>4449</v>
      </c>
      <c r="C2330" s="175" t="s">
        <v>2101</v>
      </c>
      <c r="D2330" s="178">
        <v>2307.48</v>
      </c>
      <c r="E2330" t="s">
        <v>20</v>
      </c>
    </row>
    <row r="2331" spans="1:6" ht="15" customHeight="1">
      <c r="A2331" s="174" t="s">
        <v>2532</v>
      </c>
      <c r="B2331" s="174" t="s">
        <v>2533</v>
      </c>
      <c r="C2331" s="174" t="s">
        <v>215</v>
      </c>
      <c r="D2331" s="177">
        <v>1620.6</v>
      </c>
      <c r="E2331" t="s">
        <v>34</v>
      </c>
    </row>
    <row r="2332" spans="1:6" ht="15" customHeight="1">
      <c r="A2332" s="175" t="s">
        <v>4450</v>
      </c>
      <c r="B2332" s="175" t="s">
        <v>4451</v>
      </c>
      <c r="C2332" s="175" t="s">
        <v>2212</v>
      </c>
      <c r="D2332" s="178">
        <v>1682.32</v>
      </c>
      <c r="E2332" t="s">
        <v>20</v>
      </c>
    </row>
    <row r="2333" spans="1:6" ht="15" customHeight="1">
      <c r="A2333" s="174" t="s">
        <v>4452</v>
      </c>
      <c r="B2333" s="174" t="s">
        <v>4453</v>
      </c>
      <c r="C2333" s="174" t="s">
        <v>2545</v>
      </c>
      <c r="D2333" s="177">
        <v>2306.11</v>
      </c>
      <c r="E2333" t="s">
        <v>34</v>
      </c>
    </row>
    <row r="2334" spans="1:6" ht="15" customHeight="1">
      <c r="A2334" s="175" t="s">
        <v>2343</v>
      </c>
      <c r="B2334" s="175" t="s">
        <v>2344</v>
      </c>
      <c r="C2334" s="175" t="s">
        <v>587</v>
      </c>
      <c r="D2334" s="178">
        <v>3362.93</v>
      </c>
      <c r="E2334" t="s">
        <v>34</v>
      </c>
      <c r="F2334" t="s">
        <v>65</v>
      </c>
    </row>
    <row r="2335" spans="1:6" ht="15" customHeight="1">
      <c r="A2335" s="174" t="s">
        <v>2134</v>
      </c>
      <c r="B2335" s="174" t="s">
        <v>2135</v>
      </c>
      <c r="C2335" s="174" t="s">
        <v>490</v>
      </c>
      <c r="D2335" s="177">
        <v>2024.91</v>
      </c>
      <c r="E2335" t="s">
        <v>34</v>
      </c>
    </row>
    <row r="2336" spans="1:6" ht="15" customHeight="1">
      <c r="A2336" s="175" t="s">
        <v>2199</v>
      </c>
      <c r="B2336" s="175" t="s">
        <v>2200</v>
      </c>
      <c r="C2336" s="175" t="s">
        <v>241</v>
      </c>
      <c r="D2336" s="178">
        <v>1557.2</v>
      </c>
      <c r="E2336" t="s">
        <v>34</v>
      </c>
    </row>
    <row r="2337" spans="1:6" ht="15" customHeight="1">
      <c r="A2337" s="174" t="s">
        <v>571</v>
      </c>
      <c r="B2337" s="174" t="s">
        <v>572</v>
      </c>
      <c r="C2337" s="174" t="s">
        <v>522</v>
      </c>
      <c r="D2337" s="177">
        <v>1966.04</v>
      </c>
      <c r="E2337" t="s">
        <v>4454</v>
      </c>
    </row>
    <row r="2338" spans="1:6" ht="15" customHeight="1">
      <c r="A2338" s="175" t="s">
        <v>2368</v>
      </c>
      <c r="B2338" s="175" t="s">
        <v>2369</v>
      </c>
      <c r="C2338" s="175" t="s">
        <v>241</v>
      </c>
      <c r="D2338" s="178">
        <v>1994.78</v>
      </c>
      <c r="E2338" t="s">
        <v>20</v>
      </c>
    </row>
    <row r="2339" spans="1:6" ht="15" customHeight="1">
      <c r="A2339" s="174" t="s">
        <v>2163</v>
      </c>
      <c r="B2339" s="174" t="s">
        <v>2164</v>
      </c>
      <c r="C2339" s="174" t="s">
        <v>534</v>
      </c>
      <c r="D2339" s="177">
        <v>1206.48</v>
      </c>
      <c r="E2339" t="s">
        <v>20</v>
      </c>
    </row>
    <row r="2340" spans="1:6" ht="15" customHeight="1">
      <c r="A2340" s="175" t="s">
        <v>2201</v>
      </c>
      <c r="B2340" s="175" t="s">
        <v>2202</v>
      </c>
      <c r="C2340" s="175" t="s">
        <v>2203</v>
      </c>
      <c r="D2340" s="178">
        <v>1581.86</v>
      </c>
      <c r="E2340" t="s">
        <v>20</v>
      </c>
    </row>
    <row r="2341" spans="1:6" ht="15" customHeight="1">
      <c r="A2341" s="174" t="s">
        <v>2138</v>
      </c>
      <c r="B2341" s="174" t="s">
        <v>2139</v>
      </c>
      <c r="C2341" s="174" t="s">
        <v>2140</v>
      </c>
      <c r="D2341" s="177">
        <v>1435.8</v>
      </c>
      <c r="E2341" t="s">
        <v>20</v>
      </c>
    </row>
    <row r="2342" spans="1:6" ht="15" customHeight="1">
      <c r="A2342" s="175" t="s">
        <v>4455</v>
      </c>
      <c r="B2342" s="175" t="s">
        <v>4456</v>
      </c>
      <c r="C2342" s="175" t="s">
        <v>594</v>
      </c>
      <c r="D2342" s="178">
        <v>1054.73</v>
      </c>
      <c r="E2342" t="s">
        <v>34</v>
      </c>
    </row>
    <row r="2343" spans="1:6" ht="15" customHeight="1">
      <c r="A2343" s="174" t="s">
        <v>4457</v>
      </c>
      <c r="B2343" s="174" t="s">
        <v>4458</v>
      </c>
      <c r="C2343" s="174" t="s">
        <v>476</v>
      </c>
      <c r="D2343" s="177">
        <v>1378.37</v>
      </c>
      <c r="E2343" t="s">
        <v>34</v>
      </c>
    </row>
    <row r="2344" spans="1:6" ht="15" customHeight="1">
      <c r="A2344" s="175" t="s">
        <v>4459</v>
      </c>
      <c r="B2344" s="175" t="s">
        <v>4460</v>
      </c>
      <c r="C2344" s="175" t="s">
        <v>4461</v>
      </c>
      <c r="D2344" s="178">
        <v>1426.9</v>
      </c>
      <c r="E2344" t="s">
        <v>20</v>
      </c>
    </row>
    <row r="2345" spans="1:6" ht="15" customHeight="1">
      <c r="A2345" s="174" t="s">
        <v>2322</v>
      </c>
      <c r="B2345" s="174" t="s">
        <v>2323</v>
      </c>
      <c r="C2345" s="174" t="s">
        <v>374</v>
      </c>
      <c r="D2345" s="177">
        <v>896.59</v>
      </c>
      <c r="E2345" t="s">
        <v>34</v>
      </c>
    </row>
    <row r="2346" spans="1:6" ht="15" customHeight="1">
      <c r="A2346" s="175" t="s">
        <v>2289</v>
      </c>
      <c r="B2346" s="175" t="s">
        <v>2290</v>
      </c>
      <c r="C2346" s="175" t="s">
        <v>2212</v>
      </c>
      <c r="D2346" s="178">
        <v>1444.68</v>
      </c>
      <c r="E2346" t="s">
        <v>20</v>
      </c>
    </row>
    <row r="2347" spans="1:6" ht="15" customHeight="1">
      <c r="A2347" s="174" t="s">
        <v>2195</v>
      </c>
      <c r="B2347" s="174" t="s">
        <v>2196</v>
      </c>
      <c r="C2347" s="174" t="s">
        <v>313</v>
      </c>
      <c r="D2347" s="177">
        <v>1261</v>
      </c>
      <c r="E2347" t="s">
        <v>34</v>
      </c>
    </row>
    <row r="2348" spans="1:6" ht="15" customHeight="1">
      <c r="A2348" s="175" t="s">
        <v>4462</v>
      </c>
      <c r="B2348" s="175" t="s">
        <v>4463</v>
      </c>
      <c r="C2348" s="175" t="s">
        <v>534</v>
      </c>
      <c r="D2348" s="178">
        <v>926.16</v>
      </c>
      <c r="E2348" t="s">
        <v>20</v>
      </c>
    </row>
    <row r="2349" spans="1:6" ht="15" customHeight="1">
      <c r="A2349" s="174" t="s">
        <v>577</v>
      </c>
      <c r="B2349" s="174" t="s">
        <v>578</v>
      </c>
      <c r="C2349" s="174" t="s">
        <v>534</v>
      </c>
      <c r="D2349" s="177">
        <v>1009.28</v>
      </c>
      <c r="E2349" t="s">
        <v>20</v>
      </c>
    </row>
    <row r="2350" spans="1:6" ht="15" customHeight="1">
      <c r="A2350" s="175" t="s">
        <v>2407</v>
      </c>
      <c r="B2350" s="175" t="s">
        <v>2408</v>
      </c>
      <c r="C2350" s="175" t="s">
        <v>555</v>
      </c>
      <c r="D2350" s="178">
        <v>1730.5</v>
      </c>
      <c r="E2350" t="s">
        <v>20</v>
      </c>
    </row>
    <row r="2351" spans="1:6" ht="15" customHeight="1">
      <c r="A2351" s="174" t="s">
        <v>2122</v>
      </c>
      <c r="B2351" s="174" t="s">
        <v>2123</v>
      </c>
      <c r="C2351" s="174" t="s">
        <v>1440</v>
      </c>
      <c r="D2351" s="177">
        <v>1303.31</v>
      </c>
      <c r="E2351" t="s">
        <v>34</v>
      </c>
      <c r="F2351" t="s">
        <v>65</v>
      </c>
    </row>
    <row r="2352" spans="1:6" ht="15" customHeight="1">
      <c r="A2352" s="175" t="s">
        <v>2504</v>
      </c>
      <c r="B2352" s="175" t="s">
        <v>2505</v>
      </c>
      <c r="C2352" s="175" t="s">
        <v>555</v>
      </c>
      <c r="D2352" s="178">
        <v>1083.72</v>
      </c>
      <c r="E2352" t="s">
        <v>20</v>
      </c>
    </row>
    <row r="2353" spans="1:5" ht="15" customHeight="1">
      <c r="A2353" s="174" t="s">
        <v>2287</v>
      </c>
      <c r="B2353" s="174" t="s">
        <v>2288</v>
      </c>
      <c r="C2353" s="174" t="s">
        <v>490</v>
      </c>
      <c r="D2353" s="177">
        <v>907.6</v>
      </c>
      <c r="E2353" t="s">
        <v>20</v>
      </c>
    </row>
    <row r="2354" spans="1:5" ht="15" customHeight="1">
      <c r="A2354" s="175" t="s">
        <v>2465</v>
      </c>
      <c r="B2354" s="175" t="s">
        <v>2466</v>
      </c>
      <c r="C2354" s="175" t="s">
        <v>2467</v>
      </c>
      <c r="D2354" s="178">
        <v>919.17</v>
      </c>
      <c r="E2354" t="s">
        <v>34</v>
      </c>
    </row>
    <row r="2355" spans="1:5" ht="15" customHeight="1">
      <c r="A2355" s="174" t="s">
        <v>2463</v>
      </c>
      <c r="B2355" s="174" t="s">
        <v>2464</v>
      </c>
      <c r="C2355" s="174" t="s">
        <v>531</v>
      </c>
      <c r="D2355" s="177">
        <v>518.20000000000005</v>
      </c>
      <c r="E2355" t="s">
        <v>20</v>
      </c>
    </row>
    <row r="2356" spans="1:5" ht="15" customHeight="1">
      <c r="A2356" s="175" t="s">
        <v>573</v>
      </c>
      <c r="B2356" s="175" t="s">
        <v>574</v>
      </c>
      <c r="C2356" s="175" t="s">
        <v>313</v>
      </c>
      <c r="D2356" s="178">
        <v>2013.4</v>
      </c>
      <c r="E2356" t="s">
        <v>34</v>
      </c>
    </row>
    <row r="2357" spans="1:5" ht="15" customHeight="1">
      <c r="A2357" s="174" t="s">
        <v>592</v>
      </c>
      <c r="B2357" s="174" t="s">
        <v>593</v>
      </c>
      <c r="C2357" s="174" t="s">
        <v>594</v>
      </c>
      <c r="D2357" s="177">
        <v>1846</v>
      </c>
      <c r="E2357" t="s">
        <v>20</v>
      </c>
    </row>
    <row r="2358" spans="1:5" ht="15" customHeight="1">
      <c r="A2358" s="175" t="s">
        <v>2305</v>
      </c>
      <c r="B2358" s="175" t="s">
        <v>2306</v>
      </c>
      <c r="C2358" s="175" t="s">
        <v>2176</v>
      </c>
      <c r="D2358" s="178">
        <v>1366.91</v>
      </c>
      <c r="E2358" t="s">
        <v>20</v>
      </c>
    </row>
    <row r="2359" spans="1:5" ht="15" customHeight="1">
      <c r="A2359" s="174" t="s">
        <v>4464</v>
      </c>
      <c r="B2359" s="174" t="s">
        <v>4465</v>
      </c>
      <c r="C2359" s="174" t="s">
        <v>2309</v>
      </c>
      <c r="D2359" s="177">
        <v>447.74</v>
      </c>
      <c r="E2359" t="s">
        <v>20</v>
      </c>
    </row>
    <row r="2360" spans="1:5" ht="15" customHeight="1">
      <c r="A2360" s="175" t="s">
        <v>2524</v>
      </c>
      <c r="B2360" s="175" t="s">
        <v>2525</v>
      </c>
      <c r="C2360" s="175" t="s">
        <v>490</v>
      </c>
      <c r="D2360" s="178">
        <v>995.6</v>
      </c>
      <c r="E2360" t="s">
        <v>20</v>
      </c>
    </row>
    <row r="2361" spans="1:5" ht="15" customHeight="1">
      <c r="A2361" s="174" t="s">
        <v>535</v>
      </c>
      <c r="B2361" s="174" t="s">
        <v>536</v>
      </c>
      <c r="C2361" s="174" t="s">
        <v>537</v>
      </c>
      <c r="D2361" s="177">
        <v>1065.9000000000001</v>
      </c>
      <c r="E2361" t="s">
        <v>20</v>
      </c>
    </row>
    <row r="2362" spans="1:5" ht="15" customHeight="1">
      <c r="A2362" s="175" t="s">
        <v>2393</v>
      </c>
      <c r="B2362" s="175" t="s">
        <v>2394</v>
      </c>
      <c r="C2362" s="175" t="s">
        <v>555</v>
      </c>
      <c r="D2362" s="178">
        <v>1783.92</v>
      </c>
      <c r="E2362" t="s">
        <v>20</v>
      </c>
    </row>
    <row r="2363" spans="1:5" ht="15" customHeight="1">
      <c r="A2363" s="174" t="s">
        <v>2197</v>
      </c>
      <c r="B2363" s="174" t="s">
        <v>2198</v>
      </c>
      <c r="C2363" s="174" t="s">
        <v>2140</v>
      </c>
      <c r="D2363" s="177">
        <v>893.76</v>
      </c>
      <c r="E2363" t="s">
        <v>20</v>
      </c>
    </row>
    <row r="2364" spans="1:5" ht="15" customHeight="1">
      <c r="A2364" s="175" t="s">
        <v>4466</v>
      </c>
      <c r="B2364" s="175" t="s">
        <v>4467</v>
      </c>
      <c r="C2364" s="175" t="s">
        <v>344</v>
      </c>
      <c r="D2364" s="178">
        <v>966.65</v>
      </c>
      <c r="E2364" t="s">
        <v>34</v>
      </c>
    </row>
    <row r="2365" spans="1:5" ht="15" customHeight="1">
      <c r="A2365" s="174" t="s">
        <v>2386</v>
      </c>
      <c r="B2365" s="174" t="s">
        <v>2387</v>
      </c>
      <c r="C2365" s="174" t="s">
        <v>2388</v>
      </c>
      <c r="D2365" s="177">
        <v>534.88</v>
      </c>
      <c r="E2365" t="s">
        <v>34</v>
      </c>
    </row>
    <row r="2366" spans="1:5" ht="15" customHeight="1">
      <c r="A2366" s="175" t="s">
        <v>2229</v>
      </c>
      <c r="B2366" s="175" t="s">
        <v>2230</v>
      </c>
      <c r="C2366" s="175" t="s">
        <v>2231</v>
      </c>
      <c r="D2366" s="178">
        <v>876.3</v>
      </c>
      <c r="E2366" t="s">
        <v>34</v>
      </c>
    </row>
    <row r="2367" spans="1:5" ht="15" customHeight="1">
      <c r="A2367" s="174" t="s">
        <v>4468</v>
      </c>
      <c r="B2367" s="174" t="s">
        <v>4469</v>
      </c>
      <c r="C2367" s="174" t="s">
        <v>241</v>
      </c>
      <c r="D2367" s="177">
        <v>784.19</v>
      </c>
      <c r="E2367" t="s">
        <v>38</v>
      </c>
    </row>
    <row r="2368" spans="1:5" ht="15" customHeight="1">
      <c r="A2368" s="175" t="s">
        <v>4470</v>
      </c>
      <c r="B2368" s="175" t="s">
        <v>4471</v>
      </c>
      <c r="C2368" s="175" t="s">
        <v>2481</v>
      </c>
      <c r="D2368" s="178">
        <v>536.70000000000005</v>
      </c>
      <c r="E2368" t="s">
        <v>20</v>
      </c>
    </row>
    <row r="2369" spans="1:5" ht="15" customHeight="1">
      <c r="A2369" s="174" t="s">
        <v>2143</v>
      </c>
      <c r="B2369" s="174" t="s">
        <v>2144</v>
      </c>
      <c r="C2369" s="174" t="s">
        <v>642</v>
      </c>
      <c r="D2369" s="177">
        <v>1269.8900000000001</v>
      </c>
      <c r="E2369" t="s">
        <v>34</v>
      </c>
    </row>
    <row r="2370" spans="1:5" ht="15" customHeight="1">
      <c r="A2370" s="175" t="s">
        <v>2222</v>
      </c>
      <c r="B2370" s="175" t="s">
        <v>2223</v>
      </c>
      <c r="C2370" s="175" t="s">
        <v>915</v>
      </c>
      <c r="D2370" s="178">
        <v>1045.3800000000001</v>
      </c>
      <c r="E2370" t="s">
        <v>20</v>
      </c>
    </row>
    <row r="2371" spans="1:5" ht="15" customHeight="1">
      <c r="A2371" s="174" t="s">
        <v>2174</v>
      </c>
      <c r="B2371" s="174" t="s">
        <v>2175</v>
      </c>
      <c r="C2371" s="174" t="s">
        <v>2176</v>
      </c>
      <c r="D2371" s="177">
        <v>976.08</v>
      </c>
      <c r="E2371" t="s">
        <v>20</v>
      </c>
    </row>
    <row r="2372" spans="1:5" ht="15" customHeight="1">
      <c r="A2372" s="175" t="s">
        <v>567</v>
      </c>
      <c r="B2372" s="175" t="s">
        <v>568</v>
      </c>
      <c r="C2372" s="175" t="s">
        <v>555</v>
      </c>
      <c r="D2372" s="178">
        <v>866.21</v>
      </c>
      <c r="E2372" t="s">
        <v>20</v>
      </c>
    </row>
    <row r="2373" spans="1:5" ht="15" customHeight="1">
      <c r="A2373" s="174" t="s">
        <v>2563</v>
      </c>
      <c r="B2373" s="174" t="s">
        <v>2564</v>
      </c>
      <c r="C2373" s="174" t="s">
        <v>2565</v>
      </c>
      <c r="D2373" s="177">
        <v>653.77</v>
      </c>
      <c r="E2373" t="s">
        <v>20</v>
      </c>
    </row>
    <row r="2374" spans="1:5" ht="15" customHeight="1">
      <c r="A2374" s="175" t="s">
        <v>2219</v>
      </c>
      <c r="B2374" s="175" t="s">
        <v>2220</v>
      </c>
      <c r="C2374" s="175" t="s">
        <v>2221</v>
      </c>
      <c r="D2374" s="178">
        <v>616.29999999999995</v>
      </c>
      <c r="E2374" t="s">
        <v>4472</v>
      </c>
    </row>
    <row r="2375" spans="1:5" ht="15" customHeight="1">
      <c r="A2375" s="174" t="s">
        <v>2420</v>
      </c>
      <c r="B2375" s="174" t="s">
        <v>2242</v>
      </c>
      <c r="C2375" s="174" t="s">
        <v>241</v>
      </c>
      <c r="D2375" s="177">
        <v>1005.68</v>
      </c>
      <c r="E2375" t="s">
        <v>38</v>
      </c>
    </row>
    <row r="2376" spans="1:5" ht="15" customHeight="1">
      <c r="A2376" s="175" t="s">
        <v>2355</v>
      </c>
      <c r="B2376" s="175" t="s">
        <v>2356</v>
      </c>
      <c r="C2376" s="175" t="s">
        <v>241</v>
      </c>
      <c r="D2376" s="178">
        <v>539.38</v>
      </c>
      <c r="E2376" t="s">
        <v>38</v>
      </c>
    </row>
    <row r="2377" spans="1:5" ht="15" customHeight="1">
      <c r="A2377" s="174" t="s">
        <v>640</v>
      </c>
      <c r="B2377" s="174" t="s">
        <v>641</v>
      </c>
      <c r="C2377" s="174" t="s">
        <v>642</v>
      </c>
      <c r="D2377" s="177">
        <v>945.82</v>
      </c>
      <c r="E2377" t="s">
        <v>34</v>
      </c>
    </row>
    <row r="2378" spans="1:5" ht="15" customHeight="1">
      <c r="A2378" s="175" t="s">
        <v>2345</v>
      </c>
      <c r="B2378" s="175" t="s">
        <v>2346</v>
      </c>
      <c r="C2378" s="175" t="s">
        <v>2347</v>
      </c>
      <c r="D2378" s="178">
        <v>377.28</v>
      </c>
      <c r="E2378" t="s">
        <v>34</v>
      </c>
    </row>
    <row r="2379" spans="1:5" ht="15" customHeight="1">
      <c r="A2379" s="174" t="s">
        <v>2485</v>
      </c>
      <c r="B2379" s="174" t="s">
        <v>2110</v>
      </c>
      <c r="C2379" s="174" t="s">
        <v>374</v>
      </c>
      <c r="D2379" s="177">
        <v>534.36</v>
      </c>
      <c r="E2379" t="s">
        <v>34</v>
      </c>
    </row>
    <row r="2380" spans="1:5" ht="15" customHeight="1">
      <c r="A2380" s="175" t="s">
        <v>477</v>
      </c>
      <c r="B2380" s="175" t="s">
        <v>478</v>
      </c>
      <c r="C2380" s="175" t="s">
        <v>471</v>
      </c>
      <c r="D2380" s="178">
        <v>193.56</v>
      </c>
      <c r="E2380" t="s">
        <v>20</v>
      </c>
    </row>
    <row r="2381" spans="1:5" ht="15" customHeight="1">
      <c r="A2381" s="174" t="s">
        <v>2372</v>
      </c>
      <c r="B2381" s="174" t="s">
        <v>2373</v>
      </c>
      <c r="C2381" s="174" t="s">
        <v>534</v>
      </c>
      <c r="D2381" s="177">
        <v>561.22</v>
      </c>
      <c r="E2381" t="s">
        <v>20</v>
      </c>
    </row>
    <row r="2382" spans="1:5" ht="15" customHeight="1">
      <c r="A2382" s="175" t="s">
        <v>600</v>
      </c>
      <c r="B2382" s="175" t="s">
        <v>601</v>
      </c>
      <c r="C2382" s="175" t="s">
        <v>602</v>
      </c>
      <c r="D2382" s="178">
        <v>901.25</v>
      </c>
      <c r="E2382" t="s">
        <v>20</v>
      </c>
    </row>
    <row r="2383" spans="1:5" ht="15" customHeight="1">
      <c r="A2383" s="174" t="s">
        <v>2237</v>
      </c>
      <c r="B2383" s="174" t="s">
        <v>2238</v>
      </c>
      <c r="C2383" s="174" t="s">
        <v>2140</v>
      </c>
      <c r="D2383" s="177">
        <v>572.28</v>
      </c>
      <c r="E2383" t="s">
        <v>20</v>
      </c>
    </row>
    <row r="2384" spans="1:5" ht="15" customHeight="1">
      <c r="A2384" s="175" t="s">
        <v>2208</v>
      </c>
      <c r="B2384" s="175" t="s">
        <v>2209</v>
      </c>
      <c r="C2384" s="175" t="s">
        <v>2140</v>
      </c>
      <c r="D2384" s="178">
        <v>517.98</v>
      </c>
      <c r="E2384" t="s">
        <v>20</v>
      </c>
    </row>
    <row r="2385" spans="1:6" ht="15" customHeight="1">
      <c r="A2385" s="174" t="s">
        <v>2105</v>
      </c>
      <c r="B2385" s="174" t="s">
        <v>2106</v>
      </c>
      <c r="C2385" s="174" t="s">
        <v>241</v>
      </c>
      <c r="D2385" s="177">
        <v>532.76</v>
      </c>
      <c r="E2385" t="s">
        <v>38</v>
      </c>
    </row>
    <row r="2386" spans="1:6" ht="15" customHeight="1">
      <c r="A2386" s="175" t="s">
        <v>514</v>
      </c>
      <c r="B2386" s="175" t="s">
        <v>515</v>
      </c>
      <c r="C2386" s="175" t="s">
        <v>481</v>
      </c>
      <c r="D2386" s="178">
        <v>654.5</v>
      </c>
      <c r="E2386" t="s">
        <v>34</v>
      </c>
    </row>
    <row r="2387" spans="1:6" ht="15" customHeight="1">
      <c r="A2387" s="174" t="s">
        <v>4473</v>
      </c>
      <c r="B2387" s="174" t="s">
        <v>4474</v>
      </c>
      <c r="C2387" s="174" t="s">
        <v>4475</v>
      </c>
      <c r="D2387" s="177">
        <v>549.29999999999995</v>
      </c>
      <c r="E2387" t="s">
        <v>20</v>
      </c>
    </row>
    <row r="2388" spans="1:6" ht="15" customHeight="1">
      <c r="A2388" s="175" t="s">
        <v>4476</v>
      </c>
      <c r="B2388" s="175" t="s">
        <v>4477</v>
      </c>
      <c r="C2388" s="175" t="s">
        <v>4478</v>
      </c>
      <c r="D2388" s="178">
        <v>497.34</v>
      </c>
      <c r="E2388" t="s">
        <v>34</v>
      </c>
      <c r="F2388" t="s">
        <v>65</v>
      </c>
    </row>
    <row r="2389" spans="1:6" ht="15" customHeight="1">
      <c r="A2389" s="174" t="s">
        <v>4479</v>
      </c>
      <c r="B2389" s="174" t="s">
        <v>4480</v>
      </c>
      <c r="C2389" s="174" t="s">
        <v>555</v>
      </c>
      <c r="D2389" s="177">
        <v>683.07</v>
      </c>
      <c r="E2389" t="s">
        <v>20</v>
      </c>
    </row>
    <row r="2390" spans="1:6" ht="15" customHeight="1">
      <c r="A2390" s="175" t="s">
        <v>595</v>
      </c>
      <c r="B2390" s="175" t="s">
        <v>596</v>
      </c>
      <c r="C2390" s="175" t="s">
        <v>528</v>
      </c>
      <c r="D2390" s="178">
        <v>490.56</v>
      </c>
      <c r="E2390" t="s">
        <v>34</v>
      </c>
    </row>
    <row r="2391" spans="1:6" ht="15" customHeight="1">
      <c r="A2391" s="174" t="s">
        <v>4481</v>
      </c>
      <c r="B2391" s="174" t="s">
        <v>4482</v>
      </c>
      <c r="C2391" s="174" t="s">
        <v>528</v>
      </c>
      <c r="D2391" s="177">
        <v>475.35</v>
      </c>
      <c r="E2391" t="s">
        <v>34</v>
      </c>
    </row>
    <row r="2392" spans="1:6" ht="15" customHeight="1">
      <c r="A2392" s="175" t="s">
        <v>2192</v>
      </c>
      <c r="B2392" s="175" t="s">
        <v>2193</v>
      </c>
      <c r="C2392" s="175" t="s">
        <v>2194</v>
      </c>
      <c r="D2392" s="178">
        <v>342.24</v>
      </c>
      <c r="E2392" t="s">
        <v>34</v>
      </c>
    </row>
    <row r="2393" spans="1:6" ht="15" customHeight="1">
      <c r="A2393" s="174" t="s">
        <v>4483</v>
      </c>
      <c r="B2393" s="174" t="s">
        <v>4484</v>
      </c>
      <c r="C2393" s="174" t="s">
        <v>490</v>
      </c>
      <c r="D2393" s="177">
        <v>408.96</v>
      </c>
      <c r="E2393" t="s">
        <v>20</v>
      </c>
    </row>
    <row r="2394" spans="1:6" ht="15" customHeight="1">
      <c r="A2394" s="175" t="s">
        <v>2149</v>
      </c>
      <c r="B2394" s="175" t="s">
        <v>2150</v>
      </c>
      <c r="C2394" s="175" t="s">
        <v>555</v>
      </c>
      <c r="D2394" s="178">
        <v>563.64</v>
      </c>
      <c r="E2394" t="s">
        <v>20</v>
      </c>
    </row>
    <row r="2395" spans="1:6" ht="15" customHeight="1">
      <c r="A2395" s="174" t="s">
        <v>4485</v>
      </c>
      <c r="B2395" s="174" t="s">
        <v>4486</v>
      </c>
      <c r="C2395" s="174" t="s">
        <v>534</v>
      </c>
      <c r="D2395" s="177">
        <v>386.38</v>
      </c>
      <c r="E2395" t="s">
        <v>34</v>
      </c>
    </row>
    <row r="2396" spans="1:6" ht="15" customHeight="1">
      <c r="A2396" s="175" t="s">
        <v>4487</v>
      </c>
      <c r="B2396" s="175" t="s">
        <v>4488</v>
      </c>
      <c r="C2396" s="175" t="s">
        <v>2194</v>
      </c>
      <c r="D2396" s="178">
        <v>534.32000000000005</v>
      </c>
      <c r="E2396" t="s">
        <v>34</v>
      </c>
    </row>
    <row r="2397" spans="1:6" ht="15" customHeight="1">
      <c r="A2397" s="174" t="s">
        <v>4489</v>
      </c>
      <c r="B2397" s="174" t="s">
        <v>4490</v>
      </c>
      <c r="C2397" s="174" t="s">
        <v>2261</v>
      </c>
      <c r="D2397" s="177">
        <v>253.68</v>
      </c>
      <c r="E2397" t="s">
        <v>20</v>
      </c>
    </row>
    <row r="2398" spans="1:6" ht="15" customHeight="1">
      <c r="A2398" s="175" t="s">
        <v>4491</v>
      </c>
      <c r="B2398" s="175" t="s">
        <v>4492</v>
      </c>
      <c r="C2398" s="175" t="s">
        <v>4493</v>
      </c>
      <c r="D2398" s="178">
        <v>177.76</v>
      </c>
      <c r="E2398" t="s">
        <v>34</v>
      </c>
    </row>
    <row r="2399" spans="1:6" ht="15" customHeight="1">
      <c r="A2399" s="174" t="s">
        <v>4494</v>
      </c>
      <c r="B2399" s="174" t="s">
        <v>4495</v>
      </c>
      <c r="C2399" s="174" t="s">
        <v>4496</v>
      </c>
      <c r="D2399" s="177">
        <v>388.25</v>
      </c>
      <c r="E2399" t="s">
        <v>20</v>
      </c>
    </row>
    <row r="2400" spans="1:6" ht="15" customHeight="1">
      <c r="A2400" s="175" t="s">
        <v>4497</v>
      </c>
      <c r="B2400" s="175" t="s">
        <v>4498</v>
      </c>
      <c r="C2400" s="175" t="s">
        <v>2481</v>
      </c>
      <c r="D2400" s="178">
        <v>316.06</v>
      </c>
      <c r="E2400" t="s">
        <v>20</v>
      </c>
    </row>
    <row r="2401" spans="1:6" ht="15" customHeight="1">
      <c r="A2401" s="174" t="s">
        <v>4499</v>
      </c>
      <c r="B2401" s="174" t="s">
        <v>4500</v>
      </c>
      <c r="C2401" s="174" t="s">
        <v>4478</v>
      </c>
      <c r="D2401" s="177">
        <v>386.82</v>
      </c>
      <c r="E2401" t="s">
        <v>34</v>
      </c>
      <c r="F2401" t="s">
        <v>65</v>
      </c>
    </row>
    <row r="2402" spans="1:6" ht="15" customHeight="1">
      <c r="A2402" s="175" t="s">
        <v>2431</v>
      </c>
      <c r="B2402" s="175" t="s">
        <v>2432</v>
      </c>
      <c r="C2402" s="175" t="s">
        <v>476</v>
      </c>
      <c r="D2402" s="178">
        <v>430.34</v>
      </c>
      <c r="E2402" t="s">
        <v>34</v>
      </c>
    </row>
    <row r="2403" spans="1:6" ht="15" customHeight="1">
      <c r="A2403" s="174" t="s">
        <v>2213</v>
      </c>
      <c r="B2403" s="174" t="s">
        <v>2214</v>
      </c>
      <c r="C2403" s="174" t="s">
        <v>1322</v>
      </c>
      <c r="D2403" s="177">
        <v>304.07</v>
      </c>
      <c r="E2403" t="s">
        <v>34</v>
      </c>
    </row>
    <row r="2404" spans="1:6" ht="15" customHeight="1">
      <c r="A2404" s="175" t="s">
        <v>2279</v>
      </c>
      <c r="B2404" s="175" t="s">
        <v>2280</v>
      </c>
      <c r="C2404" s="175" t="s">
        <v>555</v>
      </c>
      <c r="D2404" s="178">
        <v>519.73</v>
      </c>
      <c r="E2404" t="s">
        <v>20</v>
      </c>
    </row>
    <row r="2405" spans="1:6" ht="15" customHeight="1">
      <c r="A2405" s="174" t="s">
        <v>4501</v>
      </c>
      <c r="B2405" s="174" t="s">
        <v>4502</v>
      </c>
      <c r="C2405" s="174" t="s">
        <v>490</v>
      </c>
      <c r="D2405" s="177">
        <v>373.52</v>
      </c>
      <c r="E2405" t="s">
        <v>20</v>
      </c>
    </row>
    <row r="2406" spans="1:6" ht="15" customHeight="1">
      <c r="A2406" s="175" t="s">
        <v>4503</v>
      </c>
      <c r="B2406" s="175" t="s">
        <v>4504</v>
      </c>
      <c r="C2406" s="175" t="s">
        <v>555</v>
      </c>
      <c r="D2406" s="178">
        <v>293.82</v>
      </c>
      <c r="E2406" t="s">
        <v>20</v>
      </c>
    </row>
    <row r="2407" spans="1:6" ht="15" customHeight="1">
      <c r="A2407" s="174" t="s">
        <v>4505</v>
      </c>
      <c r="B2407" s="174" t="s">
        <v>4506</v>
      </c>
      <c r="C2407" s="174" t="s">
        <v>490</v>
      </c>
      <c r="D2407" s="177">
        <v>349.16</v>
      </c>
      <c r="E2407" t="s">
        <v>20</v>
      </c>
    </row>
    <row r="2408" spans="1:6" ht="15" customHeight="1">
      <c r="A2408" s="175" t="s">
        <v>4507</v>
      </c>
      <c r="B2408" s="175" t="s">
        <v>4508</v>
      </c>
      <c r="C2408" s="175" t="s">
        <v>241</v>
      </c>
      <c r="D2408" s="178">
        <v>346.47</v>
      </c>
      <c r="E2408" t="s">
        <v>34</v>
      </c>
    </row>
    <row r="2409" spans="1:6" ht="15" customHeight="1">
      <c r="A2409" s="174" t="s">
        <v>650</v>
      </c>
      <c r="B2409" s="174" t="s">
        <v>651</v>
      </c>
      <c r="C2409" s="174" t="s">
        <v>534</v>
      </c>
      <c r="D2409" s="177">
        <v>199.92</v>
      </c>
      <c r="E2409" t="s">
        <v>20</v>
      </c>
    </row>
    <row r="2410" spans="1:6" ht="15" customHeight="1">
      <c r="A2410" s="175" t="s">
        <v>4509</v>
      </c>
      <c r="B2410" s="175" t="s">
        <v>4510</v>
      </c>
      <c r="C2410" s="175" t="s">
        <v>4511</v>
      </c>
      <c r="D2410" s="178">
        <v>202.23</v>
      </c>
      <c r="E2410" t="s">
        <v>34</v>
      </c>
      <c r="F2410" t="s">
        <v>65</v>
      </c>
    </row>
    <row r="2411" spans="1:6" ht="15" customHeight="1">
      <c r="A2411" s="174" t="s">
        <v>639</v>
      </c>
      <c r="B2411" s="174" t="s">
        <v>638</v>
      </c>
      <c r="C2411" s="174" t="s">
        <v>476</v>
      </c>
      <c r="D2411" s="177">
        <v>181.2</v>
      </c>
      <c r="E2411" t="s">
        <v>20</v>
      </c>
    </row>
    <row r="2412" spans="1:6" ht="15" customHeight="1">
      <c r="A2412" s="175" t="s">
        <v>4512</v>
      </c>
      <c r="B2412" s="175" t="s">
        <v>4513</v>
      </c>
      <c r="C2412" s="175" t="s">
        <v>4514</v>
      </c>
      <c r="D2412" s="178">
        <v>394.08</v>
      </c>
      <c r="E2412" t="s">
        <v>20</v>
      </c>
    </row>
    <row r="2413" spans="1:6" ht="15" customHeight="1">
      <c r="A2413" s="174" t="s">
        <v>2512</v>
      </c>
      <c r="B2413" s="174" t="s">
        <v>2513</v>
      </c>
      <c r="C2413" s="174" t="s">
        <v>2268</v>
      </c>
      <c r="D2413" s="177">
        <v>147.47999999999999</v>
      </c>
      <c r="E2413" t="s">
        <v>20</v>
      </c>
    </row>
    <row r="2414" spans="1:6" ht="15" customHeight="1">
      <c r="A2414" s="175" t="s">
        <v>4515</v>
      </c>
      <c r="B2414" s="175" t="s">
        <v>4516</v>
      </c>
      <c r="C2414" s="175" t="s">
        <v>490</v>
      </c>
      <c r="D2414" s="178">
        <v>336.16</v>
      </c>
      <c r="E2414" t="s">
        <v>20</v>
      </c>
    </row>
    <row r="2415" spans="1:6" ht="15" customHeight="1">
      <c r="A2415" s="174" t="s">
        <v>4517</v>
      </c>
      <c r="B2415" s="174" t="s">
        <v>4518</v>
      </c>
      <c r="C2415" s="174" t="s">
        <v>2231</v>
      </c>
      <c r="D2415" s="177">
        <v>181.92</v>
      </c>
      <c r="E2415" t="s">
        <v>34</v>
      </c>
    </row>
    <row r="2416" spans="1:6" ht="15" customHeight="1">
      <c r="A2416" s="175" t="s">
        <v>4519</v>
      </c>
      <c r="B2416" s="175" t="s">
        <v>4520</v>
      </c>
      <c r="C2416" s="175" t="s">
        <v>4478</v>
      </c>
      <c r="D2416" s="178">
        <v>487.4</v>
      </c>
      <c r="E2416" t="s">
        <v>34</v>
      </c>
      <c r="F2416" t="s">
        <v>65</v>
      </c>
    </row>
    <row r="2417" spans="1:6" ht="15" customHeight="1">
      <c r="A2417" s="174" t="s">
        <v>2297</v>
      </c>
      <c r="B2417" s="174" t="s">
        <v>2298</v>
      </c>
      <c r="C2417" s="174" t="s">
        <v>2101</v>
      </c>
      <c r="D2417" s="177">
        <v>249.18</v>
      </c>
      <c r="E2417" t="s">
        <v>20</v>
      </c>
    </row>
    <row r="2418" spans="1:6" ht="15" customHeight="1">
      <c r="A2418" s="175" t="s">
        <v>4521</v>
      </c>
      <c r="B2418" s="175" t="s">
        <v>4522</v>
      </c>
      <c r="C2418" s="175" t="s">
        <v>4523</v>
      </c>
      <c r="D2418" s="178">
        <v>351.46</v>
      </c>
      <c r="E2418" t="s">
        <v>20</v>
      </c>
    </row>
    <row r="2419" spans="1:6" ht="15" customHeight="1">
      <c r="A2419" s="174" t="s">
        <v>2318</v>
      </c>
      <c r="B2419" s="174" t="s">
        <v>2319</v>
      </c>
      <c r="C2419" s="174" t="s">
        <v>2101</v>
      </c>
      <c r="D2419" s="177">
        <v>328.92</v>
      </c>
      <c r="E2419" t="s">
        <v>20</v>
      </c>
    </row>
    <row r="2420" spans="1:6" ht="15" customHeight="1">
      <c r="A2420" s="175" t="s">
        <v>2472</v>
      </c>
      <c r="B2420" s="175" t="s">
        <v>2473</v>
      </c>
      <c r="C2420" s="175" t="s">
        <v>2098</v>
      </c>
      <c r="D2420" s="178">
        <v>501.72</v>
      </c>
      <c r="E2420" t="s">
        <v>34</v>
      </c>
      <c r="F2420" t="s">
        <v>65</v>
      </c>
    </row>
    <row r="2421" spans="1:6" ht="15" customHeight="1">
      <c r="A2421" s="174" t="s">
        <v>4524</v>
      </c>
      <c r="B2421" s="174" t="s">
        <v>4525</v>
      </c>
      <c r="C2421" s="174" t="s">
        <v>4442</v>
      </c>
      <c r="D2421" s="177">
        <v>369</v>
      </c>
      <c r="E2421" t="s">
        <v>34</v>
      </c>
      <c r="F2421" t="s">
        <v>65</v>
      </c>
    </row>
    <row r="2422" spans="1:6" ht="15" customHeight="1">
      <c r="A2422" s="175" t="s">
        <v>4526</v>
      </c>
      <c r="B2422" s="175" t="s">
        <v>4527</v>
      </c>
      <c r="C2422" s="175" t="s">
        <v>4442</v>
      </c>
      <c r="D2422" s="178">
        <v>325.14999999999998</v>
      </c>
      <c r="E2422" t="s">
        <v>34</v>
      </c>
      <c r="F2422" t="s">
        <v>65</v>
      </c>
    </row>
    <row r="2423" spans="1:6" ht="15" customHeight="1">
      <c r="A2423" s="174" t="s">
        <v>2206</v>
      </c>
      <c r="B2423" s="174" t="s">
        <v>2207</v>
      </c>
      <c r="C2423" s="174" t="s">
        <v>476</v>
      </c>
      <c r="D2423" s="177">
        <v>250.8</v>
      </c>
      <c r="E2423" t="s">
        <v>34</v>
      </c>
    </row>
    <row r="2424" spans="1:6" ht="15" customHeight="1">
      <c r="A2424" s="175" t="s">
        <v>2614</v>
      </c>
      <c r="B2424" s="175" t="s">
        <v>2615</v>
      </c>
      <c r="C2424" s="175" t="s">
        <v>2176</v>
      </c>
      <c r="D2424" s="178">
        <v>294.26</v>
      </c>
      <c r="E2424" t="s">
        <v>20</v>
      </c>
    </row>
    <row r="2425" spans="1:6" ht="15" customHeight="1">
      <c r="A2425" s="174" t="s">
        <v>4528</v>
      </c>
      <c r="B2425" s="174" t="s">
        <v>4529</v>
      </c>
      <c r="C2425" s="174" t="s">
        <v>4530</v>
      </c>
      <c r="D2425" s="177">
        <v>537.4</v>
      </c>
      <c r="E2425" t="s">
        <v>34</v>
      </c>
      <c r="F2425" t="s">
        <v>65</v>
      </c>
    </row>
    <row r="2426" spans="1:6" ht="15" customHeight="1">
      <c r="A2426" s="175" t="s">
        <v>4531</v>
      </c>
      <c r="B2426" s="175" t="s">
        <v>4532</v>
      </c>
      <c r="C2426" s="175" t="s">
        <v>4533</v>
      </c>
      <c r="D2426" s="178">
        <v>252.15</v>
      </c>
      <c r="E2426" t="s">
        <v>20</v>
      </c>
    </row>
    <row r="2427" spans="1:6" ht="15" customHeight="1">
      <c r="A2427" s="174" t="s">
        <v>4534</v>
      </c>
      <c r="B2427" s="174" t="s">
        <v>4535</v>
      </c>
      <c r="C2427" s="174" t="s">
        <v>2173</v>
      </c>
      <c r="D2427" s="177">
        <v>452.8</v>
      </c>
      <c r="E2427" t="s">
        <v>20</v>
      </c>
    </row>
    <row r="2428" spans="1:6" ht="15" customHeight="1">
      <c r="A2428" s="175" t="s">
        <v>4536</v>
      </c>
      <c r="B2428" s="175" t="s">
        <v>4537</v>
      </c>
      <c r="C2428" s="175" t="s">
        <v>4538</v>
      </c>
      <c r="D2428" s="178">
        <v>311.35000000000002</v>
      </c>
      <c r="E2428" t="s">
        <v>34</v>
      </c>
      <c r="F2428" t="s">
        <v>65</v>
      </c>
    </row>
    <row r="2429" spans="1:6" ht="15" customHeight="1">
      <c r="A2429" s="174" t="s">
        <v>4539</v>
      </c>
      <c r="B2429" s="174" t="s">
        <v>4540</v>
      </c>
      <c r="C2429" s="174" t="s">
        <v>4541</v>
      </c>
      <c r="D2429" s="177">
        <v>108.65</v>
      </c>
      <c r="E2429" t="s">
        <v>20</v>
      </c>
    </row>
    <row r="2430" spans="1:6" ht="15" customHeight="1">
      <c r="A2430" s="175" t="s">
        <v>4542</v>
      </c>
      <c r="B2430" s="175" t="s">
        <v>4486</v>
      </c>
      <c r="C2430" s="175" t="s">
        <v>534</v>
      </c>
      <c r="D2430" s="178">
        <v>240.6</v>
      </c>
      <c r="E2430" t="s">
        <v>34</v>
      </c>
    </row>
    <row r="2431" spans="1:6" ht="15" customHeight="1">
      <c r="A2431" s="174" t="s">
        <v>637</v>
      </c>
      <c r="B2431" s="174" t="s">
        <v>638</v>
      </c>
      <c r="C2431" s="174" t="s">
        <v>476</v>
      </c>
      <c r="D2431" s="177">
        <v>216.85</v>
      </c>
      <c r="E2431" t="s">
        <v>20</v>
      </c>
    </row>
    <row r="2432" spans="1:6" ht="15" customHeight="1">
      <c r="A2432" s="175" t="s">
        <v>4543</v>
      </c>
      <c r="B2432" s="175" t="s">
        <v>4544</v>
      </c>
      <c r="C2432" s="175" t="s">
        <v>2261</v>
      </c>
      <c r="D2432" s="178">
        <v>202</v>
      </c>
      <c r="E2432" t="s">
        <v>20</v>
      </c>
    </row>
    <row r="2433" spans="1:6" ht="15" customHeight="1">
      <c r="A2433" s="174" t="s">
        <v>4545</v>
      </c>
      <c r="B2433" s="174" t="s">
        <v>4546</v>
      </c>
      <c r="C2433" s="174" t="s">
        <v>4511</v>
      </c>
      <c r="D2433" s="177">
        <v>235.2</v>
      </c>
      <c r="E2433" t="s">
        <v>34</v>
      </c>
      <c r="F2433" t="s">
        <v>65</v>
      </c>
    </row>
    <row r="2434" spans="1:6" ht="15" customHeight="1">
      <c r="A2434" s="175" t="s">
        <v>4547</v>
      </c>
      <c r="B2434" s="175" t="s">
        <v>4548</v>
      </c>
      <c r="C2434" s="175" t="s">
        <v>2173</v>
      </c>
      <c r="D2434" s="178">
        <v>331.64</v>
      </c>
      <c r="E2434" t="s">
        <v>20</v>
      </c>
    </row>
    <row r="2435" spans="1:6" ht="15" customHeight="1">
      <c r="A2435" s="174" t="s">
        <v>4549</v>
      </c>
      <c r="B2435" s="174" t="s">
        <v>4550</v>
      </c>
      <c r="C2435" s="174" t="s">
        <v>534</v>
      </c>
      <c r="D2435" s="177">
        <v>188.36</v>
      </c>
      <c r="E2435" t="s">
        <v>20</v>
      </c>
    </row>
    <row r="2436" spans="1:6" ht="15" customHeight="1">
      <c r="A2436" s="175" t="s">
        <v>4551</v>
      </c>
      <c r="B2436" s="175" t="s">
        <v>4552</v>
      </c>
      <c r="C2436" s="175" t="s">
        <v>2173</v>
      </c>
      <c r="D2436" s="178">
        <v>311.12</v>
      </c>
      <c r="E2436" t="s">
        <v>20</v>
      </c>
    </row>
    <row r="2437" spans="1:6" ht="15" customHeight="1">
      <c r="A2437" s="174" t="s">
        <v>4553</v>
      </c>
      <c r="B2437" s="174" t="s">
        <v>4554</v>
      </c>
      <c r="C2437" s="174" t="s">
        <v>555</v>
      </c>
      <c r="D2437" s="177">
        <v>488.36</v>
      </c>
      <c r="E2437" t="s">
        <v>20</v>
      </c>
    </row>
    <row r="2438" spans="1:6" ht="15" customHeight="1">
      <c r="A2438" s="175" t="s">
        <v>4555</v>
      </c>
      <c r="B2438" s="175" t="s">
        <v>4556</v>
      </c>
      <c r="C2438" s="175" t="s">
        <v>555</v>
      </c>
      <c r="D2438" s="178">
        <v>377.76</v>
      </c>
      <c r="E2438" t="s">
        <v>20</v>
      </c>
    </row>
    <row r="2439" spans="1:6" ht="15" customHeight="1">
      <c r="A2439" s="174" t="s">
        <v>4557</v>
      </c>
      <c r="B2439" s="174" t="s">
        <v>4558</v>
      </c>
      <c r="C2439" s="174" t="s">
        <v>534</v>
      </c>
      <c r="D2439" s="177">
        <v>149.08000000000001</v>
      </c>
      <c r="E2439" t="s">
        <v>20</v>
      </c>
    </row>
    <row r="2440" spans="1:6" ht="15" customHeight="1">
      <c r="A2440" s="175" t="s">
        <v>4559</v>
      </c>
      <c r="B2440" s="175" t="s">
        <v>4560</v>
      </c>
      <c r="C2440" s="175" t="s">
        <v>476</v>
      </c>
      <c r="D2440" s="178">
        <v>381.52</v>
      </c>
      <c r="E2440" t="s">
        <v>34</v>
      </c>
    </row>
    <row r="2441" spans="1:6" ht="15" customHeight="1">
      <c r="A2441" s="174" t="s">
        <v>2418</v>
      </c>
      <c r="B2441" s="174" t="s">
        <v>2419</v>
      </c>
      <c r="C2441" s="174" t="s">
        <v>528</v>
      </c>
      <c r="D2441" s="177">
        <v>308.44</v>
      </c>
      <c r="E2441" t="s">
        <v>34</v>
      </c>
    </row>
    <row r="2442" spans="1:6" ht="15" customHeight="1">
      <c r="A2442" s="175" t="s">
        <v>2283</v>
      </c>
      <c r="B2442" s="175" t="s">
        <v>2284</v>
      </c>
      <c r="C2442" s="175" t="s">
        <v>617</v>
      </c>
      <c r="D2442" s="178">
        <v>274.64</v>
      </c>
      <c r="E2442" t="s">
        <v>34</v>
      </c>
    </row>
    <row r="2443" spans="1:6" ht="15" customHeight="1">
      <c r="A2443" s="174" t="s">
        <v>4561</v>
      </c>
      <c r="B2443" s="174" t="s">
        <v>4562</v>
      </c>
      <c r="C2443" s="174" t="s">
        <v>464</v>
      </c>
      <c r="D2443" s="177">
        <v>92.24</v>
      </c>
      <c r="E2443" t="s">
        <v>34</v>
      </c>
    </row>
    <row r="2444" spans="1:6" ht="15" customHeight="1">
      <c r="A2444" s="175" t="s">
        <v>462</v>
      </c>
      <c r="B2444" s="175" t="s">
        <v>463</v>
      </c>
      <c r="C2444" s="175" t="s">
        <v>464</v>
      </c>
      <c r="D2444" s="178">
        <v>90.72</v>
      </c>
      <c r="E2444" t="s">
        <v>34</v>
      </c>
    </row>
    <row r="2445" spans="1:6" ht="15" customHeight="1">
      <c r="A2445" s="174" t="s">
        <v>2555</v>
      </c>
      <c r="B2445" s="174" t="s">
        <v>2556</v>
      </c>
      <c r="C2445" s="174" t="s">
        <v>2557</v>
      </c>
      <c r="D2445" s="177">
        <v>476.08</v>
      </c>
      <c r="E2445" t="s">
        <v>34</v>
      </c>
    </row>
    <row r="2446" spans="1:6" ht="15" customHeight="1">
      <c r="A2446" s="175" t="s">
        <v>4563</v>
      </c>
      <c r="B2446" s="175" t="s">
        <v>4564</v>
      </c>
      <c r="C2446" s="175" t="s">
        <v>4565</v>
      </c>
      <c r="D2446" s="178">
        <v>318.32</v>
      </c>
      <c r="E2446" t="s">
        <v>34</v>
      </c>
    </row>
    <row r="2447" spans="1:6" ht="15" customHeight="1">
      <c r="A2447" s="174" t="s">
        <v>4566</v>
      </c>
      <c r="B2447" s="174" t="s">
        <v>4567</v>
      </c>
      <c r="C2447" s="174" t="s">
        <v>1440</v>
      </c>
      <c r="D2447" s="177">
        <v>334.8</v>
      </c>
      <c r="E2447" t="s">
        <v>34</v>
      </c>
      <c r="F2447" t="s">
        <v>65</v>
      </c>
    </row>
    <row r="2448" spans="1:6" ht="15" customHeight="1">
      <c r="A2448" s="175" t="s">
        <v>4568</v>
      </c>
      <c r="B2448" s="175" t="s">
        <v>4569</v>
      </c>
      <c r="C2448" s="175" t="s">
        <v>241</v>
      </c>
      <c r="D2448" s="178">
        <v>179.16</v>
      </c>
      <c r="E2448" t="s">
        <v>34</v>
      </c>
    </row>
    <row r="2449" spans="1:6" ht="15" customHeight="1">
      <c r="A2449" s="174" t="s">
        <v>2275</v>
      </c>
      <c r="B2449" s="174" t="s">
        <v>2276</v>
      </c>
      <c r="C2449" s="174" t="s">
        <v>2176</v>
      </c>
      <c r="D2449" s="177">
        <v>305.89999999999998</v>
      </c>
      <c r="E2449" t="s">
        <v>20</v>
      </c>
    </row>
    <row r="2450" spans="1:6" ht="15" customHeight="1">
      <c r="A2450" s="175" t="s">
        <v>4570</v>
      </c>
      <c r="B2450" s="175" t="s">
        <v>4571</v>
      </c>
      <c r="C2450" s="175" t="s">
        <v>2176</v>
      </c>
      <c r="D2450" s="178">
        <v>262</v>
      </c>
      <c r="E2450" t="s">
        <v>20</v>
      </c>
    </row>
    <row r="2451" spans="1:6" ht="15" customHeight="1">
      <c r="A2451" s="174" t="s">
        <v>4572</v>
      </c>
      <c r="B2451" s="174" t="s">
        <v>4573</v>
      </c>
      <c r="C2451" s="174" t="s">
        <v>4574</v>
      </c>
      <c r="D2451" s="177">
        <v>265.36</v>
      </c>
      <c r="E2451" t="s">
        <v>34</v>
      </c>
    </row>
    <row r="2452" spans="1:6" ht="15" customHeight="1">
      <c r="A2452" s="175" t="s">
        <v>4575</v>
      </c>
      <c r="B2452" s="175" t="s">
        <v>4576</v>
      </c>
      <c r="C2452" s="175" t="s">
        <v>605</v>
      </c>
      <c r="D2452" s="178">
        <v>219.72</v>
      </c>
      <c r="E2452" t="s">
        <v>20</v>
      </c>
    </row>
    <row r="2453" spans="1:6" ht="15" customHeight="1">
      <c r="A2453" s="174" t="s">
        <v>4577</v>
      </c>
      <c r="B2453" s="174" t="s">
        <v>4578</v>
      </c>
      <c r="C2453" s="174" t="s">
        <v>241</v>
      </c>
      <c r="D2453" s="177">
        <v>92.04</v>
      </c>
      <c r="E2453" t="s">
        <v>34</v>
      </c>
    </row>
    <row r="2454" spans="1:6" ht="15" customHeight="1">
      <c r="A2454" s="175" t="s">
        <v>2433</v>
      </c>
      <c r="B2454" s="175" t="s">
        <v>2434</v>
      </c>
      <c r="C2454" s="175" t="s">
        <v>476</v>
      </c>
      <c r="D2454" s="178">
        <v>121.98</v>
      </c>
      <c r="E2454" t="s">
        <v>34</v>
      </c>
    </row>
    <row r="2455" spans="1:6" ht="15" customHeight="1">
      <c r="A2455" s="174" t="s">
        <v>4579</v>
      </c>
      <c r="B2455" s="174" t="s">
        <v>4580</v>
      </c>
      <c r="C2455" s="174" t="s">
        <v>2550</v>
      </c>
      <c r="D2455" s="177">
        <v>163.41</v>
      </c>
      <c r="E2455" t="s">
        <v>34</v>
      </c>
    </row>
    <row r="2456" spans="1:6" ht="15" customHeight="1">
      <c r="A2456" s="175" t="s">
        <v>4581</v>
      </c>
      <c r="B2456" s="175" t="s">
        <v>4582</v>
      </c>
      <c r="C2456" s="175" t="s">
        <v>4583</v>
      </c>
      <c r="D2456" s="178">
        <v>110.44</v>
      </c>
      <c r="E2456" t="s">
        <v>34</v>
      </c>
    </row>
    <row r="2457" spans="1:6" ht="15" customHeight="1">
      <c r="A2457" s="174" t="s">
        <v>2620</v>
      </c>
      <c r="B2457" s="174" t="s">
        <v>2621</v>
      </c>
      <c r="C2457" s="174" t="s">
        <v>1440</v>
      </c>
      <c r="D2457" s="177">
        <v>132.30000000000001</v>
      </c>
      <c r="E2457" t="s">
        <v>34</v>
      </c>
    </row>
    <row r="2458" spans="1:6" ht="15" customHeight="1">
      <c r="A2458" s="175" t="s">
        <v>512</v>
      </c>
      <c r="B2458" s="175" t="s">
        <v>513</v>
      </c>
      <c r="C2458" s="175" t="s">
        <v>241</v>
      </c>
      <c r="D2458" s="178">
        <v>126.48</v>
      </c>
      <c r="E2458" t="s">
        <v>34</v>
      </c>
    </row>
    <row r="2459" spans="1:6" ht="15" customHeight="1">
      <c r="A2459" s="174" t="s">
        <v>627</v>
      </c>
      <c r="B2459" s="174" t="s">
        <v>628</v>
      </c>
      <c r="C2459" s="174" t="s">
        <v>612</v>
      </c>
      <c r="D2459" s="177">
        <v>252.63</v>
      </c>
      <c r="E2459" t="s">
        <v>34</v>
      </c>
      <c r="F2459" t="s">
        <v>65</v>
      </c>
    </row>
    <row r="2460" spans="1:6" ht="15" customHeight="1">
      <c r="A2460" s="175" t="s">
        <v>684</v>
      </c>
      <c r="B2460" s="175" t="s">
        <v>685</v>
      </c>
      <c r="C2460" s="175" t="s">
        <v>241</v>
      </c>
      <c r="D2460" s="178">
        <v>155.97999999999999</v>
      </c>
      <c r="E2460" t="s">
        <v>34</v>
      </c>
    </row>
    <row r="2461" spans="1:6" ht="15" customHeight="1">
      <c r="A2461" s="174" t="s">
        <v>4584</v>
      </c>
      <c r="B2461" s="174" t="s">
        <v>4585</v>
      </c>
      <c r="C2461" s="174" t="s">
        <v>313</v>
      </c>
      <c r="D2461" s="177">
        <v>145.16999999999999</v>
      </c>
      <c r="E2461" t="s">
        <v>34</v>
      </c>
    </row>
    <row r="2462" spans="1:6" ht="15" customHeight="1">
      <c r="A2462" s="175" t="s">
        <v>4586</v>
      </c>
      <c r="B2462" s="175" t="s">
        <v>2487</v>
      </c>
      <c r="C2462" s="175" t="s">
        <v>587</v>
      </c>
      <c r="D2462" s="178">
        <v>231.18</v>
      </c>
      <c r="E2462" t="s">
        <v>34</v>
      </c>
      <c r="F2462" t="s">
        <v>65</v>
      </c>
    </row>
    <row r="2463" spans="1:6" ht="15" customHeight="1">
      <c r="A2463" s="174" t="s">
        <v>2169</v>
      </c>
      <c r="B2463" s="174" t="s">
        <v>2170</v>
      </c>
      <c r="C2463" s="174" t="s">
        <v>344</v>
      </c>
      <c r="D2463" s="177">
        <v>249.36</v>
      </c>
      <c r="E2463" t="s">
        <v>20</v>
      </c>
    </row>
    <row r="2464" spans="1:6" ht="15" customHeight="1">
      <c r="A2464" s="175" t="s">
        <v>4587</v>
      </c>
      <c r="B2464" s="175" t="s">
        <v>4588</v>
      </c>
      <c r="C2464" s="175" t="s">
        <v>555</v>
      </c>
      <c r="D2464" s="178">
        <v>318.12</v>
      </c>
      <c r="E2464" t="s">
        <v>20</v>
      </c>
    </row>
    <row r="2465" spans="1:6" ht="15" customHeight="1">
      <c r="A2465" s="174" t="s">
        <v>546</v>
      </c>
      <c r="B2465" s="174" t="s">
        <v>547</v>
      </c>
      <c r="C2465" s="174" t="s">
        <v>534</v>
      </c>
      <c r="D2465" s="177">
        <v>83.16</v>
      </c>
      <c r="E2465" t="s">
        <v>20</v>
      </c>
    </row>
    <row r="2466" spans="1:6" ht="15" customHeight="1">
      <c r="A2466" s="175" t="s">
        <v>4589</v>
      </c>
      <c r="B2466" s="175" t="s">
        <v>4590</v>
      </c>
      <c r="C2466" s="175" t="s">
        <v>534</v>
      </c>
      <c r="D2466" s="178">
        <v>132.66</v>
      </c>
      <c r="E2466" t="s">
        <v>20</v>
      </c>
    </row>
    <row r="2467" spans="1:6" ht="15" customHeight="1">
      <c r="A2467" s="174" t="s">
        <v>2405</v>
      </c>
      <c r="B2467" s="174" t="s">
        <v>2406</v>
      </c>
      <c r="C2467" s="174" t="s">
        <v>555</v>
      </c>
      <c r="D2467" s="177">
        <v>236.94</v>
      </c>
      <c r="E2467" t="s">
        <v>20</v>
      </c>
    </row>
    <row r="2468" spans="1:6" ht="15" customHeight="1">
      <c r="A2468" s="175" t="s">
        <v>4591</v>
      </c>
      <c r="B2468" s="175" t="s">
        <v>4592</v>
      </c>
      <c r="C2468" s="175" t="s">
        <v>4538</v>
      </c>
      <c r="D2468" s="178">
        <v>151.53</v>
      </c>
      <c r="E2468" t="s">
        <v>34</v>
      </c>
      <c r="F2468" t="s">
        <v>65</v>
      </c>
    </row>
    <row r="2469" spans="1:6" ht="15" customHeight="1">
      <c r="A2469" s="174" t="s">
        <v>4593</v>
      </c>
      <c r="B2469" s="174" t="s">
        <v>4594</v>
      </c>
      <c r="C2469" s="174" t="s">
        <v>2101</v>
      </c>
      <c r="D2469" s="177">
        <v>158.56</v>
      </c>
      <c r="E2469" t="s">
        <v>34</v>
      </c>
    </row>
    <row r="2470" spans="1:6" ht="15" customHeight="1">
      <c r="A2470" s="175" t="s">
        <v>4595</v>
      </c>
      <c r="B2470" s="175" t="s">
        <v>4596</v>
      </c>
      <c r="C2470" s="175" t="s">
        <v>2212</v>
      </c>
      <c r="D2470" s="178">
        <v>73.52</v>
      </c>
      <c r="E2470" t="s">
        <v>20</v>
      </c>
    </row>
    <row r="2471" spans="1:6" ht="15" customHeight="1">
      <c r="A2471" s="174" t="s">
        <v>4597</v>
      </c>
      <c r="B2471" s="174" t="s">
        <v>4598</v>
      </c>
      <c r="C2471" s="174" t="s">
        <v>534</v>
      </c>
      <c r="D2471" s="177">
        <v>132.97999999999999</v>
      </c>
      <c r="E2471" t="s">
        <v>20</v>
      </c>
    </row>
    <row r="2472" spans="1:6" ht="15" customHeight="1">
      <c r="A2472" s="175" t="s">
        <v>4599</v>
      </c>
      <c r="B2472" s="175" t="s">
        <v>4600</v>
      </c>
      <c r="C2472" s="175" t="s">
        <v>534</v>
      </c>
      <c r="D2472" s="178">
        <v>56.78</v>
      </c>
      <c r="E2472" t="s">
        <v>20</v>
      </c>
    </row>
    <row r="2473" spans="1:6" ht="15" customHeight="1">
      <c r="A2473" s="174" t="s">
        <v>4601</v>
      </c>
      <c r="B2473" s="174" t="s">
        <v>4602</v>
      </c>
      <c r="C2473" s="174" t="s">
        <v>605</v>
      </c>
      <c r="D2473" s="177">
        <v>96.72</v>
      </c>
      <c r="E2473" t="s">
        <v>20</v>
      </c>
    </row>
    <row r="2474" spans="1:6" ht="15" customHeight="1">
      <c r="A2474" s="175" t="s">
        <v>660</v>
      </c>
      <c r="B2474" s="175" t="s">
        <v>661</v>
      </c>
      <c r="C2474" s="175" t="s">
        <v>662</v>
      </c>
      <c r="D2474" s="178">
        <v>85.24</v>
      </c>
      <c r="E2474" t="s">
        <v>20</v>
      </c>
    </row>
    <row r="2475" spans="1:6" ht="15" customHeight="1">
      <c r="A2475" s="174" t="s">
        <v>4603</v>
      </c>
      <c r="B2475" s="174" t="s">
        <v>4604</v>
      </c>
      <c r="C2475" s="174" t="s">
        <v>490</v>
      </c>
      <c r="D2475" s="177">
        <v>154.4</v>
      </c>
      <c r="E2475" t="s">
        <v>20</v>
      </c>
    </row>
    <row r="2476" spans="1:6" ht="15" customHeight="1">
      <c r="A2476" s="175" t="s">
        <v>4605</v>
      </c>
      <c r="B2476" s="175" t="s">
        <v>4606</v>
      </c>
      <c r="C2476" s="175" t="s">
        <v>4607</v>
      </c>
      <c r="D2476" s="178">
        <v>115.82</v>
      </c>
      <c r="E2476" t="s">
        <v>20</v>
      </c>
    </row>
    <row r="2477" spans="1:6" ht="15" customHeight="1">
      <c r="A2477" s="174" t="s">
        <v>4608</v>
      </c>
      <c r="B2477" s="174" t="s">
        <v>4609</v>
      </c>
      <c r="C2477" s="174" t="s">
        <v>4475</v>
      </c>
      <c r="D2477" s="177">
        <v>134.12</v>
      </c>
      <c r="E2477" t="s">
        <v>20</v>
      </c>
    </row>
    <row r="2478" spans="1:6" ht="15" customHeight="1">
      <c r="A2478" s="175" t="s">
        <v>2336</v>
      </c>
      <c r="B2478" s="175" t="s">
        <v>2337</v>
      </c>
      <c r="C2478" s="175" t="s">
        <v>534</v>
      </c>
      <c r="D2478" s="178">
        <v>122.34</v>
      </c>
      <c r="E2478" t="s">
        <v>20</v>
      </c>
    </row>
    <row r="2479" spans="1:6" ht="15" customHeight="1">
      <c r="A2479" s="174" t="s">
        <v>2293</v>
      </c>
      <c r="B2479" s="174" t="s">
        <v>2294</v>
      </c>
      <c r="C2479" s="174" t="s">
        <v>476</v>
      </c>
      <c r="D2479" s="177">
        <v>110.76</v>
      </c>
      <c r="E2479" t="s">
        <v>20</v>
      </c>
    </row>
    <row r="2480" spans="1:6" ht="15" customHeight="1">
      <c r="A2480" s="175" t="s">
        <v>2370</v>
      </c>
      <c r="B2480" s="175" t="s">
        <v>2371</v>
      </c>
      <c r="C2480" s="175" t="s">
        <v>476</v>
      </c>
      <c r="D2480" s="178">
        <v>258.62</v>
      </c>
      <c r="E2480" t="s">
        <v>20</v>
      </c>
    </row>
    <row r="2481" spans="1:6" ht="15" customHeight="1">
      <c r="A2481" s="174" t="s">
        <v>538</v>
      </c>
      <c r="B2481" s="174" t="s">
        <v>539</v>
      </c>
      <c r="C2481" s="174" t="s">
        <v>540</v>
      </c>
      <c r="D2481" s="177">
        <v>133.44</v>
      </c>
      <c r="E2481" t="s">
        <v>34</v>
      </c>
      <c r="F2481" t="s">
        <v>65</v>
      </c>
    </row>
    <row r="2482" spans="1:6" ht="15" customHeight="1">
      <c r="A2482" s="175" t="s">
        <v>4610</v>
      </c>
      <c r="B2482" s="175" t="s">
        <v>4611</v>
      </c>
      <c r="C2482" s="175" t="s">
        <v>241</v>
      </c>
      <c r="D2482" s="178">
        <v>77.44</v>
      </c>
      <c r="E2482" t="s">
        <v>34</v>
      </c>
    </row>
    <row r="2483" spans="1:6" ht="15" customHeight="1">
      <c r="A2483" s="174" t="s">
        <v>4612</v>
      </c>
      <c r="B2483" s="174" t="s">
        <v>4613</v>
      </c>
      <c r="C2483" s="174" t="s">
        <v>2261</v>
      </c>
      <c r="D2483" s="177">
        <v>84.48</v>
      </c>
      <c r="E2483" t="s">
        <v>20</v>
      </c>
    </row>
    <row r="2484" spans="1:6" ht="15" customHeight="1">
      <c r="A2484" s="175" t="s">
        <v>4614</v>
      </c>
      <c r="B2484" s="175" t="s">
        <v>4615</v>
      </c>
      <c r="C2484" s="175" t="s">
        <v>490</v>
      </c>
      <c r="D2484" s="178">
        <v>81.819999999999993</v>
      </c>
      <c r="E2484" t="s">
        <v>20</v>
      </c>
    </row>
    <row r="2485" spans="1:6" ht="15" customHeight="1">
      <c r="A2485" s="174" t="s">
        <v>4616</v>
      </c>
      <c r="B2485" s="174" t="s">
        <v>4617</v>
      </c>
      <c r="C2485" s="174" t="s">
        <v>4574</v>
      </c>
      <c r="D2485" s="177">
        <v>202.54</v>
      </c>
      <c r="E2485" t="s">
        <v>34</v>
      </c>
    </row>
    <row r="2486" spans="1:6" ht="15" customHeight="1">
      <c r="A2486" s="175" t="s">
        <v>4618</v>
      </c>
      <c r="B2486" s="175" t="s">
        <v>4619</v>
      </c>
      <c r="C2486" s="175" t="s">
        <v>476</v>
      </c>
      <c r="D2486" s="178">
        <v>202.16</v>
      </c>
      <c r="E2486" t="s">
        <v>26</v>
      </c>
    </row>
    <row r="2487" spans="1:6" ht="15" customHeight="1">
      <c r="A2487" s="174" t="s">
        <v>2312</v>
      </c>
      <c r="B2487" s="174" t="s">
        <v>2313</v>
      </c>
      <c r="C2487" s="174" t="s">
        <v>534</v>
      </c>
      <c r="D2487" s="177">
        <v>44.18</v>
      </c>
      <c r="E2487" t="s">
        <v>20</v>
      </c>
    </row>
    <row r="2488" spans="1:6" ht="15" customHeight="1">
      <c r="A2488" s="175" t="s">
        <v>2411</v>
      </c>
      <c r="B2488" s="175" t="s">
        <v>2412</v>
      </c>
      <c r="C2488" s="175" t="s">
        <v>2413</v>
      </c>
      <c r="D2488" s="178">
        <v>93.04</v>
      </c>
      <c r="E2488" t="s">
        <v>34</v>
      </c>
    </row>
    <row r="2489" spans="1:6" ht="15" customHeight="1">
      <c r="A2489" s="174" t="s">
        <v>2553</v>
      </c>
      <c r="B2489" s="174" t="s">
        <v>2554</v>
      </c>
      <c r="C2489" s="174" t="s">
        <v>2212</v>
      </c>
      <c r="D2489" s="177">
        <v>71.72</v>
      </c>
      <c r="E2489" t="s">
        <v>20</v>
      </c>
    </row>
    <row r="2490" spans="1:6" ht="15" customHeight="1">
      <c r="A2490" s="175" t="s">
        <v>4620</v>
      </c>
      <c r="B2490" s="175" t="s">
        <v>4621</v>
      </c>
      <c r="C2490" s="175" t="s">
        <v>534</v>
      </c>
      <c r="D2490" s="178">
        <v>96.44</v>
      </c>
      <c r="E2490" t="s">
        <v>20</v>
      </c>
    </row>
    <row r="2491" spans="1:6" ht="15" customHeight="1">
      <c r="A2491" s="174" t="s">
        <v>4622</v>
      </c>
      <c r="B2491" s="174" t="s">
        <v>4623</v>
      </c>
      <c r="C2491" s="174" t="s">
        <v>476</v>
      </c>
      <c r="D2491" s="177">
        <v>95.24</v>
      </c>
      <c r="E2491" t="s">
        <v>34</v>
      </c>
    </row>
    <row r="2492" spans="1:6" ht="15" customHeight="1">
      <c r="A2492" s="175" t="s">
        <v>4624</v>
      </c>
      <c r="B2492" s="175" t="s">
        <v>4625</v>
      </c>
      <c r="C2492" s="175" t="s">
        <v>4445</v>
      </c>
      <c r="D2492" s="178">
        <v>79.56</v>
      </c>
      <c r="E2492" t="s">
        <v>34</v>
      </c>
    </row>
    <row r="2493" spans="1:6" ht="15" customHeight="1">
      <c r="A2493" s="174" t="s">
        <v>544</v>
      </c>
      <c r="B2493" s="174" t="s">
        <v>545</v>
      </c>
      <c r="C2493" s="174" t="s">
        <v>313</v>
      </c>
      <c r="D2493" s="177">
        <v>216.4</v>
      </c>
      <c r="E2493" t="s">
        <v>34</v>
      </c>
    </row>
    <row r="2494" spans="1:6" ht="15" customHeight="1">
      <c r="A2494" s="175" t="s">
        <v>4626</v>
      </c>
      <c r="B2494" s="175" t="s">
        <v>4627</v>
      </c>
      <c r="C2494" s="175" t="s">
        <v>476</v>
      </c>
      <c r="D2494" s="178">
        <v>179.82</v>
      </c>
      <c r="E2494" t="s">
        <v>34</v>
      </c>
    </row>
    <row r="2495" spans="1:6" ht="15" customHeight="1">
      <c r="A2495" s="174" t="s">
        <v>2627</v>
      </c>
      <c r="B2495" s="174" t="s">
        <v>2628</v>
      </c>
      <c r="C2495" s="174" t="s">
        <v>241</v>
      </c>
      <c r="D2495" s="177">
        <v>100.88</v>
      </c>
      <c r="E2495" t="s">
        <v>34</v>
      </c>
    </row>
    <row r="2496" spans="1:6" ht="15" customHeight="1">
      <c r="A2496" s="175" t="s">
        <v>4628</v>
      </c>
      <c r="B2496" s="175" t="s">
        <v>4629</v>
      </c>
      <c r="C2496" s="175" t="s">
        <v>605</v>
      </c>
      <c r="D2496" s="178">
        <v>126.26</v>
      </c>
      <c r="E2496" t="s">
        <v>20</v>
      </c>
    </row>
    <row r="2497" spans="1:5" ht="15" customHeight="1">
      <c r="A2497" s="174" t="s">
        <v>2400</v>
      </c>
      <c r="B2497" s="174" t="s">
        <v>2401</v>
      </c>
      <c r="C2497" s="174" t="s">
        <v>2402</v>
      </c>
      <c r="D2497" s="177">
        <v>76.599999999999994</v>
      </c>
      <c r="E2497" t="s">
        <v>20</v>
      </c>
    </row>
    <row r="2498" spans="1:5" ht="15" customHeight="1">
      <c r="A2498" s="175" t="s">
        <v>2593</v>
      </c>
      <c r="B2498" s="175" t="s">
        <v>2594</v>
      </c>
      <c r="C2498" s="175" t="s">
        <v>2595</v>
      </c>
      <c r="D2498" s="178">
        <v>89.38</v>
      </c>
      <c r="E2498" t="s">
        <v>34</v>
      </c>
    </row>
    <row r="2499" spans="1:5" ht="15" customHeight="1">
      <c r="A2499" s="174" t="s">
        <v>4630</v>
      </c>
      <c r="B2499" s="174" t="s">
        <v>4631</v>
      </c>
      <c r="C2499" s="174" t="s">
        <v>2261</v>
      </c>
      <c r="D2499" s="177">
        <v>124.18</v>
      </c>
      <c r="E2499" t="s">
        <v>34</v>
      </c>
    </row>
    <row r="2500" spans="1:5" ht="15" customHeight="1">
      <c r="A2500" s="175" t="s">
        <v>4632</v>
      </c>
      <c r="B2500" s="175" t="s">
        <v>4633</v>
      </c>
      <c r="C2500" s="175" t="s">
        <v>4523</v>
      </c>
      <c r="D2500" s="178">
        <v>117.46</v>
      </c>
      <c r="E2500" t="s">
        <v>34</v>
      </c>
    </row>
    <row r="2501" spans="1:5" ht="15" customHeight="1">
      <c r="A2501" s="174" t="s">
        <v>4634</v>
      </c>
      <c r="B2501" s="174" t="s">
        <v>4635</v>
      </c>
      <c r="C2501" s="174" t="s">
        <v>2140</v>
      </c>
      <c r="D2501" s="177">
        <v>128.74</v>
      </c>
      <c r="E2501" t="s">
        <v>34</v>
      </c>
    </row>
    <row r="2502" spans="1:5" ht="15" customHeight="1">
      <c r="A2502" s="175" t="s">
        <v>2633</v>
      </c>
      <c r="B2502" s="175" t="s">
        <v>2209</v>
      </c>
      <c r="C2502" s="175" t="s">
        <v>534</v>
      </c>
      <c r="D2502" s="178">
        <v>102.08</v>
      </c>
      <c r="E2502" t="s">
        <v>34</v>
      </c>
    </row>
    <row r="2503" spans="1:5" ht="15" customHeight="1">
      <c r="A2503" s="174" t="s">
        <v>4636</v>
      </c>
      <c r="B2503" s="174" t="s">
        <v>4637</v>
      </c>
      <c r="C2503" s="174" t="s">
        <v>4523</v>
      </c>
      <c r="D2503" s="177">
        <v>117.46</v>
      </c>
      <c r="E2503" t="s">
        <v>34</v>
      </c>
    </row>
    <row r="2504" spans="1:5" ht="15" customHeight="1">
      <c r="A2504" s="175" t="s">
        <v>4638</v>
      </c>
      <c r="B2504" s="175" t="s">
        <v>4639</v>
      </c>
      <c r="C2504" s="175" t="s">
        <v>534</v>
      </c>
      <c r="D2504" s="178">
        <v>82.12</v>
      </c>
      <c r="E2504" t="s">
        <v>34</v>
      </c>
    </row>
    <row r="2505" spans="1:5" ht="15" customHeight="1">
      <c r="A2505" s="174" t="s">
        <v>2099</v>
      </c>
      <c r="B2505" s="174" t="s">
        <v>2100</v>
      </c>
      <c r="C2505" s="174" t="s">
        <v>2101</v>
      </c>
      <c r="D2505" s="177">
        <v>114.34</v>
      </c>
      <c r="E2505" t="s">
        <v>34</v>
      </c>
    </row>
    <row r="2506" spans="1:5" ht="15" customHeight="1">
      <c r="A2506" s="175" t="s">
        <v>4640</v>
      </c>
      <c r="B2506" s="175" t="s">
        <v>4641</v>
      </c>
      <c r="C2506" s="175" t="s">
        <v>2261</v>
      </c>
      <c r="D2506" s="178">
        <v>99.82</v>
      </c>
      <c r="E2506" t="s">
        <v>34</v>
      </c>
    </row>
    <row r="2507" spans="1:5" ht="15" customHeight="1">
      <c r="A2507" s="174" t="s">
        <v>2332</v>
      </c>
      <c r="B2507" s="174" t="s">
        <v>2333</v>
      </c>
      <c r="C2507" s="174" t="s">
        <v>2261</v>
      </c>
      <c r="D2507" s="177">
        <v>88.12</v>
      </c>
      <c r="E2507" t="s">
        <v>34</v>
      </c>
    </row>
    <row r="2508" spans="1:5" ht="15" customHeight="1">
      <c r="A2508" s="175" t="s">
        <v>2259</v>
      </c>
      <c r="B2508" s="175" t="s">
        <v>2260</v>
      </c>
      <c r="C2508" s="175" t="s">
        <v>2261</v>
      </c>
      <c r="D2508" s="178">
        <v>88.12</v>
      </c>
      <c r="E2508" t="s">
        <v>34</v>
      </c>
    </row>
    <row r="2509" spans="1:5" ht="15" customHeight="1">
      <c r="A2509" s="174" t="s">
        <v>2461</v>
      </c>
      <c r="B2509" s="174" t="s">
        <v>2462</v>
      </c>
      <c r="C2509" s="174" t="s">
        <v>2101</v>
      </c>
      <c r="D2509" s="177">
        <v>59.98</v>
      </c>
      <c r="E2509" t="s">
        <v>34</v>
      </c>
    </row>
    <row r="2510" spans="1:5" ht="15" customHeight="1">
      <c r="A2510" s="175" t="s">
        <v>4642</v>
      </c>
      <c r="B2510" s="175" t="s">
        <v>4643</v>
      </c>
      <c r="C2510" s="175" t="s">
        <v>4644</v>
      </c>
      <c r="D2510" s="178">
        <v>26.28</v>
      </c>
      <c r="E2510" t="s">
        <v>34</v>
      </c>
    </row>
    <row r="2511" spans="1:5" ht="15" customHeight="1">
      <c r="A2511" s="174" t="s">
        <v>4645</v>
      </c>
      <c r="B2511" s="174" t="s">
        <v>4646</v>
      </c>
      <c r="C2511" s="174" t="s">
        <v>476</v>
      </c>
      <c r="D2511" s="177">
        <v>56.22</v>
      </c>
      <c r="E2511" t="s">
        <v>34</v>
      </c>
    </row>
    <row r="2512" spans="1:5" ht="15" customHeight="1">
      <c r="A2512" s="175" t="s">
        <v>4647</v>
      </c>
      <c r="B2512" s="175" t="s">
        <v>4648</v>
      </c>
      <c r="C2512" s="175" t="s">
        <v>4649</v>
      </c>
      <c r="D2512" s="178">
        <v>66.67</v>
      </c>
      <c r="E2512" t="s">
        <v>20</v>
      </c>
    </row>
    <row r="2513" spans="1:6" ht="15" customHeight="1">
      <c r="A2513" s="174" t="s">
        <v>622</v>
      </c>
      <c r="B2513" s="174" t="s">
        <v>623</v>
      </c>
      <c r="C2513" s="174" t="s">
        <v>624</v>
      </c>
      <c r="D2513" s="177">
        <v>81.98</v>
      </c>
      <c r="E2513" t="s">
        <v>34</v>
      </c>
    </row>
    <row r="2514" spans="1:6" ht="15" customHeight="1">
      <c r="A2514" s="175" t="s">
        <v>483</v>
      </c>
      <c r="B2514" s="175" t="s">
        <v>484</v>
      </c>
      <c r="C2514" s="175" t="s">
        <v>485</v>
      </c>
      <c r="D2514" s="178">
        <v>23.34</v>
      </c>
      <c r="E2514" t="s">
        <v>20</v>
      </c>
    </row>
    <row r="2515" spans="1:6" ht="15" customHeight="1">
      <c r="A2515" s="174" t="s">
        <v>4650</v>
      </c>
      <c r="B2515" s="174" t="s">
        <v>4651</v>
      </c>
      <c r="C2515" s="174" t="s">
        <v>215</v>
      </c>
      <c r="D2515" s="177">
        <v>48.6</v>
      </c>
      <c r="E2515" t="s">
        <v>20</v>
      </c>
    </row>
    <row r="2516" spans="1:6" ht="15" customHeight="1">
      <c r="A2516" s="175" t="s">
        <v>4652</v>
      </c>
      <c r="B2516" s="175" t="s">
        <v>4653</v>
      </c>
      <c r="C2516" s="175" t="s">
        <v>4654</v>
      </c>
      <c r="D2516" s="178">
        <v>78.680000000000007</v>
      </c>
      <c r="E2516" t="s">
        <v>34</v>
      </c>
    </row>
    <row r="2517" spans="1:6" ht="15" customHeight="1">
      <c r="A2517" s="174" t="s">
        <v>4655</v>
      </c>
      <c r="B2517" s="174" t="s">
        <v>4656</v>
      </c>
      <c r="C2517" s="174" t="s">
        <v>215</v>
      </c>
      <c r="D2517" s="177">
        <v>39.24</v>
      </c>
      <c r="E2517" t="s">
        <v>4657</v>
      </c>
    </row>
    <row r="2518" spans="1:6" ht="15" customHeight="1">
      <c r="A2518" s="175" t="s">
        <v>2239</v>
      </c>
      <c r="B2518" s="175" t="s">
        <v>2240</v>
      </c>
      <c r="C2518" s="175" t="s">
        <v>215</v>
      </c>
      <c r="D2518" s="178">
        <v>73.08</v>
      </c>
      <c r="E2518" t="s">
        <v>34</v>
      </c>
    </row>
    <row r="2519" spans="1:6" ht="15" customHeight="1">
      <c r="A2519" s="174" t="s">
        <v>4658</v>
      </c>
      <c r="B2519" s="174" t="s">
        <v>4659</v>
      </c>
      <c r="C2519" s="174" t="s">
        <v>4660</v>
      </c>
      <c r="D2519" s="177">
        <v>136.83000000000001</v>
      </c>
      <c r="E2519" t="s">
        <v>20</v>
      </c>
    </row>
    <row r="2520" spans="1:6" ht="15" customHeight="1">
      <c r="A2520" s="175" t="s">
        <v>4661</v>
      </c>
      <c r="B2520" s="175" t="s">
        <v>4662</v>
      </c>
      <c r="C2520" s="175" t="s">
        <v>2101</v>
      </c>
      <c r="D2520" s="178">
        <v>59.66</v>
      </c>
      <c r="E2520" t="s">
        <v>34</v>
      </c>
    </row>
    <row r="2521" spans="1:6" ht="15" customHeight="1">
      <c r="A2521" s="174" t="s">
        <v>4663</v>
      </c>
      <c r="B2521" s="174" t="s">
        <v>4664</v>
      </c>
      <c r="C2521" s="174" t="s">
        <v>2340</v>
      </c>
      <c r="D2521" s="177">
        <v>73.62</v>
      </c>
      <c r="E2521" t="s">
        <v>20</v>
      </c>
    </row>
    <row r="2522" spans="1:6" ht="15" customHeight="1">
      <c r="A2522" s="175" t="s">
        <v>2571</v>
      </c>
      <c r="B2522" s="175" t="s">
        <v>2572</v>
      </c>
      <c r="C2522" s="175" t="s">
        <v>534</v>
      </c>
      <c r="D2522" s="178">
        <v>34.700000000000003</v>
      </c>
      <c r="E2522" t="s">
        <v>20</v>
      </c>
    </row>
    <row r="2523" spans="1:6" ht="15" customHeight="1">
      <c r="A2523" s="174" t="s">
        <v>4665</v>
      </c>
      <c r="B2523" s="174" t="s">
        <v>4666</v>
      </c>
      <c r="C2523" s="174" t="s">
        <v>4538</v>
      </c>
      <c r="D2523" s="177">
        <v>58.81</v>
      </c>
      <c r="E2523" t="s">
        <v>34</v>
      </c>
      <c r="F2523" t="s">
        <v>65</v>
      </c>
    </row>
    <row r="2524" spans="1:6" ht="15" customHeight="1">
      <c r="A2524" s="175" t="s">
        <v>4667</v>
      </c>
      <c r="B2524" s="175" t="s">
        <v>4668</v>
      </c>
      <c r="C2524" s="175" t="s">
        <v>2234</v>
      </c>
      <c r="D2524" s="178">
        <v>0</v>
      </c>
      <c r="E2524" t="s">
        <v>20</v>
      </c>
    </row>
    <row r="2525" spans="1:6" ht="15" customHeight="1">
      <c r="A2525" s="174" t="s">
        <v>4669</v>
      </c>
      <c r="B2525" s="174" t="s">
        <v>4670</v>
      </c>
      <c r="C2525" s="174" t="s">
        <v>490</v>
      </c>
      <c r="D2525" s="177">
        <v>0</v>
      </c>
      <c r="E2525" t="s">
        <v>20</v>
      </c>
    </row>
    <row r="2526" spans="1:6" ht="15" customHeight="1">
      <c r="A2526" s="175" t="s">
        <v>588</v>
      </c>
      <c r="B2526" s="175" t="s">
        <v>589</v>
      </c>
      <c r="C2526" s="175" t="s">
        <v>255</v>
      </c>
      <c r="D2526" s="178">
        <v>-320.58999999999997</v>
      </c>
    </row>
    <row r="2527" spans="1:6" ht="15" customHeight="1">
      <c r="A2527" s="174" t="s">
        <v>518</v>
      </c>
      <c r="B2527" s="174" t="s">
        <v>519</v>
      </c>
      <c r="C2527" s="174" t="s">
        <v>171</v>
      </c>
      <c r="D2527" s="177">
        <v>-289.45</v>
      </c>
    </row>
    <row r="2528" spans="1:6" ht="15" customHeight="1">
      <c r="A2528" s="174" t="s">
        <v>4671</v>
      </c>
      <c r="B2528" s="174" t="s">
        <v>4672</v>
      </c>
      <c r="C2528" s="174" t="s">
        <v>374</v>
      </c>
      <c r="D2528" s="177">
        <v>15064.01</v>
      </c>
      <c r="E2528" t="s">
        <v>34</v>
      </c>
    </row>
    <row r="2529" spans="1:5" ht="15" customHeight="1">
      <c r="A2529" s="175" t="s">
        <v>2640</v>
      </c>
      <c r="B2529" s="175" t="s">
        <v>2641</v>
      </c>
      <c r="C2529" s="175" t="s">
        <v>2642</v>
      </c>
      <c r="D2529" s="178">
        <v>17250.580000000002</v>
      </c>
      <c r="E2529" t="s">
        <v>34</v>
      </c>
    </row>
    <row r="2530" spans="1:5" ht="15" customHeight="1">
      <c r="A2530" s="174" t="s">
        <v>2643</v>
      </c>
      <c r="B2530" s="174" t="s">
        <v>2644</v>
      </c>
      <c r="C2530" s="174" t="s">
        <v>2645</v>
      </c>
      <c r="D2530" s="177">
        <v>3097.22</v>
      </c>
      <c r="E2530" t="s">
        <v>34</v>
      </c>
    </row>
    <row r="2531" spans="1:5" ht="15" customHeight="1">
      <c r="A2531" s="175" t="s">
        <v>4673</v>
      </c>
      <c r="B2531" s="175" t="s">
        <v>4674</v>
      </c>
      <c r="C2531" s="175" t="s">
        <v>4675</v>
      </c>
      <c r="D2531" s="178">
        <v>3102.7</v>
      </c>
      <c r="E2531" t="s">
        <v>34</v>
      </c>
    </row>
    <row r="2532" spans="1:5" ht="15" customHeight="1">
      <c r="A2532" s="174" t="s">
        <v>2646</v>
      </c>
      <c r="B2532" s="174" t="s">
        <v>2647</v>
      </c>
      <c r="C2532" s="174" t="s">
        <v>2648</v>
      </c>
      <c r="D2532" s="177">
        <v>6696.72</v>
      </c>
      <c r="E2532" t="s">
        <v>34</v>
      </c>
    </row>
    <row r="2533" spans="1:5" ht="15" customHeight="1">
      <c r="A2533" s="175" t="s">
        <v>3464</v>
      </c>
      <c r="B2533" s="175" t="s">
        <v>3465</v>
      </c>
      <c r="C2533" s="175" t="s">
        <v>2302</v>
      </c>
      <c r="D2533" s="178">
        <v>5043.16</v>
      </c>
      <c r="E2533" t="s">
        <v>34</v>
      </c>
    </row>
    <row r="2534" spans="1:5" ht="15" customHeight="1">
      <c r="A2534" s="174" t="s">
        <v>3044</v>
      </c>
      <c r="B2534" s="174" t="s">
        <v>3045</v>
      </c>
      <c r="C2534" s="174" t="s">
        <v>3046</v>
      </c>
      <c r="D2534" s="177">
        <v>1019.31</v>
      </c>
      <c r="E2534" t="s">
        <v>34</v>
      </c>
    </row>
    <row r="2535" spans="1:5" ht="15" customHeight="1">
      <c r="A2535" s="175" t="s">
        <v>2649</v>
      </c>
      <c r="B2535" s="175" t="s">
        <v>2650</v>
      </c>
      <c r="C2535" s="175" t="s">
        <v>2651</v>
      </c>
      <c r="D2535" s="178">
        <v>3448.18</v>
      </c>
      <c r="E2535" t="s">
        <v>34</v>
      </c>
    </row>
    <row r="2536" spans="1:5" ht="15" customHeight="1">
      <c r="A2536" s="174" t="s">
        <v>2752</v>
      </c>
      <c r="B2536" s="174" t="s">
        <v>2753</v>
      </c>
      <c r="C2536" s="174" t="s">
        <v>2710</v>
      </c>
      <c r="D2536" s="177">
        <v>4275.33</v>
      </c>
      <c r="E2536" t="s">
        <v>34</v>
      </c>
    </row>
    <row r="2537" spans="1:5" ht="15" customHeight="1">
      <c r="A2537" s="175" t="s">
        <v>2652</v>
      </c>
      <c r="B2537" s="175" t="s">
        <v>2653</v>
      </c>
      <c r="C2537" s="175" t="s">
        <v>241</v>
      </c>
      <c r="D2537" s="178">
        <v>2563.5</v>
      </c>
      <c r="E2537" t="s">
        <v>34</v>
      </c>
    </row>
    <row r="2538" spans="1:5" ht="15" customHeight="1">
      <c r="A2538" s="174" t="s">
        <v>938</v>
      </c>
      <c r="B2538" s="174" t="s">
        <v>939</v>
      </c>
      <c r="C2538" s="174" t="s">
        <v>241</v>
      </c>
      <c r="D2538" s="177">
        <v>1901.15</v>
      </c>
      <c r="E2538" t="s">
        <v>34</v>
      </c>
    </row>
    <row r="2539" spans="1:5" ht="15" customHeight="1">
      <c r="A2539" s="175" t="s">
        <v>4676</v>
      </c>
      <c r="B2539" s="175" t="s">
        <v>4677</v>
      </c>
      <c r="C2539" s="175" t="s">
        <v>594</v>
      </c>
      <c r="D2539" s="178">
        <v>3630.94</v>
      </c>
      <c r="E2539" t="s">
        <v>34</v>
      </c>
    </row>
    <row r="2540" spans="1:5" ht="15" customHeight="1">
      <c r="A2540" s="174" t="s">
        <v>4678</v>
      </c>
      <c r="B2540" s="174" t="s">
        <v>4679</v>
      </c>
      <c r="C2540" s="174" t="s">
        <v>845</v>
      </c>
      <c r="D2540" s="177">
        <v>5555.54</v>
      </c>
      <c r="E2540" t="s">
        <v>34</v>
      </c>
    </row>
    <row r="2541" spans="1:5" ht="15" customHeight="1">
      <c r="A2541" s="175" t="s">
        <v>1206</v>
      </c>
      <c r="B2541" s="175" t="s">
        <v>1207</v>
      </c>
      <c r="C2541" s="175" t="s">
        <v>1208</v>
      </c>
      <c r="D2541" s="178">
        <v>2951.62</v>
      </c>
      <c r="E2541" t="s">
        <v>34</v>
      </c>
    </row>
    <row r="2542" spans="1:5" ht="15" customHeight="1">
      <c r="A2542" s="174" t="s">
        <v>909</v>
      </c>
      <c r="B2542" s="174" t="s">
        <v>910</v>
      </c>
      <c r="C2542" s="174" t="s">
        <v>869</v>
      </c>
      <c r="D2542" s="177">
        <v>3047.39</v>
      </c>
      <c r="E2542" t="s">
        <v>34</v>
      </c>
    </row>
    <row r="2543" spans="1:5" ht="15" customHeight="1">
      <c r="A2543" s="175" t="s">
        <v>4680</v>
      </c>
      <c r="B2543" s="175" t="s">
        <v>4681</v>
      </c>
      <c r="C2543" s="175" t="s">
        <v>476</v>
      </c>
      <c r="D2543" s="178">
        <v>2439.88</v>
      </c>
      <c r="E2543" t="s">
        <v>34</v>
      </c>
    </row>
    <row r="2544" spans="1:5" ht="15" customHeight="1">
      <c r="A2544" s="174" t="s">
        <v>2700</v>
      </c>
      <c r="B2544" s="174" t="s">
        <v>2701</v>
      </c>
      <c r="C2544" s="174" t="s">
        <v>823</v>
      </c>
      <c r="D2544" s="177">
        <v>739.72</v>
      </c>
      <c r="E2544" t="s">
        <v>34</v>
      </c>
    </row>
    <row r="2545" spans="1:5" ht="15" customHeight="1">
      <c r="A2545" s="175" t="s">
        <v>2715</v>
      </c>
      <c r="B2545" s="175" t="s">
        <v>2716</v>
      </c>
      <c r="C2545" s="175" t="s">
        <v>718</v>
      </c>
      <c r="D2545" s="178">
        <v>3111.07</v>
      </c>
      <c r="E2545" t="s">
        <v>34</v>
      </c>
    </row>
    <row r="2546" spans="1:5" ht="15" customHeight="1">
      <c r="A2546" s="174" t="s">
        <v>2683</v>
      </c>
      <c r="B2546" s="174" t="s">
        <v>2684</v>
      </c>
      <c r="C2546" s="174" t="s">
        <v>2685</v>
      </c>
      <c r="D2546" s="177">
        <v>1551.93</v>
      </c>
      <c r="E2546" t="s">
        <v>34</v>
      </c>
    </row>
    <row r="2547" spans="1:5" ht="15" customHeight="1">
      <c r="A2547" s="175" t="s">
        <v>1033</v>
      </c>
      <c r="B2547" s="175" t="s">
        <v>1034</v>
      </c>
      <c r="C2547" s="175" t="s">
        <v>706</v>
      </c>
      <c r="D2547" s="178">
        <v>3312.1</v>
      </c>
      <c r="E2547" t="s">
        <v>34</v>
      </c>
    </row>
    <row r="2548" spans="1:5" ht="15" customHeight="1">
      <c r="A2548" s="174" t="s">
        <v>2854</v>
      </c>
      <c r="B2548" s="174" t="s">
        <v>2855</v>
      </c>
      <c r="C2548" s="174" t="s">
        <v>476</v>
      </c>
      <c r="D2548" s="177">
        <v>2664.27</v>
      </c>
      <c r="E2548" t="s">
        <v>34</v>
      </c>
    </row>
    <row r="2549" spans="1:5" ht="15" customHeight="1">
      <c r="A2549" s="175" t="s">
        <v>3150</v>
      </c>
      <c r="B2549" s="175" t="s">
        <v>3151</v>
      </c>
      <c r="C2549" s="175" t="s">
        <v>961</v>
      </c>
      <c r="D2549" s="178">
        <v>1563.58</v>
      </c>
      <c r="E2549" t="s">
        <v>34</v>
      </c>
    </row>
    <row r="2550" spans="1:5" ht="15" customHeight="1">
      <c r="A2550" s="174" t="s">
        <v>2726</v>
      </c>
      <c r="B2550" s="174" t="s">
        <v>2727</v>
      </c>
      <c r="C2550" s="174" t="s">
        <v>241</v>
      </c>
      <c r="D2550" s="177">
        <v>948.64</v>
      </c>
      <c r="E2550" t="s">
        <v>34</v>
      </c>
    </row>
    <row r="2551" spans="1:5" ht="15" customHeight="1">
      <c r="A2551" s="175" t="s">
        <v>2705</v>
      </c>
      <c r="B2551" s="175" t="s">
        <v>977</v>
      </c>
      <c r="C2551" s="175" t="s">
        <v>241</v>
      </c>
      <c r="D2551" s="178">
        <v>2378.33</v>
      </c>
      <c r="E2551" t="s">
        <v>34</v>
      </c>
    </row>
    <row r="2552" spans="1:5" ht="15" customHeight="1">
      <c r="A2552" s="174" t="s">
        <v>2785</v>
      </c>
      <c r="B2552" s="174" t="s">
        <v>2786</v>
      </c>
      <c r="C2552" s="174" t="s">
        <v>241</v>
      </c>
      <c r="D2552" s="177">
        <v>3919.92</v>
      </c>
      <c r="E2552" t="s">
        <v>34</v>
      </c>
    </row>
    <row r="2553" spans="1:5" ht="15" customHeight="1">
      <c r="A2553" s="175" t="s">
        <v>4682</v>
      </c>
      <c r="B2553" s="175" t="s">
        <v>4683</v>
      </c>
      <c r="C2553" s="175" t="s">
        <v>1076</v>
      </c>
      <c r="D2553" s="178">
        <v>1898.19</v>
      </c>
      <c r="E2553" t="s">
        <v>34</v>
      </c>
    </row>
    <row r="2554" spans="1:5" ht="15" customHeight="1">
      <c r="A2554" s="174" t="s">
        <v>2746</v>
      </c>
      <c r="B2554" s="174" t="s">
        <v>2747</v>
      </c>
      <c r="C2554" s="174" t="s">
        <v>2748</v>
      </c>
      <c r="D2554" s="177">
        <v>1303.56</v>
      </c>
      <c r="E2554" t="s">
        <v>34</v>
      </c>
    </row>
    <row r="2555" spans="1:5" ht="15" customHeight="1">
      <c r="A2555" s="175" t="s">
        <v>924</v>
      </c>
      <c r="B2555" s="175" t="s">
        <v>925</v>
      </c>
      <c r="C2555" s="175" t="s">
        <v>241</v>
      </c>
      <c r="D2555" s="178">
        <v>6519.21</v>
      </c>
      <c r="E2555" t="s">
        <v>34</v>
      </c>
    </row>
    <row r="2556" spans="1:5" ht="15" customHeight="1">
      <c r="A2556" s="174" t="s">
        <v>2662</v>
      </c>
      <c r="B2556" s="174" t="s">
        <v>2663</v>
      </c>
      <c r="C2556" s="174" t="s">
        <v>2664</v>
      </c>
      <c r="D2556" s="177">
        <v>1741.5</v>
      </c>
      <c r="E2556" t="s">
        <v>34</v>
      </c>
    </row>
    <row r="2557" spans="1:5" ht="15" customHeight="1">
      <c r="A2557" s="175" t="s">
        <v>2779</v>
      </c>
      <c r="B2557" s="175" t="s">
        <v>2780</v>
      </c>
      <c r="C2557" s="175" t="s">
        <v>806</v>
      </c>
      <c r="D2557" s="178">
        <v>1990.88</v>
      </c>
      <c r="E2557" t="s">
        <v>34</v>
      </c>
    </row>
    <row r="2558" spans="1:5" ht="15" customHeight="1">
      <c r="A2558" s="174" t="s">
        <v>2686</v>
      </c>
      <c r="B2558" s="174" t="s">
        <v>2687</v>
      </c>
      <c r="C2558" s="174" t="s">
        <v>961</v>
      </c>
      <c r="D2558" s="177">
        <v>1016.13</v>
      </c>
      <c r="E2558" t="s">
        <v>34</v>
      </c>
    </row>
    <row r="2559" spans="1:5" ht="15" customHeight="1">
      <c r="A2559" s="175" t="s">
        <v>2730</v>
      </c>
      <c r="B2559" s="175" t="s">
        <v>2731</v>
      </c>
      <c r="C2559" s="175" t="s">
        <v>392</v>
      </c>
      <c r="D2559" s="178">
        <v>5308.55</v>
      </c>
      <c r="E2559" t="s">
        <v>34</v>
      </c>
    </row>
    <row r="2560" spans="1:5" ht="15" customHeight="1">
      <c r="A2560" s="174" t="s">
        <v>4684</v>
      </c>
      <c r="B2560" s="174" t="s">
        <v>2471</v>
      </c>
      <c r="C2560" s="174" t="s">
        <v>4685</v>
      </c>
      <c r="D2560" s="177">
        <v>1323.08</v>
      </c>
      <c r="E2560" t="s">
        <v>34</v>
      </c>
    </row>
    <row r="2561" spans="1:5" ht="15" customHeight="1">
      <c r="A2561" s="175" t="s">
        <v>3051</v>
      </c>
      <c r="B2561" s="175" t="s">
        <v>3052</v>
      </c>
      <c r="C2561" s="175" t="s">
        <v>2685</v>
      </c>
      <c r="D2561" s="178">
        <v>1112.82</v>
      </c>
      <c r="E2561" t="s">
        <v>34</v>
      </c>
    </row>
    <row r="2562" spans="1:5" ht="15" customHeight="1">
      <c r="A2562" s="174" t="s">
        <v>4686</v>
      </c>
      <c r="B2562" s="174" t="s">
        <v>3004</v>
      </c>
      <c r="C2562" s="174" t="s">
        <v>1228</v>
      </c>
      <c r="D2562" s="177">
        <v>1208.8</v>
      </c>
      <c r="E2562" t="s">
        <v>34</v>
      </c>
    </row>
    <row r="2563" spans="1:5" ht="15" customHeight="1">
      <c r="A2563" s="175" t="s">
        <v>1037</v>
      </c>
      <c r="B2563" s="175" t="s">
        <v>1038</v>
      </c>
      <c r="C2563" s="175" t="s">
        <v>215</v>
      </c>
      <c r="D2563" s="178">
        <v>5678.14</v>
      </c>
      <c r="E2563" t="s">
        <v>34</v>
      </c>
    </row>
    <row r="2564" spans="1:5" ht="15" customHeight="1">
      <c r="A2564" s="174" t="s">
        <v>2922</v>
      </c>
      <c r="B2564" s="174" t="s">
        <v>2923</v>
      </c>
      <c r="C2564" s="174" t="s">
        <v>765</v>
      </c>
      <c r="D2564" s="177">
        <v>1790.1</v>
      </c>
      <c r="E2564" t="s">
        <v>34</v>
      </c>
    </row>
    <row r="2565" spans="1:5" ht="15" customHeight="1">
      <c r="A2565" s="175" t="s">
        <v>1262</v>
      </c>
      <c r="B2565" s="175" t="s">
        <v>1263</v>
      </c>
      <c r="C2565" s="175" t="s">
        <v>344</v>
      </c>
      <c r="D2565" s="178">
        <v>1208.05</v>
      </c>
      <c r="E2565" t="s">
        <v>34</v>
      </c>
    </row>
    <row r="2566" spans="1:5" ht="15" customHeight="1">
      <c r="A2566" s="174" t="s">
        <v>2717</v>
      </c>
      <c r="B2566" s="174" t="s">
        <v>2718</v>
      </c>
      <c r="C2566" s="174" t="s">
        <v>2719</v>
      </c>
      <c r="D2566" s="177">
        <v>1995.32</v>
      </c>
      <c r="E2566" t="s">
        <v>34</v>
      </c>
    </row>
    <row r="2567" spans="1:5" ht="15" customHeight="1">
      <c r="A2567" s="175" t="s">
        <v>2693</v>
      </c>
      <c r="B2567" s="175" t="s">
        <v>2694</v>
      </c>
      <c r="C2567" s="175" t="s">
        <v>765</v>
      </c>
      <c r="D2567" s="178">
        <v>2103.08</v>
      </c>
      <c r="E2567" t="s">
        <v>34</v>
      </c>
    </row>
    <row r="2568" spans="1:5" ht="15" customHeight="1">
      <c r="A2568" s="174" t="s">
        <v>1154</v>
      </c>
      <c r="B2568" s="174" t="s">
        <v>1155</v>
      </c>
      <c r="C2568" s="174" t="s">
        <v>1156</v>
      </c>
      <c r="D2568" s="177">
        <v>2198.94</v>
      </c>
      <c r="E2568" t="s">
        <v>34</v>
      </c>
    </row>
    <row r="2569" spans="1:5" ht="15" customHeight="1">
      <c r="A2569" s="175" t="s">
        <v>2724</v>
      </c>
      <c r="B2569" s="175" t="s">
        <v>2725</v>
      </c>
      <c r="C2569" s="175" t="s">
        <v>2302</v>
      </c>
      <c r="D2569" s="178">
        <v>1725.26</v>
      </c>
      <c r="E2569" t="s">
        <v>34</v>
      </c>
    </row>
    <row r="2570" spans="1:5" ht="15" customHeight="1">
      <c r="A2570" s="174" t="s">
        <v>4687</v>
      </c>
      <c r="B2570" s="174" t="s">
        <v>4688</v>
      </c>
      <c r="C2570" s="174" t="s">
        <v>3620</v>
      </c>
      <c r="D2570" s="177">
        <v>910.5</v>
      </c>
      <c r="E2570" t="s">
        <v>34</v>
      </c>
    </row>
    <row r="2571" spans="1:5" ht="15" customHeight="1">
      <c r="A2571" s="175" t="s">
        <v>3779</v>
      </c>
      <c r="B2571" s="175" t="s">
        <v>3780</v>
      </c>
      <c r="C2571" s="175" t="s">
        <v>961</v>
      </c>
      <c r="D2571" s="178">
        <v>837.55</v>
      </c>
      <c r="E2571" t="s">
        <v>34</v>
      </c>
    </row>
    <row r="2572" spans="1:5" ht="15" customHeight="1">
      <c r="A2572" s="174" t="s">
        <v>4689</v>
      </c>
      <c r="B2572" s="174" t="s">
        <v>4690</v>
      </c>
      <c r="C2572" s="174" t="s">
        <v>818</v>
      </c>
      <c r="D2572" s="177">
        <v>1281.8</v>
      </c>
      <c r="E2572" t="s">
        <v>34</v>
      </c>
    </row>
    <row r="2573" spans="1:5" ht="15" customHeight="1">
      <c r="A2573" s="175" t="s">
        <v>2948</v>
      </c>
      <c r="B2573" s="175" t="s">
        <v>2949</v>
      </c>
      <c r="C2573" s="175" t="s">
        <v>2950</v>
      </c>
      <c r="D2573" s="178">
        <v>1488.91</v>
      </c>
      <c r="E2573" t="s">
        <v>34</v>
      </c>
    </row>
    <row r="2574" spans="1:5" ht="15" customHeight="1">
      <c r="A2574" s="174" t="s">
        <v>761</v>
      </c>
      <c r="B2574" s="174" t="s">
        <v>762</v>
      </c>
      <c r="C2574" s="174" t="s">
        <v>241</v>
      </c>
      <c r="D2574" s="177">
        <v>984.76</v>
      </c>
      <c r="E2574" t="s">
        <v>34</v>
      </c>
    </row>
    <row r="2575" spans="1:5" ht="15" customHeight="1">
      <c r="A2575" s="175" t="s">
        <v>2754</v>
      </c>
      <c r="B2575" s="175" t="s">
        <v>2755</v>
      </c>
      <c r="C2575" s="175" t="s">
        <v>2756</v>
      </c>
      <c r="D2575" s="178">
        <v>886.8</v>
      </c>
      <c r="E2575" t="s">
        <v>34</v>
      </c>
    </row>
    <row r="2576" spans="1:5" ht="15" customHeight="1">
      <c r="A2576" s="174" t="s">
        <v>3303</v>
      </c>
      <c r="B2576" s="174" t="s">
        <v>3304</v>
      </c>
      <c r="C2576" s="174" t="s">
        <v>344</v>
      </c>
      <c r="D2576" s="177">
        <v>851.72</v>
      </c>
      <c r="E2576" t="s">
        <v>34</v>
      </c>
    </row>
    <row r="2577" spans="1:5" ht="15" customHeight="1">
      <c r="A2577" s="175" t="s">
        <v>2824</v>
      </c>
      <c r="B2577" s="175" t="s">
        <v>2825</v>
      </c>
      <c r="C2577" s="175" t="s">
        <v>241</v>
      </c>
      <c r="D2577" s="178">
        <v>1322.09</v>
      </c>
      <c r="E2577" t="s">
        <v>34</v>
      </c>
    </row>
    <row r="2578" spans="1:5" ht="15" customHeight="1">
      <c r="A2578" s="174" t="s">
        <v>2804</v>
      </c>
      <c r="B2578" s="174" t="s">
        <v>2805</v>
      </c>
      <c r="C2578" s="174" t="s">
        <v>806</v>
      </c>
      <c r="D2578" s="177">
        <v>837.84</v>
      </c>
      <c r="E2578" t="s">
        <v>34</v>
      </c>
    </row>
    <row r="2579" spans="1:5" ht="15" customHeight="1">
      <c r="A2579" s="175" t="s">
        <v>4691</v>
      </c>
      <c r="B2579" s="175" t="s">
        <v>4692</v>
      </c>
      <c r="C2579" s="175" t="s">
        <v>241</v>
      </c>
      <c r="D2579" s="178">
        <v>948.91</v>
      </c>
      <c r="E2579" t="s">
        <v>34</v>
      </c>
    </row>
    <row r="2580" spans="1:5" ht="15" customHeight="1">
      <c r="A2580" s="174" t="s">
        <v>725</v>
      </c>
      <c r="B2580" s="174" t="s">
        <v>726</v>
      </c>
      <c r="C2580" s="174" t="s">
        <v>727</v>
      </c>
      <c r="D2580" s="177">
        <v>1396.06</v>
      </c>
      <c r="E2580" t="s">
        <v>34</v>
      </c>
    </row>
    <row r="2581" spans="1:5" ht="15" customHeight="1">
      <c r="A2581" s="175" t="s">
        <v>4693</v>
      </c>
      <c r="B2581" s="175" t="s">
        <v>4694</v>
      </c>
      <c r="C2581" s="175" t="s">
        <v>869</v>
      </c>
      <c r="D2581" s="178">
        <v>720.95</v>
      </c>
      <c r="E2581" t="s">
        <v>34</v>
      </c>
    </row>
    <row r="2582" spans="1:5" ht="15" customHeight="1">
      <c r="A2582" s="174" t="s">
        <v>2728</v>
      </c>
      <c r="B2582" s="174" t="s">
        <v>2729</v>
      </c>
      <c r="C2582" s="174" t="s">
        <v>241</v>
      </c>
      <c r="D2582" s="177">
        <v>1404.05</v>
      </c>
      <c r="E2582" t="s">
        <v>34</v>
      </c>
    </row>
    <row r="2583" spans="1:5" ht="15" customHeight="1">
      <c r="A2583" s="175" t="s">
        <v>2819</v>
      </c>
      <c r="B2583" s="175" t="s">
        <v>2820</v>
      </c>
      <c r="C2583" s="175" t="s">
        <v>765</v>
      </c>
      <c r="D2583" s="178">
        <v>1925.7</v>
      </c>
      <c r="E2583" t="s">
        <v>34</v>
      </c>
    </row>
    <row r="2584" spans="1:5" ht="15" customHeight="1">
      <c r="A2584" s="174" t="s">
        <v>2735</v>
      </c>
      <c r="B2584" s="174" t="s">
        <v>2736</v>
      </c>
      <c r="C2584" s="174" t="s">
        <v>765</v>
      </c>
      <c r="D2584" s="177">
        <v>1674.46</v>
      </c>
      <c r="E2584" t="s">
        <v>34</v>
      </c>
    </row>
    <row r="2585" spans="1:5" ht="15" customHeight="1">
      <c r="A2585" s="175" t="s">
        <v>2739</v>
      </c>
      <c r="B2585" s="175" t="s">
        <v>2740</v>
      </c>
      <c r="C2585" s="175" t="s">
        <v>241</v>
      </c>
      <c r="D2585" s="178">
        <v>1554.47</v>
      </c>
      <c r="E2585" t="s">
        <v>34</v>
      </c>
    </row>
    <row r="2586" spans="1:5" ht="15" customHeight="1">
      <c r="A2586" s="174" t="s">
        <v>3049</v>
      </c>
      <c r="B2586" s="174" t="s">
        <v>3050</v>
      </c>
      <c r="C2586" s="174" t="s">
        <v>594</v>
      </c>
      <c r="D2586" s="177">
        <v>862.15</v>
      </c>
      <c r="E2586" t="s">
        <v>34</v>
      </c>
    </row>
    <row r="2587" spans="1:5" ht="15" customHeight="1">
      <c r="A2587" s="175" t="s">
        <v>2681</v>
      </c>
      <c r="B2587" s="175" t="s">
        <v>2682</v>
      </c>
      <c r="C2587" s="175" t="s">
        <v>241</v>
      </c>
      <c r="D2587" s="178">
        <v>1639.1</v>
      </c>
      <c r="E2587" t="s">
        <v>34</v>
      </c>
    </row>
    <row r="2588" spans="1:5" ht="15" customHeight="1">
      <c r="A2588" s="174" t="s">
        <v>4695</v>
      </c>
      <c r="B2588" s="174" t="s">
        <v>4696</v>
      </c>
      <c r="C2588" s="174" t="s">
        <v>4697</v>
      </c>
      <c r="D2588" s="177">
        <v>1225.3399999999999</v>
      </c>
      <c r="E2588" t="s">
        <v>34</v>
      </c>
    </row>
    <row r="2589" spans="1:5" ht="15" customHeight="1">
      <c r="A2589" s="175" t="s">
        <v>3327</v>
      </c>
      <c r="B2589" s="175" t="s">
        <v>2668</v>
      </c>
      <c r="C2589" s="175" t="s">
        <v>476</v>
      </c>
      <c r="D2589" s="178">
        <v>2577.3200000000002</v>
      </c>
      <c r="E2589" t="s">
        <v>34</v>
      </c>
    </row>
    <row r="2590" spans="1:5" ht="15" customHeight="1">
      <c r="A2590" s="174" t="s">
        <v>2775</v>
      </c>
      <c r="B2590" s="174" t="s">
        <v>2776</v>
      </c>
      <c r="C2590" s="174" t="s">
        <v>241</v>
      </c>
      <c r="D2590" s="177">
        <v>1111.8800000000001</v>
      </c>
      <c r="E2590" t="s">
        <v>34</v>
      </c>
    </row>
    <row r="2591" spans="1:5" ht="15" customHeight="1">
      <c r="A2591" s="175" t="s">
        <v>4698</v>
      </c>
      <c r="B2591" s="175" t="s">
        <v>4699</v>
      </c>
      <c r="C2591" s="175" t="s">
        <v>344</v>
      </c>
      <c r="D2591" s="178">
        <v>1140.6600000000001</v>
      </c>
      <c r="E2591" t="s">
        <v>34</v>
      </c>
    </row>
    <row r="2592" spans="1:5" ht="15" customHeight="1">
      <c r="A2592" s="174" t="s">
        <v>4700</v>
      </c>
      <c r="B2592" s="174" t="s">
        <v>4701</v>
      </c>
      <c r="C2592" s="174" t="s">
        <v>246</v>
      </c>
      <c r="D2592" s="177">
        <v>957.14</v>
      </c>
      <c r="E2592" t="s">
        <v>34</v>
      </c>
    </row>
    <row r="2593" spans="1:5" ht="15" customHeight="1">
      <c r="A2593" s="175" t="s">
        <v>1035</v>
      </c>
      <c r="B2593" s="175" t="s">
        <v>1036</v>
      </c>
      <c r="C2593" s="175" t="s">
        <v>344</v>
      </c>
      <c r="D2593" s="178">
        <v>985.53</v>
      </c>
      <c r="E2593" t="s">
        <v>34</v>
      </c>
    </row>
    <row r="2594" spans="1:5" ht="15" customHeight="1">
      <c r="A2594" s="174" t="s">
        <v>2766</v>
      </c>
      <c r="B2594" s="174" t="s">
        <v>2767</v>
      </c>
      <c r="C2594" s="174" t="s">
        <v>476</v>
      </c>
      <c r="D2594" s="177">
        <v>1036.98</v>
      </c>
      <c r="E2594" t="s">
        <v>34</v>
      </c>
    </row>
    <row r="2595" spans="1:5" ht="15" customHeight="1">
      <c r="A2595" s="175" t="s">
        <v>3719</v>
      </c>
      <c r="B2595" s="175" t="s">
        <v>3720</v>
      </c>
      <c r="C2595" s="175" t="s">
        <v>476</v>
      </c>
      <c r="D2595" s="178">
        <v>905.73</v>
      </c>
      <c r="E2595" t="s">
        <v>34</v>
      </c>
    </row>
    <row r="2596" spans="1:5" ht="15" customHeight="1">
      <c r="A2596" s="174" t="s">
        <v>2676</v>
      </c>
      <c r="B2596" s="174" t="s">
        <v>2677</v>
      </c>
      <c r="C2596" s="174" t="s">
        <v>806</v>
      </c>
      <c r="D2596" s="177">
        <v>1968.73</v>
      </c>
      <c r="E2596" t="s">
        <v>34</v>
      </c>
    </row>
    <row r="2597" spans="1:5" ht="15" customHeight="1">
      <c r="A2597" s="175" t="s">
        <v>2702</v>
      </c>
      <c r="B2597" s="175" t="s">
        <v>2703</v>
      </c>
      <c r="C2597" s="175" t="s">
        <v>2704</v>
      </c>
      <c r="D2597" s="178">
        <v>720</v>
      </c>
      <c r="E2597" t="s">
        <v>34</v>
      </c>
    </row>
    <row r="2598" spans="1:5" ht="15" customHeight="1">
      <c r="A2598" s="174" t="s">
        <v>3496</v>
      </c>
      <c r="B2598" s="174" t="s">
        <v>3497</v>
      </c>
      <c r="C2598" s="174" t="s">
        <v>476</v>
      </c>
      <c r="D2598" s="177">
        <v>879.06</v>
      </c>
      <c r="E2598" t="s">
        <v>34</v>
      </c>
    </row>
    <row r="2599" spans="1:5" ht="15" customHeight="1">
      <c r="A2599" s="175" t="s">
        <v>4702</v>
      </c>
      <c r="B2599" s="175" t="s">
        <v>2849</v>
      </c>
      <c r="C2599" s="175" t="s">
        <v>1215</v>
      </c>
      <c r="D2599" s="178">
        <v>1533.25</v>
      </c>
      <c r="E2599" t="s">
        <v>34</v>
      </c>
    </row>
    <row r="2600" spans="1:5" ht="15" customHeight="1">
      <c r="A2600" s="174" t="s">
        <v>3842</v>
      </c>
      <c r="B2600" s="174" t="s">
        <v>3843</v>
      </c>
      <c r="C2600" s="174" t="s">
        <v>241</v>
      </c>
      <c r="D2600" s="177">
        <v>812.36</v>
      </c>
      <c r="E2600" t="s">
        <v>34</v>
      </c>
    </row>
    <row r="2601" spans="1:5" ht="15" customHeight="1">
      <c r="A2601" s="175" t="s">
        <v>3375</v>
      </c>
      <c r="B2601" s="175" t="s">
        <v>3376</v>
      </c>
      <c r="C2601" s="175" t="s">
        <v>476</v>
      </c>
      <c r="D2601" s="178">
        <v>960.48</v>
      </c>
      <c r="E2601" t="s">
        <v>34</v>
      </c>
    </row>
    <row r="2602" spans="1:5" ht="15" customHeight="1">
      <c r="A2602" s="174" t="s">
        <v>2796</v>
      </c>
      <c r="B2602" s="174" t="s">
        <v>2797</v>
      </c>
      <c r="C2602" s="174" t="s">
        <v>476</v>
      </c>
      <c r="D2602" s="177">
        <v>470.36</v>
      </c>
      <c r="E2602" t="s">
        <v>34</v>
      </c>
    </row>
    <row r="2603" spans="1:5" ht="15" customHeight="1">
      <c r="A2603" s="175" t="s">
        <v>4703</v>
      </c>
      <c r="B2603" s="175" t="s">
        <v>4704</v>
      </c>
      <c r="C2603" s="175" t="s">
        <v>1171</v>
      </c>
      <c r="D2603" s="178">
        <v>1849.68</v>
      </c>
      <c r="E2603" t="s">
        <v>34</v>
      </c>
    </row>
    <row r="2604" spans="1:5" ht="15" customHeight="1">
      <c r="A2604" s="174" t="s">
        <v>2856</v>
      </c>
      <c r="B2604" s="174" t="s">
        <v>2857</v>
      </c>
      <c r="C2604" s="174" t="s">
        <v>2808</v>
      </c>
      <c r="D2604" s="177">
        <v>790.04</v>
      </c>
      <c r="E2604" t="s">
        <v>34</v>
      </c>
    </row>
    <row r="2605" spans="1:5" ht="15" customHeight="1">
      <c r="A2605" s="175" t="s">
        <v>4705</v>
      </c>
      <c r="B2605" s="175" t="s">
        <v>3744</v>
      </c>
      <c r="C2605" s="175" t="s">
        <v>476</v>
      </c>
      <c r="D2605" s="178">
        <v>2065.4</v>
      </c>
      <c r="E2605" t="s">
        <v>34</v>
      </c>
    </row>
    <row r="2606" spans="1:5" ht="15" customHeight="1">
      <c r="A2606" s="174" t="s">
        <v>3296</v>
      </c>
      <c r="B2606" s="174" t="s">
        <v>3297</v>
      </c>
      <c r="C2606" s="174" t="s">
        <v>693</v>
      </c>
      <c r="D2606" s="177">
        <v>798.4</v>
      </c>
      <c r="E2606" t="s">
        <v>34</v>
      </c>
    </row>
    <row r="2607" spans="1:5" ht="15" customHeight="1">
      <c r="A2607" s="175" t="s">
        <v>790</v>
      </c>
      <c r="B2607" s="175" t="s">
        <v>791</v>
      </c>
      <c r="C2607" s="175" t="s">
        <v>792</v>
      </c>
      <c r="D2607" s="178">
        <v>1119.6300000000001</v>
      </c>
      <c r="E2607" t="s">
        <v>34</v>
      </c>
    </row>
    <row r="2608" spans="1:5" ht="15" customHeight="1">
      <c r="A2608" s="174" t="s">
        <v>2768</v>
      </c>
      <c r="B2608" s="174" t="s">
        <v>2769</v>
      </c>
      <c r="C2608" s="174" t="s">
        <v>241</v>
      </c>
      <c r="D2608" s="177">
        <v>1235.29</v>
      </c>
      <c r="E2608" t="s">
        <v>34</v>
      </c>
    </row>
    <row r="2609" spans="1:5" ht="15" customHeight="1">
      <c r="A2609" s="175" t="s">
        <v>2706</v>
      </c>
      <c r="B2609" s="175" t="s">
        <v>2707</v>
      </c>
      <c r="C2609" s="175" t="s">
        <v>241</v>
      </c>
      <c r="D2609" s="178">
        <v>1466.18</v>
      </c>
      <c r="E2609" t="s">
        <v>34</v>
      </c>
    </row>
    <row r="2610" spans="1:5" ht="15" customHeight="1">
      <c r="A2610" s="174" t="s">
        <v>704</v>
      </c>
      <c r="B2610" s="174" t="s">
        <v>705</v>
      </c>
      <c r="C2610" s="174" t="s">
        <v>706</v>
      </c>
      <c r="D2610" s="177">
        <v>1183.5</v>
      </c>
      <c r="E2610" t="s">
        <v>34</v>
      </c>
    </row>
    <row r="2611" spans="1:5" ht="15" customHeight="1">
      <c r="A2611" s="175" t="s">
        <v>3329</v>
      </c>
      <c r="B2611" s="175" t="s">
        <v>3330</v>
      </c>
      <c r="C2611" s="175" t="s">
        <v>3331</v>
      </c>
      <c r="D2611" s="178">
        <v>1347.36</v>
      </c>
      <c r="E2611" t="s">
        <v>34</v>
      </c>
    </row>
    <row r="2612" spans="1:5" ht="15" customHeight="1">
      <c r="A2612" s="174" t="s">
        <v>4706</v>
      </c>
      <c r="B2612" s="174" t="s">
        <v>4707</v>
      </c>
      <c r="C2612" s="174" t="s">
        <v>3190</v>
      </c>
      <c r="D2612" s="177">
        <v>769.5</v>
      </c>
      <c r="E2612" t="s">
        <v>34</v>
      </c>
    </row>
    <row r="2613" spans="1:5" ht="15" customHeight="1">
      <c r="A2613" s="175" t="s">
        <v>4708</v>
      </c>
      <c r="B2613" s="175" t="s">
        <v>4709</v>
      </c>
      <c r="C2613" s="175" t="s">
        <v>806</v>
      </c>
      <c r="D2613" s="178">
        <v>1326.96</v>
      </c>
      <c r="E2613" t="s">
        <v>34</v>
      </c>
    </row>
    <row r="2614" spans="1:5" ht="15" customHeight="1">
      <c r="A2614" s="174" t="s">
        <v>1098</v>
      </c>
      <c r="B2614" s="174" t="s">
        <v>1099</v>
      </c>
      <c r="C2614" s="174" t="s">
        <v>1100</v>
      </c>
      <c r="D2614" s="177">
        <v>711.31</v>
      </c>
      <c r="E2614" t="s">
        <v>34</v>
      </c>
    </row>
    <row r="2615" spans="1:5" ht="15" customHeight="1">
      <c r="A2615" s="175" t="s">
        <v>2720</v>
      </c>
      <c r="B2615" s="175" t="s">
        <v>2721</v>
      </c>
      <c r="C2615" s="175" t="s">
        <v>2685</v>
      </c>
      <c r="D2615" s="178">
        <v>609.75</v>
      </c>
      <c r="E2615" t="s">
        <v>34</v>
      </c>
    </row>
    <row r="2616" spans="1:5" ht="15" customHeight="1">
      <c r="A2616" s="174" t="s">
        <v>4710</v>
      </c>
      <c r="B2616" s="174" t="s">
        <v>4711</v>
      </c>
      <c r="C2616" s="174" t="s">
        <v>344</v>
      </c>
      <c r="D2616" s="177">
        <v>688.35</v>
      </c>
      <c r="E2616" t="s">
        <v>34</v>
      </c>
    </row>
    <row r="2617" spans="1:5" ht="15" customHeight="1">
      <c r="A2617" s="175" t="s">
        <v>4712</v>
      </c>
      <c r="B2617" s="175" t="s">
        <v>4713</v>
      </c>
      <c r="C2617" s="175" t="s">
        <v>2710</v>
      </c>
      <c r="D2617" s="178">
        <v>1008</v>
      </c>
      <c r="E2617" t="s">
        <v>34</v>
      </c>
    </row>
    <row r="2618" spans="1:5" ht="15" customHeight="1">
      <c r="A2618" s="174" t="s">
        <v>888</v>
      </c>
      <c r="B2618" s="174" t="s">
        <v>889</v>
      </c>
      <c r="C2618" s="174" t="s">
        <v>241</v>
      </c>
      <c r="D2618" s="177">
        <v>382.98</v>
      </c>
      <c r="E2618" t="s">
        <v>34</v>
      </c>
    </row>
    <row r="2619" spans="1:5" ht="15" customHeight="1">
      <c r="A2619" s="175" t="s">
        <v>2878</v>
      </c>
      <c r="B2619" s="175" t="s">
        <v>2879</v>
      </c>
      <c r="C2619" s="175" t="s">
        <v>737</v>
      </c>
      <c r="D2619" s="178">
        <v>1100</v>
      </c>
      <c r="E2619" t="s">
        <v>34</v>
      </c>
    </row>
    <row r="2620" spans="1:5" ht="15" customHeight="1">
      <c r="A2620" s="174" t="s">
        <v>1244</v>
      </c>
      <c r="B2620" s="174" t="s">
        <v>1245</v>
      </c>
      <c r="C2620" s="174" t="s">
        <v>961</v>
      </c>
      <c r="D2620" s="177">
        <v>428.6</v>
      </c>
      <c r="E2620" t="s">
        <v>34</v>
      </c>
    </row>
    <row r="2621" spans="1:5" ht="15" customHeight="1">
      <c r="A2621" s="175" t="s">
        <v>4714</v>
      </c>
      <c r="B2621" s="175" t="s">
        <v>4715</v>
      </c>
      <c r="C2621" s="175" t="s">
        <v>4716</v>
      </c>
      <c r="D2621" s="178">
        <v>617.6</v>
      </c>
      <c r="E2621" t="s">
        <v>34</v>
      </c>
    </row>
    <row r="2622" spans="1:5" ht="15" customHeight="1">
      <c r="A2622" s="174" t="s">
        <v>2986</v>
      </c>
      <c r="B2622" s="174" t="s">
        <v>2987</v>
      </c>
      <c r="C2622" s="174" t="s">
        <v>806</v>
      </c>
      <c r="D2622" s="177">
        <v>824.37</v>
      </c>
      <c r="E2622" t="s">
        <v>34</v>
      </c>
    </row>
    <row r="2623" spans="1:5" ht="15" customHeight="1">
      <c r="A2623" s="175" t="s">
        <v>2678</v>
      </c>
      <c r="B2623" s="175" t="s">
        <v>2679</v>
      </c>
      <c r="C2623" s="175" t="s">
        <v>2680</v>
      </c>
      <c r="D2623" s="178">
        <v>1776</v>
      </c>
      <c r="E2623" t="s">
        <v>34</v>
      </c>
    </row>
    <row r="2624" spans="1:5" ht="15" customHeight="1">
      <c r="A2624" s="174" t="s">
        <v>3053</v>
      </c>
      <c r="B2624" s="174" t="s">
        <v>3054</v>
      </c>
      <c r="C2624" s="174" t="s">
        <v>2756</v>
      </c>
      <c r="D2624" s="177">
        <v>548.84</v>
      </c>
      <c r="E2624" t="s">
        <v>34</v>
      </c>
    </row>
    <row r="2625" spans="1:5" ht="15" customHeight="1">
      <c r="A2625" s="175" t="s">
        <v>3088</v>
      </c>
      <c r="B2625" s="175" t="s">
        <v>2928</v>
      </c>
      <c r="C2625" s="175" t="s">
        <v>215</v>
      </c>
      <c r="D2625" s="178">
        <v>1530.39</v>
      </c>
      <c r="E2625" t="s">
        <v>34</v>
      </c>
    </row>
    <row r="2626" spans="1:5" ht="15" customHeight="1">
      <c r="A2626" s="174" t="s">
        <v>4717</v>
      </c>
      <c r="B2626" s="174" t="s">
        <v>4718</v>
      </c>
      <c r="C2626" s="174" t="s">
        <v>1171</v>
      </c>
      <c r="D2626" s="177">
        <v>1287.69</v>
      </c>
      <c r="E2626" t="s">
        <v>34</v>
      </c>
    </row>
    <row r="2627" spans="1:5" ht="15" customHeight="1">
      <c r="A2627" s="175" t="s">
        <v>4719</v>
      </c>
      <c r="B2627" s="175" t="s">
        <v>4720</v>
      </c>
      <c r="C2627" s="175" t="s">
        <v>4721</v>
      </c>
      <c r="D2627" s="178">
        <v>265.58999999999997</v>
      </c>
      <c r="E2627" t="s">
        <v>34</v>
      </c>
    </row>
    <row r="2628" spans="1:5" ht="15" customHeight="1">
      <c r="A2628" s="174" t="s">
        <v>707</v>
      </c>
      <c r="B2628" s="174" t="s">
        <v>708</v>
      </c>
      <c r="C2628" s="174" t="s">
        <v>374</v>
      </c>
      <c r="D2628" s="177">
        <v>1127.76</v>
      </c>
      <c r="E2628" t="s">
        <v>34</v>
      </c>
    </row>
    <row r="2629" spans="1:5" ht="15" customHeight="1">
      <c r="A2629" s="175" t="s">
        <v>1039</v>
      </c>
      <c r="B2629" s="175" t="s">
        <v>1040</v>
      </c>
      <c r="C2629" s="175" t="s">
        <v>1041</v>
      </c>
      <c r="D2629" s="178">
        <v>1295.31</v>
      </c>
      <c r="E2629" t="s">
        <v>34</v>
      </c>
    </row>
    <row r="2630" spans="1:5" ht="15" customHeight="1">
      <c r="A2630" s="174" t="s">
        <v>4722</v>
      </c>
      <c r="B2630" s="174" t="s">
        <v>4723</v>
      </c>
      <c r="C2630" s="174" t="s">
        <v>880</v>
      </c>
      <c r="D2630" s="177">
        <v>1323.27</v>
      </c>
      <c r="E2630" t="s">
        <v>34</v>
      </c>
    </row>
    <row r="2631" spans="1:5" ht="15" customHeight="1">
      <c r="A2631" s="175" t="s">
        <v>4724</v>
      </c>
      <c r="B2631" s="175" t="s">
        <v>4725</v>
      </c>
      <c r="C2631" s="175" t="s">
        <v>4726</v>
      </c>
      <c r="D2631" s="178">
        <v>703.43</v>
      </c>
      <c r="E2631" t="s">
        <v>34</v>
      </c>
    </row>
    <row r="2632" spans="1:5" ht="15" customHeight="1">
      <c r="A2632" s="174" t="s">
        <v>3075</v>
      </c>
      <c r="B2632" s="174" t="s">
        <v>3076</v>
      </c>
      <c r="C2632" s="174" t="s">
        <v>528</v>
      </c>
      <c r="D2632" s="177">
        <v>739.63</v>
      </c>
      <c r="E2632" t="s">
        <v>34</v>
      </c>
    </row>
    <row r="2633" spans="1:5" ht="15" customHeight="1">
      <c r="A2633" s="175" t="s">
        <v>3085</v>
      </c>
      <c r="B2633" s="175" t="s">
        <v>3083</v>
      </c>
      <c r="C2633" s="175" t="s">
        <v>3084</v>
      </c>
      <c r="D2633" s="178">
        <v>655.56</v>
      </c>
      <c r="E2633" t="s">
        <v>34</v>
      </c>
    </row>
    <row r="2634" spans="1:5" ht="15" customHeight="1">
      <c r="A2634" s="174" t="s">
        <v>916</v>
      </c>
      <c r="B2634" s="174" t="s">
        <v>917</v>
      </c>
      <c r="C2634" s="174" t="s">
        <v>908</v>
      </c>
      <c r="D2634" s="177">
        <v>1097.06</v>
      </c>
      <c r="E2634" t="s">
        <v>34</v>
      </c>
    </row>
    <row r="2635" spans="1:5" ht="15" customHeight="1">
      <c r="A2635" s="175" t="s">
        <v>4727</v>
      </c>
      <c r="B2635" s="175" t="s">
        <v>4728</v>
      </c>
      <c r="C2635" s="175" t="s">
        <v>908</v>
      </c>
      <c r="D2635" s="178">
        <v>491.86</v>
      </c>
      <c r="E2635" t="s">
        <v>34</v>
      </c>
    </row>
    <row r="2636" spans="1:5" ht="15" customHeight="1">
      <c r="A2636" s="174" t="s">
        <v>2821</v>
      </c>
      <c r="B2636" s="174" t="s">
        <v>2822</v>
      </c>
      <c r="C2636" s="174" t="s">
        <v>2823</v>
      </c>
      <c r="D2636" s="177">
        <v>809.2</v>
      </c>
      <c r="E2636" t="s">
        <v>34</v>
      </c>
    </row>
    <row r="2637" spans="1:5" ht="15" customHeight="1">
      <c r="A2637" s="175" t="s">
        <v>2845</v>
      </c>
      <c r="B2637" s="175" t="s">
        <v>2846</v>
      </c>
      <c r="C2637" s="175" t="s">
        <v>2847</v>
      </c>
      <c r="D2637" s="178">
        <v>877.35</v>
      </c>
      <c r="E2637" t="s">
        <v>34</v>
      </c>
    </row>
    <row r="2638" spans="1:5" ht="15" customHeight="1">
      <c r="A2638" s="174" t="s">
        <v>2916</v>
      </c>
      <c r="B2638" s="174" t="s">
        <v>2917</v>
      </c>
      <c r="C2638" s="174" t="s">
        <v>869</v>
      </c>
      <c r="D2638" s="177">
        <v>1032.27</v>
      </c>
      <c r="E2638" t="s">
        <v>34</v>
      </c>
    </row>
    <row r="2639" spans="1:5" ht="15" customHeight="1">
      <c r="A2639" s="175" t="s">
        <v>4729</v>
      </c>
      <c r="B2639" s="175" t="s">
        <v>4730</v>
      </c>
      <c r="C2639" s="175" t="s">
        <v>344</v>
      </c>
      <c r="D2639" s="178">
        <v>681.9</v>
      </c>
      <c r="E2639" t="s">
        <v>34</v>
      </c>
    </row>
    <row r="2640" spans="1:5" ht="15" customHeight="1">
      <c r="A2640" s="174" t="s">
        <v>3648</v>
      </c>
      <c r="B2640" s="174" t="s">
        <v>3649</v>
      </c>
      <c r="C2640" s="174" t="s">
        <v>706</v>
      </c>
      <c r="D2640" s="177">
        <v>1049.45</v>
      </c>
      <c r="E2640" t="s">
        <v>34</v>
      </c>
    </row>
    <row r="2641" spans="1:5" ht="15" customHeight="1">
      <c r="A2641" s="175" t="s">
        <v>988</v>
      </c>
      <c r="B2641" s="175" t="s">
        <v>989</v>
      </c>
      <c r="C2641" s="175" t="s">
        <v>241</v>
      </c>
      <c r="D2641" s="178">
        <v>1130.1199999999999</v>
      </c>
      <c r="E2641" t="s">
        <v>34</v>
      </c>
    </row>
    <row r="2642" spans="1:5" ht="15" customHeight="1">
      <c r="A2642" s="174" t="s">
        <v>1229</v>
      </c>
      <c r="B2642" s="174" t="s">
        <v>1230</v>
      </c>
      <c r="C2642" s="174" t="s">
        <v>476</v>
      </c>
      <c r="D2642" s="177">
        <v>609.9</v>
      </c>
      <c r="E2642" t="s">
        <v>34</v>
      </c>
    </row>
    <row r="2643" spans="1:5" ht="15" customHeight="1">
      <c r="A2643" s="175" t="s">
        <v>2880</v>
      </c>
      <c r="B2643" s="175" t="s">
        <v>2881</v>
      </c>
      <c r="C2643" s="175" t="s">
        <v>1176</v>
      </c>
      <c r="D2643" s="178">
        <v>550.04999999999995</v>
      </c>
      <c r="E2643" t="s">
        <v>34</v>
      </c>
    </row>
    <row r="2644" spans="1:5" ht="15" customHeight="1">
      <c r="A2644" s="174" t="s">
        <v>2938</v>
      </c>
      <c r="B2644" s="174" t="s">
        <v>2939</v>
      </c>
      <c r="C2644" s="174" t="s">
        <v>476</v>
      </c>
      <c r="D2644" s="177">
        <v>707.78</v>
      </c>
      <c r="E2644" t="s">
        <v>34</v>
      </c>
    </row>
    <row r="2645" spans="1:5" ht="15" customHeight="1">
      <c r="A2645" s="175" t="s">
        <v>779</v>
      </c>
      <c r="B2645" s="175" t="s">
        <v>780</v>
      </c>
      <c r="C2645" s="175" t="s">
        <v>344</v>
      </c>
      <c r="D2645" s="178">
        <v>549.78</v>
      </c>
      <c r="E2645" t="s">
        <v>34</v>
      </c>
    </row>
    <row r="2646" spans="1:5" ht="15" customHeight="1">
      <c r="A2646" s="174" t="s">
        <v>3772</v>
      </c>
      <c r="B2646" s="174" t="s">
        <v>3207</v>
      </c>
      <c r="C2646" s="174" t="s">
        <v>241</v>
      </c>
      <c r="D2646" s="177">
        <v>511.27</v>
      </c>
      <c r="E2646" t="s">
        <v>34</v>
      </c>
    </row>
    <row r="2647" spans="1:5" ht="15" customHeight="1">
      <c r="A2647" s="175" t="s">
        <v>3466</v>
      </c>
      <c r="B2647" s="175" t="s">
        <v>3467</v>
      </c>
      <c r="C2647" s="175" t="s">
        <v>975</v>
      </c>
      <c r="D2647" s="178">
        <v>351.49</v>
      </c>
      <c r="E2647" t="s">
        <v>34</v>
      </c>
    </row>
    <row r="2648" spans="1:5" ht="15" customHeight="1">
      <c r="A2648" s="174" t="s">
        <v>4731</v>
      </c>
      <c r="B2648" s="174" t="s">
        <v>4732</v>
      </c>
      <c r="C2648" s="174" t="s">
        <v>3369</v>
      </c>
      <c r="D2648" s="177">
        <v>604.27</v>
      </c>
      <c r="E2648" t="s">
        <v>34</v>
      </c>
    </row>
    <row r="2649" spans="1:5" ht="15" customHeight="1">
      <c r="A2649" s="175" t="s">
        <v>2689</v>
      </c>
      <c r="B2649" s="175" t="s">
        <v>2690</v>
      </c>
      <c r="C2649" s="175" t="s">
        <v>2685</v>
      </c>
      <c r="D2649" s="178">
        <v>383.23</v>
      </c>
      <c r="E2649" t="s">
        <v>34</v>
      </c>
    </row>
    <row r="2650" spans="1:5" ht="15" customHeight="1">
      <c r="A2650" s="174" t="s">
        <v>2963</v>
      </c>
      <c r="B2650" s="174" t="s">
        <v>2964</v>
      </c>
      <c r="C2650" s="174" t="s">
        <v>2685</v>
      </c>
      <c r="D2650" s="177">
        <v>391.08</v>
      </c>
      <c r="E2650" t="s">
        <v>34</v>
      </c>
    </row>
    <row r="2651" spans="1:5" ht="15" customHeight="1">
      <c r="A2651" s="175" t="s">
        <v>4733</v>
      </c>
      <c r="B2651" s="175" t="s">
        <v>4734</v>
      </c>
      <c r="C2651" s="175" t="s">
        <v>887</v>
      </c>
      <c r="D2651" s="178">
        <v>1097.32</v>
      </c>
      <c r="E2651" t="s">
        <v>34</v>
      </c>
    </row>
    <row r="2652" spans="1:5" ht="15" customHeight="1">
      <c r="A2652" s="174" t="s">
        <v>981</v>
      </c>
      <c r="B2652" s="174" t="s">
        <v>982</v>
      </c>
      <c r="C2652" s="174" t="s">
        <v>983</v>
      </c>
      <c r="D2652" s="177">
        <v>1162.98</v>
      </c>
      <c r="E2652" t="s">
        <v>34</v>
      </c>
    </row>
    <row r="2653" spans="1:5" ht="15" customHeight="1">
      <c r="A2653" s="175" t="s">
        <v>3524</v>
      </c>
      <c r="B2653" s="175" t="s">
        <v>3525</v>
      </c>
      <c r="C2653" s="175" t="s">
        <v>528</v>
      </c>
      <c r="D2653" s="178">
        <v>962.93</v>
      </c>
      <c r="E2653" t="s">
        <v>34</v>
      </c>
    </row>
    <row r="2654" spans="1:5" ht="15" customHeight="1">
      <c r="A2654" s="174" t="s">
        <v>1190</v>
      </c>
      <c r="B2654" s="174" t="s">
        <v>1191</v>
      </c>
      <c r="C2654" s="174" t="s">
        <v>1171</v>
      </c>
      <c r="D2654" s="177">
        <v>515.58000000000004</v>
      </c>
      <c r="E2654" t="s">
        <v>34</v>
      </c>
    </row>
    <row r="2655" spans="1:5" ht="15" customHeight="1">
      <c r="A2655" s="175" t="s">
        <v>3621</v>
      </c>
      <c r="B2655" s="175" t="s">
        <v>3622</v>
      </c>
      <c r="C2655" s="175" t="s">
        <v>3623</v>
      </c>
      <c r="D2655" s="178">
        <v>908.31</v>
      </c>
      <c r="E2655" t="s">
        <v>34</v>
      </c>
    </row>
    <row r="2656" spans="1:5" ht="15" customHeight="1">
      <c r="A2656" s="174" t="s">
        <v>2737</v>
      </c>
      <c r="B2656" s="174" t="s">
        <v>2738</v>
      </c>
      <c r="C2656" s="174" t="s">
        <v>476</v>
      </c>
      <c r="D2656" s="177">
        <v>631.64</v>
      </c>
      <c r="E2656" t="s">
        <v>34</v>
      </c>
    </row>
    <row r="2657" spans="1:5" ht="15" customHeight="1">
      <c r="A2657" s="175" t="s">
        <v>3140</v>
      </c>
      <c r="B2657" s="175" t="s">
        <v>3141</v>
      </c>
      <c r="C2657" s="175" t="s">
        <v>476</v>
      </c>
      <c r="D2657" s="178">
        <v>1364.59</v>
      </c>
      <c r="E2657" t="s">
        <v>34</v>
      </c>
    </row>
    <row r="2658" spans="1:5" ht="15" customHeight="1">
      <c r="A2658" s="174" t="s">
        <v>1103</v>
      </c>
      <c r="B2658" s="174" t="s">
        <v>1104</v>
      </c>
      <c r="C2658" s="174" t="s">
        <v>908</v>
      </c>
      <c r="D2658" s="177">
        <v>274.04000000000002</v>
      </c>
      <c r="E2658" t="s">
        <v>34</v>
      </c>
    </row>
    <row r="2659" spans="1:5" ht="15" customHeight="1">
      <c r="A2659" s="175" t="s">
        <v>4735</v>
      </c>
      <c r="B2659" s="175" t="s">
        <v>4736</v>
      </c>
      <c r="C2659" s="175" t="s">
        <v>241</v>
      </c>
      <c r="D2659" s="178">
        <v>581.62</v>
      </c>
      <c r="E2659" t="s">
        <v>34</v>
      </c>
    </row>
    <row r="2660" spans="1:5" ht="15" customHeight="1">
      <c r="A2660" s="174" t="s">
        <v>940</v>
      </c>
      <c r="B2660" s="174" t="s">
        <v>941</v>
      </c>
      <c r="C2660" s="174" t="s">
        <v>374</v>
      </c>
      <c r="D2660" s="177">
        <v>531.89</v>
      </c>
      <c r="E2660" t="s">
        <v>34</v>
      </c>
    </row>
    <row r="2661" spans="1:5" ht="15" customHeight="1">
      <c r="A2661" s="175" t="s">
        <v>2722</v>
      </c>
      <c r="B2661" s="175" t="s">
        <v>2723</v>
      </c>
      <c r="C2661" s="175" t="s">
        <v>344</v>
      </c>
      <c r="D2661" s="178">
        <v>509.58</v>
      </c>
      <c r="E2661" t="s">
        <v>34</v>
      </c>
    </row>
    <row r="2662" spans="1:5" ht="15" customHeight="1">
      <c r="A2662" s="174" t="s">
        <v>4737</v>
      </c>
      <c r="B2662" s="174" t="s">
        <v>4738</v>
      </c>
      <c r="C2662" s="174" t="s">
        <v>594</v>
      </c>
      <c r="D2662" s="177">
        <v>637.35</v>
      </c>
      <c r="E2662" t="s">
        <v>34</v>
      </c>
    </row>
    <row r="2663" spans="1:5" ht="15" customHeight="1">
      <c r="A2663" s="175" t="s">
        <v>3105</v>
      </c>
      <c r="B2663" s="175" t="s">
        <v>3106</v>
      </c>
      <c r="C2663" s="175" t="s">
        <v>3107</v>
      </c>
      <c r="D2663" s="178">
        <v>932.4</v>
      </c>
      <c r="E2663" t="s">
        <v>34</v>
      </c>
    </row>
    <row r="2664" spans="1:5" ht="15" customHeight="1">
      <c r="A2664" s="174" t="s">
        <v>804</v>
      </c>
      <c r="B2664" s="174" t="s">
        <v>805</v>
      </c>
      <c r="C2664" s="174" t="s">
        <v>806</v>
      </c>
      <c r="D2664" s="177">
        <v>505.08</v>
      </c>
      <c r="E2664" t="s">
        <v>34</v>
      </c>
    </row>
    <row r="2665" spans="1:5" ht="15" customHeight="1">
      <c r="A2665" s="175" t="s">
        <v>827</v>
      </c>
      <c r="B2665" s="175" t="s">
        <v>828</v>
      </c>
      <c r="C2665" s="175" t="s">
        <v>829</v>
      </c>
      <c r="D2665" s="178">
        <v>557.52</v>
      </c>
      <c r="E2665" t="s">
        <v>34</v>
      </c>
    </row>
    <row r="2666" spans="1:5" ht="15" customHeight="1">
      <c r="A2666" s="174" t="s">
        <v>4739</v>
      </c>
      <c r="B2666" s="174" t="s">
        <v>4740</v>
      </c>
      <c r="C2666" s="174" t="s">
        <v>4741</v>
      </c>
      <c r="D2666" s="177">
        <v>773.28</v>
      </c>
      <c r="E2666" t="s">
        <v>34</v>
      </c>
    </row>
    <row r="2667" spans="1:5" ht="15" customHeight="1">
      <c r="A2667" s="175" t="s">
        <v>713</v>
      </c>
      <c r="B2667" s="175" t="s">
        <v>714</v>
      </c>
      <c r="C2667" s="175" t="s">
        <v>715</v>
      </c>
      <c r="D2667" s="178">
        <v>450.84</v>
      </c>
      <c r="E2667" t="s">
        <v>34</v>
      </c>
    </row>
    <row r="2668" spans="1:5" ht="15" customHeight="1">
      <c r="A2668" s="174" t="s">
        <v>688</v>
      </c>
      <c r="B2668" s="174" t="s">
        <v>689</v>
      </c>
      <c r="C2668" s="174" t="s">
        <v>690</v>
      </c>
      <c r="D2668" s="177">
        <v>450.84</v>
      </c>
      <c r="E2668" t="s">
        <v>34</v>
      </c>
    </row>
    <row r="2669" spans="1:5" ht="15" customHeight="1">
      <c r="A2669" s="175" t="s">
        <v>3261</v>
      </c>
      <c r="B2669" s="175" t="s">
        <v>2745</v>
      </c>
      <c r="C2669" s="175" t="s">
        <v>344</v>
      </c>
      <c r="D2669" s="178">
        <v>330.34</v>
      </c>
      <c r="E2669" t="s">
        <v>34</v>
      </c>
    </row>
    <row r="2670" spans="1:5" ht="15" customHeight="1">
      <c r="A2670" s="174" t="s">
        <v>2850</v>
      </c>
      <c r="B2670" s="174" t="s">
        <v>2851</v>
      </c>
      <c r="C2670" s="174" t="s">
        <v>528</v>
      </c>
      <c r="D2670" s="177">
        <v>1644.34</v>
      </c>
      <c r="E2670" t="s">
        <v>34</v>
      </c>
    </row>
    <row r="2671" spans="1:5" ht="15" customHeight="1">
      <c r="A2671" s="175" t="s">
        <v>4742</v>
      </c>
      <c r="B2671" s="175" t="s">
        <v>4743</v>
      </c>
      <c r="C2671" s="175" t="s">
        <v>983</v>
      </c>
      <c r="D2671" s="178">
        <v>1036.32</v>
      </c>
      <c r="E2671" t="s">
        <v>34</v>
      </c>
    </row>
    <row r="2672" spans="1:5" ht="15" customHeight="1">
      <c r="A2672" s="174" t="s">
        <v>4744</v>
      </c>
      <c r="B2672" s="174" t="s">
        <v>946</v>
      </c>
      <c r="C2672" s="174" t="s">
        <v>845</v>
      </c>
      <c r="D2672" s="177">
        <v>800.36</v>
      </c>
      <c r="E2672" t="s">
        <v>34</v>
      </c>
    </row>
    <row r="2673" spans="1:5" ht="15" customHeight="1">
      <c r="A2673" s="175" t="s">
        <v>4745</v>
      </c>
      <c r="B2673" s="175" t="s">
        <v>4746</v>
      </c>
      <c r="C2673" s="175" t="s">
        <v>1100</v>
      </c>
      <c r="D2673" s="178">
        <v>373.01</v>
      </c>
      <c r="E2673" t="s">
        <v>34</v>
      </c>
    </row>
    <row r="2674" spans="1:5" ht="15" customHeight="1">
      <c r="A2674" s="174" t="s">
        <v>3749</v>
      </c>
      <c r="B2674" s="174" t="s">
        <v>3750</v>
      </c>
      <c r="C2674" s="174" t="s">
        <v>241</v>
      </c>
      <c r="D2674" s="177">
        <v>478.17</v>
      </c>
      <c r="E2674" t="s">
        <v>34</v>
      </c>
    </row>
    <row r="2675" spans="1:5" ht="15" customHeight="1">
      <c r="A2675" s="175" t="s">
        <v>3385</v>
      </c>
      <c r="B2675" s="175" t="s">
        <v>3386</v>
      </c>
      <c r="C2675" s="175" t="s">
        <v>594</v>
      </c>
      <c r="D2675" s="178">
        <v>470.18</v>
      </c>
      <c r="E2675" t="s">
        <v>34</v>
      </c>
    </row>
    <row r="2676" spans="1:5" ht="15" customHeight="1">
      <c r="A2676" s="174" t="s">
        <v>4747</v>
      </c>
      <c r="B2676" s="174" t="s">
        <v>4748</v>
      </c>
      <c r="C2676" s="174" t="s">
        <v>4749</v>
      </c>
      <c r="D2676" s="177">
        <v>798.78</v>
      </c>
      <c r="E2676" t="s">
        <v>34</v>
      </c>
    </row>
    <row r="2677" spans="1:5" ht="15" customHeight="1">
      <c r="A2677" s="175" t="s">
        <v>2882</v>
      </c>
      <c r="B2677" s="175" t="s">
        <v>2883</v>
      </c>
      <c r="C2677" s="175" t="s">
        <v>476</v>
      </c>
      <c r="D2677" s="178">
        <v>261.86</v>
      </c>
      <c r="E2677" t="s">
        <v>34</v>
      </c>
    </row>
    <row r="2678" spans="1:5" ht="15" customHeight="1">
      <c r="A2678" s="174" t="s">
        <v>4750</v>
      </c>
      <c r="B2678" s="174" t="s">
        <v>4751</v>
      </c>
      <c r="C2678" s="174" t="s">
        <v>4752</v>
      </c>
      <c r="D2678" s="177">
        <v>356.18</v>
      </c>
      <c r="E2678" t="s">
        <v>34</v>
      </c>
    </row>
    <row r="2679" spans="1:5" ht="15" customHeight="1">
      <c r="A2679" s="175" t="s">
        <v>4753</v>
      </c>
      <c r="B2679" s="175" t="s">
        <v>4754</v>
      </c>
      <c r="C2679" s="175" t="s">
        <v>2774</v>
      </c>
      <c r="D2679" s="178">
        <v>554.91</v>
      </c>
      <c r="E2679" t="s">
        <v>34</v>
      </c>
    </row>
    <row r="2680" spans="1:5" ht="15" customHeight="1">
      <c r="A2680" s="174" t="s">
        <v>4755</v>
      </c>
      <c r="B2680" s="174" t="s">
        <v>4756</v>
      </c>
      <c r="C2680" s="174" t="s">
        <v>3144</v>
      </c>
      <c r="D2680" s="177">
        <v>1608.4</v>
      </c>
      <c r="E2680" t="s">
        <v>34</v>
      </c>
    </row>
    <row r="2681" spans="1:5" ht="15" customHeight="1">
      <c r="A2681" s="175" t="s">
        <v>1065</v>
      </c>
      <c r="B2681" s="175" t="s">
        <v>1066</v>
      </c>
      <c r="C2681" s="175" t="s">
        <v>908</v>
      </c>
      <c r="D2681" s="178">
        <v>403.12</v>
      </c>
      <c r="E2681" t="s">
        <v>34</v>
      </c>
    </row>
    <row r="2682" spans="1:5" ht="15" customHeight="1">
      <c r="A2682" s="174" t="s">
        <v>968</v>
      </c>
      <c r="B2682" s="174" t="s">
        <v>969</v>
      </c>
      <c r="C2682" s="174" t="s">
        <v>241</v>
      </c>
      <c r="D2682" s="177">
        <v>668.36</v>
      </c>
      <c r="E2682" t="s">
        <v>34</v>
      </c>
    </row>
    <row r="2683" spans="1:5" ht="15" customHeight="1">
      <c r="A2683" s="175" t="s">
        <v>3639</v>
      </c>
      <c r="B2683" s="175" t="s">
        <v>3640</v>
      </c>
      <c r="C2683" s="175" t="s">
        <v>3275</v>
      </c>
      <c r="D2683" s="178">
        <v>744</v>
      </c>
      <c r="E2683" t="s">
        <v>34</v>
      </c>
    </row>
    <row r="2684" spans="1:5" ht="15" customHeight="1">
      <c r="A2684" s="174" t="s">
        <v>3279</v>
      </c>
      <c r="B2684" s="174" t="s">
        <v>3280</v>
      </c>
      <c r="C2684" s="174" t="s">
        <v>3281</v>
      </c>
      <c r="D2684" s="177">
        <v>198.2</v>
      </c>
      <c r="E2684" t="s">
        <v>34</v>
      </c>
    </row>
    <row r="2685" spans="1:5" ht="15" customHeight="1">
      <c r="A2685" s="175" t="s">
        <v>4757</v>
      </c>
      <c r="B2685" s="175" t="s">
        <v>4758</v>
      </c>
      <c r="C2685" s="175" t="s">
        <v>3638</v>
      </c>
      <c r="D2685" s="178">
        <v>1289.2</v>
      </c>
      <c r="E2685" t="s">
        <v>34</v>
      </c>
    </row>
    <row r="2686" spans="1:5" ht="15" customHeight="1">
      <c r="A2686" s="174" t="s">
        <v>3282</v>
      </c>
      <c r="B2686" s="174" t="s">
        <v>3283</v>
      </c>
      <c r="C2686" s="174" t="s">
        <v>3284</v>
      </c>
      <c r="D2686" s="177">
        <v>651.19000000000005</v>
      </c>
      <c r="E2686" t="s">
        <v>34</v>
      </c>
    </row>
    <row r="2687" spans="1:5" ht="15" customHeight="1">
      <c r="A2687" s="175" t="s">
        <v>4759</v>
      </c>
      <c r="B2687" s="175" t="s">
        <v>4760</v>
      </c>
      <c r="C2687" s="175" t="s">
        <v>931</v>
      </c>
      <c r="D2687" s="178">
        <v>133.30000000000001</v>
      </c>
      <c r="E2687" t="s">
        <v>34</v>
      </c>
    </row>
    <row r="2688" spans="1:5" ht="15" customHeight="1">
      <c r="A2688" s="174" t="s">
        <v>4761</v>
      </c>
      <c r="B2688" s="174" t="s">
        <v>4762</v>
      </c>
      <c r="C2688" s="174" t="s">
        <v>374</v>
      </c>
      <c r="D2688" s="177">
        <v>357.68</v>
      </c>
      <c r="E2688" t="s">
        <v>34</v>
      </c>
    </row>
    <row r="2689" spans="1:5" ht="15" customHeight="1">
      <c r="A2689" s="175" t="s">
        <v>3526</v>
      </c>
      <c r="B2689" s="175" t="s">
        <v>3527</v>
      </c>
      <c r="C2689" s="175" t="s">
        <v>241</v>
      </c>
      <c r="D2689" s="178">
        <v>428.37</v>
      </c>
      <c r="E2689" t="s">
        <v>34</v>
      </c>
    </row>
    <row r="2690" spans="1:5" ht="15" customHeight="1">
      <c r="A2690" s="174" t="s">
        <v>4763</v>
      </c>
      <c r="B2690" s="174" t="s">
        <v>4764</v>
      </c>
      <c r="C2690" s="174" t="s">
        <v>2685</v>
      </c>
      <c r="D2690" s="177">
        <v>317.12</v>
      </c>
      <c r="E2690" t="s">
        <v>34</v>
      </c>
    </row>
    <row r="2691" spans="1:5" ht="15" customHeight="1">
      <c r="A2691" s="175" t="s">
        <v>3536</v>
      </c>
      <c r="B2691" s="175" t="s">
        <v>3537</v>
      </c>
      <c r="C2691" s="175" t="s">
        <v>1076</v>
      </c>
      <c r="D2691" s="178">
        <v>397.14</v>
      </c>
      <c r="E2691" t="s">
        <v>34</v>
      </c>
    </row>
    <row r="2692" spans="1:5" ht="15" customHeight="1">
      <c r="A2692" s="174" t="s">
        <v>4765</v>
      </c>
      <c r="B2692" s="174" t="s">
        <v>4766</v>
      </c>
      <c r="C2692" s="174" t="s">
        <v>3546</v>
      </c>
      <c r="D2692" s="177">
        <v>194.86</v>
      </c>
      <c r="E2692" t="s">
        <v>34</v>
      </c>
    </row>
    <row r="2693" spans="1:5" ht="15" customHeight="1">
      <c r="A2693" s="175" t="s">
        <v>4767</v>
      </c>
      <c r="B2693" s="175" t="s">
        <v>4768</v>
      </c>
      <c r="C2693" s="175" t="s">
        <v>534</v>
      </c>
      <c r="D2693" s="178">
        <v>1093.48</v>
      </c>
      <c r="E2693" t="s">
        <v>34</v>
      </c>
    </row>
    <row r="2694" spans="1:5" ht="15" customHeight="1">
      <c r="A2694" s="174" t="s">
        <v>3095</v>
      </c>
      <c r="B2694" s="174" t="s">
        <v>3096</v>
      </c>
      <c r="C2694" s="174" t="s">
        <v>2756</v>
      </c>
      <c r="D2694" s="177">
        <v>150.12</v>
      </c>
      <c r="E2694" t="s">
        <v>34</v>
      </c>
    </row>
    <row r="2695" spans="1:5" ht="15" customHeight="1">
      <c r="A2695" s="175" t="s">
        <v>2866</v>
      </c>
      <c r="B2695" s="175" t="s">
        <v>2867</v>
      </c>
      <c r="C2695" s="175" t="s">
        <v>241</v>
      </c>
      <c r="D2695" s="178">
        <v>673.03</v>
      </c>
      <c r="E2695" t="s">
        <v>34</v>
      </c>
    </row>
    <row r="2696" spans="1:5" ht="15" customHeight="1">
      <c r="A2696" s="174" t="s">
        <v>4769</v>
      </c>
      <c r="B2696" s="174" t="s">
        <v>4770</v>
      </c>
      <c r="C2696" s="174" t="s">
        <v>4771</v>
      </c>
      <c r="D2696" s="177">
        <v>387.99</v>
      </c>
      <c r="E2696" t="s">
        <v>34</v>
      </c>
    </row>
    <row r="2697" spans="1:5" ht="15" customHeight="1">
      <c r="A2697" s="175" t="s">
        <v>4772</v>
      </c>
      <c r="B2697" s="175" t="s">
        <v>4773</v>
      </c>
      <c r="C2697" s="175" t="s">
        <v>4774</v>
      </c>
      <c r="D2697" s="178">
        <v>333.97</v>
      </c>
      <c r="E2697" t="s">
        <v>34</v>
      </c>
    </row>
    <row r="2698" spans="1:5" ht="15" customHeight="1">
      <c r="A2698" s="174" t="s">
        <v>2783</v>
      </c>
      <c r="B2698" s="174" t="s">
        <v>2784</v>
      </c>
      <c r="C2698" s="174" t="s">
        <v>241</v>
      </c>
      <c r="D2698" s="177">
        <v>624.66999999999996</v>
      </c>
      <c r="E2698" t="s">
        <v>34</v>
      </c>
    </row>
    <row r="2699" spans="1:5" ht="15" customHeight="1">
      <c r="A2699" s="175" t="s">
        <v>4775</v>
      </c>
      <c r="B2699" s="175" t="s">
        <v>4776</v>
      </c>
      <c r="C2699" s="175" t="s">
        <v>4777</v>
      </c>
      <c r="D2699" s="178">
        <v>592.54</v>
      </c>
      <c r="E2699" t="s">
        <v>34</v>
      </c>
    </row>
    <row r="2700" spans="1:5" ht="15" customHeight="1">
      <c r="A2700" s="174" t="s">
        <v>747</v>
      </c>
      <c r="B2700" s="174" t="s">
        <v>748</v>
      </c>
      <c r="C2700" s="174" t="s">
        <v>543</v>
      </c>
      <c r="D2700" s="177">
        <v>255.33</v>
      </c>
      <c r="E2700" t="s">
        <v>34</v>
      </c>
    </row>
    <row r="2701" spans="1:5" ht="15" customHeight="1">
      <c r="A2701" s="175" t="s">
        <v>2953</v>
      </c>
      <c r="B2701" s="175" t="s">
        <v>2954</v>
      </c>
      <c r="C2701" s="175" t="s">
        <v>2955</v>
      </c>
      <c r="D2701" s="178">
        <v>436.31</v>
      </c>
      <c r="E2701" t="s">
        <v>34</v>
      </c>
    </row>
    <row r="2702" spans="1:5" ht="15" customHeight="1">
      <c r="A2702" s="174" t="s">
        <v>4778</v>
      </c>
      <c r="B2702" s="174" t="s">
        <v>2849</v>
      </c>
      <c r="C2702" s="174" t="s">
        <v>4779</v>
      </c>
      <c r="D2702" s="177">
        <v>217.26</v>
      </c>
      <c r="E2702" t="s">
        <v>34</v>
      </c>
    </row>
    <row r="2703" spans="1:5" ht="15" customHeight="1">
      <c r="A2703" s="175" t="s">
        <v>4780</v>
      </c>
      <c r="B2703" s="175" t="s">
        <v>4781</v>
      </c>
      <c r="C2703" s="175" t="s">
        <v>3245</v>
      </c>
      <c r="D2703" s="178">
        <v>506.97</v>
      </c>
      <c r="E2703" t="s">
        <v>34</v>
      </c>
    </row>
    <row r="2704" spans="1:5" ht="15" customHeight="1">
      <c r="A2704" s="174" t="s">
        <v>4782</v>
      </c>
      <c r="B2704" s="174" t="s">
        <v>4783</v>
      </c>
      <c r="C2704" s="174" t="s">
        <v>2910</v>
      </c>
      <c r="D2704" s="177">
        <v>204.68</v>
      </c>
      <c r="E2704" t="s">
        <v>34</v>
      </c>
    </row>
    <row r="2705" spans="1:5" ht="15" customHeight="1">
      <c r="A2705" s="175" t="s">
        <v>3221</v>
      </c>
      <c r="B2705" s="175" t="s">
        <v>3222</v>
      </c>
      <c r="C2705" s="175" t="s">
        <v>880</v>
      </c>
      <c r="D2705" s="178">
        <v>448.26</v>
      </c>
      <c r="E2705" t="s">
        <v>34</v>
      </c>
    </row>
    <row r="2706" spans="1:5" ht="15" customHeight="1">
      <c r="A2706" s="174" t="s">
        <v>3009</v>
      </c>
      <c r="B2706" s="174" t="s">
        <v>3010</v>
      </c>
      <c r="C2706" s="174" t="s">
        <v>241</v>
      </c>
      <c r="D2706" s="177">
        <v>300.85000000000002</v>
      </c>
      <c r="E2706" t="s">
        <v>34</v>
      </c>
    </row>
    <row r="2707" spans="1:5" ht="15" customHeight="1">
      <c r="A2707" s="175" t="s">
        <v>2843</v>
      </c>
      <c r="B2707" s="175" t="s">
        <v>2844</v>
      </c>
      <c r="C2707" s="175" t="s">
        <v>215</v>
      </c>
      <c r="D2707" s="178">
        <v>296.98</v>
      </c>
      <c r="E2707" t="s">
        <v>34</v>
      </c>
    </row>
    <row r="2708" spans="1:5" ht="15" customHeight="1">
      <c r="A2708" s="174" t="s">
        <v>3065</v>
      </c>
      <c r="B2708" s="174" t="s">
        <v>1201</v>
      </c>
      <c r="C2708" s="174" t="s">
        <v>806</v>
      </c>
      <c r="D2708" s="177">
        <v>496.88</v>
      </c>
      <c r="E2708" t="s">
        <v>34</v>
      </c>
    </row>
    <row r="2709" spans="1:5" ht="15" customHeight="1">
      <c r="A2709" s="175" t="s">
        <v>3086</v>
      </c>
      <c r="B2709" s="175" t="s">
        <v>3087</v>
      </c>
      <c r="C2709" s="175" t="s">
        <v>2673</v>
      </c>
      <c r="D2709" s="178">
        <v>282.83999999999997</v>
      </c>
      <c r="E2709" t="s">
        <v>34</v>
      </c>
    </row>
    <row r="2710" spans="1:5" ht="15" customHeight="1">
      <c r="A2710" s="174" t="s">
        <v>3289</v>
      </c>
      <c r="B2710" s="174" t="s">
        <v>2859</v>
      </c>
      <c r="C2710" s="174" t="s">
        <v>476</v>
      </c>
      <c r="D2710" s="177">
        <v>345.69</v>
      </c>
      <c r="E2710" t="s">
        <v>34</v>
      </c>
    </row>
    <row r="2711" spans="1:5" ht="15" customHeight="1">
      <c r="A2711" s="175" t="s">
        <v>4784</v>
      </c>
      <c r="B2711" s="175" t="s">
        <v>4785</v>
      </c>
      <c r="C2711" s="175" t="s">
        <v>4786</v>
      </c>
      <c r="D2711" s="178">
        <v>332.88</v>
      </c>
      <c r="E2711" t="s">
        <v>34</v>
      </c>
    </row>
    <row r="2712" spans="1:5" ht="15" customHeight="1">
      <c r="A2712" s="174" t="s">
        <v>2656</v>
      </c>
      <c r="B2712" s="174" t="s">
        <v>2657</v>
      </c>
      <c r="C2712" s="174" t="s">
        <v>898</v>
      </c>
      <c r="D2712" s="177">
        <v>512.64</v>
      </c>
      <c r="E2712" t="s">
        <v>34</v>
      </c>
    </row>
    <row r="2713" spans="1:5" ht="15" customHeight="1">
      <c r="A2713" s="175" t="s">
        <v>913</v>
      </c>
      <c r="B2713" s="175" t="s">
        <v>914</v>
      </c>
      <c r="C2713" s="175" t="s">
        <v>915</v>
      </c>
      <c r="D2713" s="178">
        <v>380.88</v>
      </c>
      <c r="E2713" t="s">
        <v>34</v>
      </c>
    </row>
    <row r="2714" spans="1:5" ht="15" customHeight="1">
      <c r="A2714" s="174" t="s">
        <v>3230</v>
      </c>
      <c r="B2714" s="174" t="s">
        <v>3231</v>
      </c>
      <c r="C2714" s="174" t="s">
        <v>3232</v>
      </c>
      <c r="D2714" s="177">
        <v>849.68</v>
      </c>
      <c r="E2714" t="s">
        <v>34</v>
      </c>
    </row>
    <row r="2715" spans="1:5" ht="15" customHeight="1">
      <c r="A2715" s="175" t="s">
        <v>1006</v>
      </c>
      <c r="B2715" s="175" t="s">
        <v>1007</v>
      </c>
      <c r="C2715" s="175" t="s">
        <v>476</v>
      </c>
      <c r="D2715" s="178">
        <v>736.52</v>
      </c>
      <c r="E2715" t="s">
        <v>34</v>
      </c>
    </row>
    <row r="2716" spans="1:5" ht="15" customHeight="1">
      <c r="A2716" s="174" t="s">
        <v>4787</v>
      </c>
      <c r="B2716" s="174" t="s">
        <v>4788</v>
      </c>
      <c r="C2716" s="174" t="s">
        <v>374</v>
      </c>
      <c r="D2716" s="177">
        <v>288</v>
      </c>
      <c r="E2716" t="s">
        <v>34</v>
      </c>
    </row>
    <row r="2717" spans="1:5" ht="15" customHeight="1">
      <c r="A2717" s="175" t="s">
        <v>2982</v>
      </c>
      <c r="B2717" s="175" t="s">
        <v>2983</v>
      </c>
      <c r="C2717" s="175" t="s">
        <v>241</v>
      </c>
      <c r="D2717" s="178">
        <v>271.44</v>
      </c>
      <c r="E2717" t="s">
        <v>34</v>
      </c>
    </row>
    <row r="2718" spans="1:5" ht="15" customHeight="1">
      <c r="A2718" s="174" t="s">
        <v>859</v>
      </c>
      <c r="B2718" s="174" t="s">
        <v>860</v>
      </c>
      <c r="C2718" s="174" t="s">
        <v>861</v>
      </c>
      <c r="D2718" s="177">
        <v>270.2</v>
      </c>
      <c r="E2718" t="s">
        <v>34</v>
      </c>
    </row>
    <row r="2719" spans="1:5" ht="15" customHeight="1">
      <c r="A2719" s="175" t="s">
        <v>3677</v>
      </c>
      <c r="B2719" s="175" t="s">
        <v>3678</v>
      </c>
      <c r="C2719" s="175" t="s">
        <v>3679</v>
      </c>
      <c r="D2719" s="178">
        <v>1136.4000000000001</v>
      </c>
      <c r="E2719" t="s">
        <v>34</v>
      </c>
    </row>
    <row r="2720" spans="1:5" ht="15" customHeight="1">
      <c r="A2720" s="174" t="s">
        <v>1008</v>
      </c>
      <c r="B2720" s="174" t="s">
        <v>1009</v>
      </c>
      <c r="C2720" s="174" t="s">
        <v>476</v>
      </c>
      <c r="D2720" s="177">
        <v>676.62</v>
      </c>
      <c r="E2720" t="s">
        <v>34</v>
      </c>
    </row>
    <row r="2721" spans="1:5" ht="15" customHeight="1">
      <c r="A2721" s="175" t="s">
        <v>4789</v>
      </c>
      <c r="B2721" s="175" t="s">
        <v>4790</v>
      </c>
      <c r="C2721" s="175" t="s">
        <v>983</v>
      </c>
      <c r="D2721" s="178">
        <v>604.52</v>
      </c>
      <c r="E2721" t="s">
        <v>34</v>
      </c>
    </row>
    <row r="2722" spans="1:5" ht="15" customHeight="1">
      <c r="A2722" s="174" t="s">
        <v>4791</v>
      </c>
      <c r="B2722" s="174" t="s">
        <v>4792</v>
      </c>
      <c r="C2722" s="174" t="s">
        <v>4793</v>
      </c>
      <c r="D2722" s="177">
        <v>163.13999999999999</v>
      </c>
      <c r="E2722" t="s">
        <v>34</v>
      </c>
    </row>
    <row r="2723" spans="1:5" ht="15" customHeight="1">
      <c r="A2723" s="175" t="s">
        <v>4794</v>
      </c>
      <c r="B2723" s="175" t="s">
        <v>4795</v>
      </c>
      <c r="C2723" s="175" t="s">
        <v>241</v>
      </c>
      <c r="D2723" s="178">
        <v>221.47</v>
      </c>
      <c r="E2723" t="s">
        <v>34</v>
      </c>
    </row>
    <row r="2724" spans="1:5" ht="15" customHeight="1">
      <c r="A2724" s="174" t="s">
        <v>3743</v>
      </c>
      <c r="B2724" s="174" t="s">
        <v>3744</v>
      </c>
      <c r="C2724" s="174" t="s">
        <v>476</v>
      </c>
      <c r="D2724" s="177">
        <v>294.7</v>
      </c>
      <c r="E2724" t="s">
        <v>34</v>
      </c>
    </row>
    <row r="2725" spans="1:5" ht="15" customHeight="1">
      <c r="A2725" s="175" t="s">
        <v>4796</v>
      </c>
      <c r="B2725" s="175" t="s">
        <v>4797</v>
      </c>
      <c r="C2725" s="175" t="s">
        <v>4039</v>
      </c>
      <c r="D2725" s="178">
        <v>875.14</v>
      </c>
      <c r="E2725" t="s">
        <v>34</v>
      </c>
    </row>
    <row r="2726" spans="1:5" ht="15" customHeight="1">
      <c r="A2726" s="174" t="s">
        <v>4798</v>
      </c>
      <c r="B2726" s="174" t="s">
        <v>4799</v>
      </c>
      <c r="C2726" s="174" t="s">
        <v>1100</v>
      </c>
      <c r="D2726" s="177">
        <v>245.77</v>
      </c>
      <c r="E2726" t="s">
        <v>34</v>
      </c>
    </row>
    <row r="2727" spans="1:5" ht="15" customHeight="1">
      <c r="A2727" s="175" t="s">
        <v>4800</v>
      </c>
      <c r="B2727" s="175" t="s">
        <v>4801</v>
      </c>
      <c r="C2727" s="175" t="s">
        <v>908</v>
      </c>
      <c r="D2727" s="178">
        <v>380.25</v>
      </c>
      <c r="E2727" t="s">
        <v>34</v>
      </c>
    </row>
    <row r="2728" spans="1:5" ht="15" customHeight="1">
      <c r="A2728" s="174" t="s">
        <v>4802</v>
      </c>
      <c r="B2728" s="174" t="s">
        <v>907</v>
      </c>
      <c r="C2728" s="174" t="s">
        <v>908</v>
      </c>
      <c r="D2728" s="177">
        <v>352.73</v>
      </c>
      <c r="E2728" t="s">
        <v>34</v>
      </c>
    </row>
    <row r="2729" spans="1:5" ht="15" customHeight="1">
      <c r="A2729" s="175" t="s">
        <v>4803</v>
      </c>
      <c r="B2729" s="175" t="s">
        <v>4804</v>
      </c>
      <c r="C2729" s="175" t="s">
        <v>4805</v>
      </c>
      <c r="D2729" s="178">
        <v>421.61</v>
      </c>
      <c r="E2729" t="s">
        <v>34</v>
      </c>
    </row>
    <row r="2730" spans="1:5" ht="15" customHeight="1">
      <c r="A2730" s="174" t="s">
        <v>4806</v>
      </c>
      <c r="B2730" s="174" t="s">
        <v>4807</v>
      </c>
      <c r="C2730" s="174" t="s">
        <v>1547</v>
      </c>
      <c r="D2730" s="177">
        <v>358.89</v>
      </c>
      <c r="E2730" t="s">
        <v>34</v>
      </c>
    </row>
    <row r="2731" spans="1:5" ht="15" customHeight="1">
      <c r="A2731" s="175" t="s">
        <v>3373</v>
      </c>
      <c r="B2731" s="175" t="s">
        <v>3374</v>
      </c>
      <c r="C2731" s="175" t="s">
        <v>880</v>
      </c>
      <c r="D2731" s="178">
        <v>290.51</v>
      </c>
      <c r="E2731" t="s">
        <v>34</v>
      </c>
    </row>
    <row r="2732" spans="1:5" ht="15" customHeight="1">
      <c r="A2732" s="174" t="s">
        <v>4808</v>
      </c>
      <c r="B2732" s="174" t="s">
        <v>4809</v>
      </c>
      <c r="C2732" s="174" t="s">
        <v>1420</v>
      </c>
      <c r="D2732" s="177">
        <v>126.63</v>
      </c>
      <c r="E2732" t="s">
        <v>34</v>
      </c>
    </row>
    <row r="2733" spans="1:5" ht="15" customHeight="1">
      <c r="A2733" s="175" t="s">
        <v>1044</v>
      </c>
      <c r="B2733" s="175" t="s">
        <v>1045</v>
      </c>
      <c r="C2733" s="175" t="s">
        <v>944</v>
      </c>
      <c r="D2733" s="178">
        <v>224.15</v>
      </c>
      <c r="E2733" t="s">
        <v>34</v>
      </c>
    </row>
    <row r="2734" spans="1:5" ht="15" customHeight="1">
      <c r="A2734" s="174" t="s">
        <v>4810</v>
      </c>
      <c r="B2734" s="174" t="s">
        <v>4811</v>
      </c>
      <c r="C2734" s="174" t="s">
        <v>1420</v>
      </c>
      <c r="D2734" s="177">
        <v>126.63</v>
      </c>
      <c r="E2734" t="s">
        <v>34</v>
      </c>
    </row>
    <row r="2735" spans="1:5" ht="15" customHeight="1">
      <c r="A2735" s="175" t="s">
        <v>3159</v>
      </c>
      <c r="B2735" s="175" t="s">
        <v>3160</v>
      </c>
      <c r="C2735" s="175" t="s">
        <v>944</v>
      </c>
      <c r="D2735" s="178">
        <v>226.46</v>
      </c>
      <c r="E2735" t="s">
        <v>34</v>
      </c>
    </row>
    <row r="2736" spans="1:5" ht="15" customHeight="1">
      <c r="A2736" s="174" t="s">
        <v>3170</v>
      </c>
      <c r="B2736" s="174" t="s">
        <v>3171</v>
      </c>
      <c r="C2736" s="174" t="s">
        <v>944</v>
      </c>
      <c r="D2736" s="177">
        <v>251.37</v>
      </c>
      <c r="E2736" t="s">
        <v>34</v>
      </c>
    </row>
    <row r="2737" spans="1:5" ht="15" customHeight="1">
      <c r="A2737" s="175" t="s">
        <v>4812</v>
      </c>
      <c r="B2737" s="175" t="s">
        <v>4813</v>
      </c>
      <c r="C2737" s="175" t="s">
        <v>1420</v>
      </c>
      <c r="D2737" s="178">
        <v>126.63</v>
      </c>
      <c r="E2737" t="s">
        <v>34</v>
      </c>
    </row>
    <row r="2738" spans="1:5" ht="15" customHeight="1">
      <c r="A2738" s="174" t="s">
        <v>4814</v>
      </c>
      <c r="B2738" s="174" t="s">
        <v>4815</v>
      </c>
      <c r="C2738" s="174" t="s">
        <v>829</v>
      </c>
      <c r="D2738" s="177">
        <v>324.58</v>
      </c>
      <c r="E2738" t="s">
        <v>34</v>
      </c>
    </row>
    <row r="2739" spans="1:5" ht="15" customHeight="1">
      <c r="A2739" s="175" t="s">
        <v>4816</v>
      </c>
      <c r="B2739" s="175" t="s">
        <v>4817</v>
      </c>
      <c r="C2739" s="175" t="s">
        <v>783</v>
      </c>
      <c r="D2739" s="178">
        <v>717.84</v>
      </c>
      <c r="E2739" t="s">
        <v>34</v>
      </c>
    </row>
    <row r="2740" spans="1:5" ht="15" customHeight="1">
      <c r="A2740" s="174" t="s">
        <v>4818</v>
      </c>
      <c r="B2740" s="174" t="s">
        <v>4819</v>
      </c>
      <c r="C2740" s="174" t="s">
        <v>1228</v>
      </c>
      <c r="D2740" s="177">
        <v>181.98</v>
      </c>
      <c r="E2740" t="s">
        <v>34</v>
      </c>
    </row>
    <row r="2741" spans="1:5" ht="15" customHeight="1">
      <c r="A2741" s="175" t="s">
        <v>3783</v>
      </c>
      <c r="B2741" s="175" t="s">
        <v>3784</v>
      </c>
      <c r="C2741" s="175" t="s">
        <v>241</v>
      </c>
      <c r="D2741" s="178">
        <v>270.95999999999998</v>
      </c>
      <c r="E2741" t="s">
        <v>34</v>
      </c>
    </row>
    <row r="2742" spans="1:5" ht="15" customHeight="1">
      <c r="A2742" s="174" t="s">
        <v>4820</v>
      </c>
      <c r="B2742" s="174" t="s">
        <v>3008</v>
      </c>
      <c r="C2742" s="174" t="s">
        <v>3503</v>
      </c>
      <c r="D2742" s="177">
        <v>372.68</v>
      </c>
      <c r="E2742" t="s">
        <v>34</v>
      </c>
    </row>
    <row r="2743" spans="1:5" ht="15" customHeight="1">
      <c r="A2743" s="175" t="s">
        <v>4821</v>
      </c>
      <c r="B2743" s="175" t="s">
        <v>4822</v>
      </c>
      <c r="C2743" s="175" t="s">
        <v>1420</v>
      </c>
      <c r="D2743" s="178">
        <v>108.54</v>
      </c>
      <c r="E2743" t="s">
        <v>34</v>
      </c>
    </row>
    <row r="2744" spans="1:5" ht="15" customHeight="1">
      <c r="A2744" s="174" t="s">
        <v>2999</v>
      </c>
      <c r="B2744" s="174" t="s">
        <v>3000</v>
      </c>
      <c r="C2744" s="174" t="s">
        <v>241</v>
      </c>
      <c r="D2744" s="177">
        <v>119.46</v>
      </c>
      <c r="E2744" t="s">
        <v>34</v>
      </c>
    </row>
    <row r="2745" spans="1:5" ht="15" customHeight="1">
      <c r="A2745" s="175" t="s">
        <v>4823</v>
      </c>
      <c r="B2745" s="175" t="s">
        <v>4824</v>
      </c>
      <c r="C2745" s="175" t="s">
        <v>1420</v>
      </c>
      <c r="D2745" s="178">
        <v>108.54</v>
      </c>
      <c r="E2745" t="s">
        <v>34</v>
      </c>
    </row>
    <row r="2746" spans="1:5" ht="15" customHeight="1">
      <c r="A2746" s="174" t="s">
        <v>4825</v>
      </c>
      <c r="B2746" s="174" t="s">
        <v>4826</v>
      </c>
      <c r="C2746" s="174" t="s">
        <v>880</v>
      </c>
      <c r="D2746" s="177">
        <v>462.6</v>
      </c>
      <c r="E2746" t="s">
        <v>34</v>
      </c>
    </row>
    <row r="2747" spans="1:5" ht="15" customHeight="1">
      <c r="A2747" s="175" t="s">
        <v>3118</v>
      </c>
      <c r="B2747" s="175" t="s">
        <v>3119</v>
      </c>
      <c r="C2747" s="175" t="s">
        <v>241</v>
      </c>
      <c r="D2747" s="178">
        <v>799.29</v>
      </c>
      <c r="E2747" t="s">
        <v>34</v>
      </c>
    </row>
    <row r="2748" spans="1:5" ht="15" customHeight="1">
      <c r="A2748" s="174" t="s">
        <v>4827</v>
      </c>
      <c r="B2748" s="174" t="s">
        <v>4828</v>
      </c>
      <c r="C2748" s="174" t="s">
        <v>880</v>
      </c>
      <c r="D2748" s="177">
        <v>255.61</v>
      </c>
      <c r="E2748" t="s">
        <v>34</v>
      </c>
    </row>
    <row r="2749" spans="1:5" ht="15" customHeight="1">
      <c r="A2749" s="175" t="s">
        <v>4829</v>
      </c>
      <c r="B2749" s="175" t="s">
        <v>4830</v>
      </c>
      <c r="C2749" s="175" t="s">
        <v>4831</v>
      </c>
      <c r="D2749" s="178">
        <v>637.77</v>
      </c>
      <c r="E2749" t="s">
        <v>34</v>
      </c>
    </row>
    <row r="2750" spans="1:5" ht="15" customHeight="1">
      <c r="A2750" s="174" t="s">
        <v>3370</v>
      </c>
      <c r="B2750" s="174" t="s">
        <v>3371</v>
      </c>
      <c r="C2750" s="174" t="s">
        <v>3372</v>
      </c>
      <c r="D2750" s="177">
        <v>433.68</v>
      </c>
      <c r="E2750" t="s">
        <v>34</v>
      </c>
    </row>
    <row r="2751" spans="1:5" ht="15" customHeight="1">
      <c r="A2751" s="175" t="s">
        <v>2814</v>
      </c>
      <c r="B2751" s="175" t="s">
        <v>2815</v>
      </c>
      <c r="C2751" s="175" t="s">
        <v>2816</v>
      </c>
      <c r="D2751" s="178">
        <v>452.5</v>
      </c>
      <c r="E2751" t="s">
        <v>34</v>
      </c>
    </row>
    <row r="2752" spans="1:5" ht="15" customHeight="1">
      <c r="A2752" s="174" t="s">
        <v>4832</v>
      </c>
      <c r="B2752" s="174" t="s">
        <v>4833</v>
      </c>
      <c r="C2752" s="174" t="s">
        <v>3232</v>
      </c>
      <c r="D2752" s="177">
        <v>785.22</v>
      </c>
      <c r="E2752" t="s">
        <v>34</v>
      </c>
    </row>
    <row r="2753" spans="1:5" ht="15" customHeight="1">
      <c r="A2753" s="175" t="s">
        <v>3292</v>
      </c>
      <c r="B2753" s="175" t="s">
        <v>3293</v>
      </c>
      <c r="C2753" s="175" t="s">
        <v>3294</v>
      </c>
      <c r="D2753" s="178">
        <v>199.68</v>
      </c>
      <c r="E2753" t="s">
        <v>34</v>
      </c>
    </row>
    <row r="2754" spans="1:5" ht="15" customHeight="1">
      <c r="A2754" s="174" t="s">
        <v>3273</v>
      </c>
      <c r="B2754" s="174" t="s">
        <v>3274</v>
      </c>
      <c r="C2754" s="174" t="s">
        <v>3275</v>
      </c>
      <c r="D2754" s="177">
        <v>446.4</v>
      </c>
      <c r="E2754" t="s">
        <v>34</v>
      </c>
    </row>
    <row r="2755" spans="1:5" ht="15" customHeight="1">
      <c r="A2755" s="175" t="s">
        <v>4834</v>
      </c>
      <c r="B2755" s="175" t="s">
        <v>4835</v>
      </c>
      <c r="C2755" s="175" t="s">
        <v>4836</v>
      </c>
      <c r="D2755" s="178">
        <v>274.74</v>
      </c>
      <c r="E2755" t="s">
        <v>34</v>
      </c>
    </row>
    <row r="2756" spans="1:5" ht="15" customHeight="1">
      <c r="A2756" s="174" t="s">
        <v>3031</v>
      </c>
      <c r="B2756" s="174" t="s">
        <v>3032</v>
      </c>
      <c r="C2756" s="174" t="s">
        <v>241</v>
      </c>
      <c r="D2756" s="177">
        <v>154.97999999999999</v>
      </c>
      <c r="E2756" t="s">
        <v>34</v>
      </c>
    </row>
    <row r="2757" spans="1:5" ht="15" customHeight="1">
      <c r="A2757" s="175" t="s">
        <v>3122</v>
      </c>
      <c r="B2757" s="175" t="s">
        <v>2831</v>
      </c>
      <c r="C2757" s="175" t="s">
        <v>476</v>
      </c>
      <c r="D2757" s="178">
        <v>470.02</v>
      </c>
      <c r="E2757" t="s">
        <v>34</v>
      </c>
    </row>
    <row r="2758" spans="1:5" ht="15" customHeight="1">
      <c r="A2758" s="174" t="s">
        <v>4837</v>
      </c>
      <c r="B2758" s="174" t="s">
        <v>4838</v>
      </c>
      <c r="C2758" s="174" t="s">
        <v>4839</v>
      </c>
      <c r="D2758" s="177">
        <v>268.02</v>
      </c>
      <c r="E2758" t="s">
        <v>34</v>
      </c>
    </row>
    <row r="2759" spans="1:5" ht="15" customHeight="1">
      <c r="A2759" s="175" t="s">
        <v>3361</v>
      </c>
      <c r="B2759" s="175" t="s">
        <v>3362</v>
      </c>
      <c r="C2759" s="175" t="s">
        <v>952</v>
      </c>
      <c r="D2759" s="178">
        <v>135.78</v>
      </c>
      <c r="E2759" t="s">
        <v>34</v>
      </c>
    </row>
    <row r="2760" spans="1:5" ht="15" customHeight="1">
      <c r="A2760" s="174" t="s">
        <v>1003</v>
      </c>
      <c r="B2760" s="174" t="s">
        <v>1004</v>
      </c>
      <c r="C2760" s="174" t="s">
        <v>1005</v>
      </c>
      <c r="D2760" s="177">
        <v>671.36</v>
      </c>
      <c r="E2760" t="s">
        <v>34</v>
      </c>
    </row>
    <row r="2761" spans="1:5" ht="15" customHeight="1">
      <c r="A2761" s="175" t="s">
        <v>4840</v>
      </c>
      <c r="B2761" s="175" t="s">
        <v>4841</v>
      </c>
      <c r="C2761" s="175" t="s">
        <v>534</v>
      </c>
      <c r="D2761" s="178">
        <v>528.09</v>
      </c>
      <c r="E2761" t="s">
        <v>34</v>
      </c>
    </row>
    <row r="2762" spans="1:5" ht="15" customHeight="1">
      <c r="A2762" s="174" t="s">
        <v>4842</v>
      </c>
      <c r="B2762" s="174" t="s">
        <v>4843</v>
      </c>
      <c r="C2762" s="174" t="s">
        <v>241</v>
      </c>
      <c r="D2762" s="177">
        <v>187.18</v>
      </c>
      <c r="E2762" t="s">
        <v>34</v>
      </c>
    </row>
    <row r="2763" spans="1:5" ht="15" customHeight="1">
      <c r="A2763" s="175" t="s">
        <v>3532</v>
      </c>
      <c r="B2763" s="175" t="s">
        <v>3533</v>
      </c>
      <c r="C2763" s="175" t="s">
        <v>476</v>
      </c>
      <c r="D2763" s="178">
        <v>669.63</v>
      </c>
      <c r="E2763" t="s">
        <v>34</v>
      </c>
    </row>
    <row r="2764" spans="1:5" ht="15" customHeight="1">
      <c r="A2764" s="174" t="s">
        <v>2835</v>
      </c>
      <c r="B2764" s="174" t="s">
        <v>2836</v>
      </c>
      <c r="C2764" s="174" t="s">
        <v>2837</v>
      </c>
      <c r="D2764" s="177">
        <v>395.76</v>
      </c>
      <c r="E2764" t="s">
        <v>34</v>
      </c>
    </row>
    <row r="2765" spans="1:5" ht="15" customHeight="1">
      <c r="A2765" s="175" t="s">
        <v>4844</v>
      </c>
      <c r="B2765" s="175" t="s">
        <v>4845</v>
      </c>
      <c r="C2765" s="175" t="s">
        <v>241</v>
      </c>
      <c r="D2765" s="178">
        <v>899.32</v>
      </c>
      <c r="E2765" t="s">
        <v>34</v>
      </c>
    </row>
    <row r="2766" spans="1:5" ht="15" customHeight="1">
      <c r="A2766" s="174" t="s">
        <v>3351</v>
      </c>
      <c r="B2766" s="174" t="s">
        <v>3352</v>
      </c>
      <c r="C2766" s="174" t="s">
        <v>241</v>
      </c>
      <c r="D2766" s="177">
        <v>528.03</v>
      </c>
      <c r="E2766" t="s">
        <v>34</v>
      </c>
    </row>
    <row r="2767" spans="1:5" ht="15" customHeight="1">
      <c r="A2767" s="175" t="s">
        <v>4846</v>
      </c>
      <c r="B2767" s="175" t="s">
        <v>4847</v>
      </c>
      <c r="C2767" s="175" t="s">
        <v>4848</v>
      </c>
      <c r="D2767" s="178">
        <v>213.35</v>
      </c>
      <c r="E2767" t="s">
        <v>34</v>
      </c>
    </row>
    <row r="2768" spans="1:5" ht="15" customHeight="1">
      <c r="A2768" s="174" t="s">
        <v>4849</v>
      </c>
      <c r="B2768" s="174" t="s">
        <v>4850</v>
      </c>
      <c r="C2768" s="174" t="s">
        <v>850</v>
      </c>
      <c r="D2768" s="177">
        <v>414.88</v>
      </c>
      <c r="E2768" t="s">
        <v>34</v>
      </c>
    </row>
    <row r="2769" spans="1:5" ht="15" customHeight="1">
      <c r="A2769" s="175" t="s">
        <v>3255</v>
      </c>
      <c r="B2769" s="175" t="s">
        <v>3256</v>
      </c>
      <c r="C2769" s="175" t="s">
        <v>374</v>
      </c>
      <c r="D2769" s="178">
        <v>289.66000000000003</v>
      </c>
      <c r="E2769" t="s">
        <v>34</v>
      </c>
    </row>
    <row r="2770" spans="1:5" ht="15" customHeight="1">
      <c r="A2770" s="174" t="s">
        <v>2984</v>
      </c>
      <c r="B2770" s="174" t="s">
        <v>2985</v>
      </c>
      <c r="C2770" s="174" t="s">
        <v>241</v>
      </c>
      <c r="D2770" s="177">
        <v>370.05</v>
      </c>
      <c r="E2770" t="s">
        <v>34</v>
      </c>
    </row>
    <row r="2771" spans="1:5" ht="15" customHeight="1">
      <c r="A2771" s="175" t="s">
        <v>4851</v>
      </c>
      <c r="B2771" s="175" t="s">
        <v>4852</v>
      </c>
      <c r="C2771" s="175" t="s">
        <v>3638</v>
      </c>
      <c r="D2771" s="178">
        <v>260.89999999999998</v>
      </c>
      <c r="E2771" t="s">
        <v>34</v>
      </c>
    </row>
    <row r="2772" spans="1:5" ht="15" customHeight="1">
      <c r="A2772" s="174" t="s">
        <v>4853</v>
      </c>
      <c r="B2772" s="174" t="s">
        <v>4854</v>
      </c>
      <c r="C2772" s="174" t="s">
        <v>3638</v>
      </c>
      <c r="D2772" s="177">
        <v>200.65</v>
      </c>
      <c r="E2772" t="s">
        <v>34</v>
      </c>
    </row>
    <row r="2773" spans="1:5" ht="15" customHeight="1">
      <c r="A2773" s="175" t="s">
        <v>4855</v>
      </c>
      <c r="B2773" s="175" t="s">
        <v>4856</v>
      </c>
      <c r="C2773" s="175" t="s">
        <v>3638</v>
      </c>
      <c r="D2773" s="178">
        <v>200.65</v>
      </c>
      <c r="E2773" t="s">
        <v>34</v>
      </c>
    </row>
    <row r="2774" spans="1:5" ht="15" customHeight="1">
      <c r="A2774" s="174" t="s">
        <v>2695</v>
      </c>
      <c r="B2774" s="174" t="s">
        <v>2696</v>
      </c>
      <c r="C2774" s="174" t="s">
        <v>2697</v>
      </c>
      <c r="D2774" s="177">
        <v>213.9</v>
      </c>
      <c r="E2774" t="s">
        <v>34</v>
      </c>
    </row>
    <row r="2775" spans="1:5" ht="15" customHeight="1">
      <c r="A2775" s="175" t="s">
        <v>3038</v>
      </c>
      <c r="B2775" s="175" t="s">
        <v>3039</v>
      </c>
      <c r="C2775" s="175" t="s">
        <v>241</v>
      </c>
      <c r="D2775" s="178">
        <v>247.84</v>
      </c>
      <c r="E2775" t="s">
        <v>34</v>
      </c>
    </row>
    <row r="2776" spans="1:5" ht="15" customHeight="1">
      <c r="A2776" s="174" t="s">
        <v>3601</v>
      </c>
      <c r="B2776" s="174" t="s">
        <v>3602</v>
      </c>
      <c r="C2776" s="174" t="s">
        <v>3603</v>
      </c>
      <c r="D2776" s="177">
        <v>123.64</v>
      </c>
      <c r="E2776" t="s">
        <v>34</v>
      </c>
    </row>
    <row r="2777" spans="1:5" ht="15" customHeight="1">
      <c r="A2777" s="175" t="s">
        <v>3636</v>
      </c>
      <c r="B2777" s="175" t="s">
        <v>3637</v>
      </c>
      <c r="C2777" s="175" t="s">
        <v>3638</v>
      </c>
      <c r="D2777" s="178">
        <v>515.54999999999995</v>
      </c>
      <c r="E2777" t="s">
        <v>34</v>
      </c>
    </row>
    <row r="2778" spans="1:5" ht="15" customHeight="1">
      <c r="A2778" s="174" t="s">
        <v>4857</v>
      </c>
      <c r="B2778" s="174" t="s">
        <v>4858</v>
      </c>
      <c r="C2778" s="174" t="s">
        <v>3638</v>
      </c>
      <c r="D2778" s="177">
        <v>200.65</v>
      </c>
      <c r="E2778" t="s">
        <v>34</v>
      </c>
    </row>
    <row r="2779" spans="1:5" ht="15" customHeight="1">
      <c r="A2779" s="175" t="s">
        <v>3646</v>
      </c>
      <c r="B2779" s="175" t="s">
        <v>3647</v>
      </c>
      <c r="C2779" s="175" t="s">
        <v>934</v>
      </c>
      <c r="D2779" s="178">
        <v>372</v>
      </c>
      <c r="E2779" t="s">
        <v>34</v>
      </c>
    </row>
    <row r="2780" spans="1:5" ht="15" customHeight="1">
      <c r="A2780" s="174" t="s">
        <v>3013</v>
      </c>
      <c r="B2780" s="174" t="s">
        <v>3014</v>
      </c>
      <c r="C2780" s="174" t="s">
        <v>1084</v>
      </c>
      <c r="D2780" s="177">
        <v>203.38</v>
      </c>
      <c r="E2780" t="s">
        <v>34</v>
      </c>
    </row>
    <row r="2781" spans="1:5" ht="15" customHeight="1">
      <c r="A2781" s="175" t="s">
        <v>3123</v>
      </c>
      <c r="B2781" s="175" t="s">
        <v>3124</v>
      </c>
      <c r="C2781" s="175" t="s">
        <v>915</v>
      </c>
      <c r="D2781" s="178">
        <v>268.89999999999998</v>
      </c>
      <c r="E2781" t="s">
        <v>34</v>
      </c>
    </row>
    <row r="2782" spans="1:5" ht="15" customHeight="1">
      <c r="A2782" s="174" t="s">
        <v>3378</v>
      </c>
      <c r="B2782" s="174" t="s">
        <v>3076</v>
      </c>
      <c r="C2782" s="174" t="s">
        <v>3379</v>
      </c>
      <c r="D2782" s="177">
        <v>236.78</v>
      </c>
      <c r="E2782" t="s">
        <v>34</v>
      </c>
    </row>
    <row r="2783" spans="1:5" ht="15" customHeight="1">
      <c r="A2783" s="175" t="s">
        <v>1200</v>
      </c>
      <c r="B2783" s="175" t="s">
        <v>1201</v>
      </c>
      <c r="C2783" s="175" t="s">
        <v>806</v>
      </c>
      <c r="D2783" s="178">
        <v>274.10000000000002</v>
      </c>
      <c r="E2783" t="s">
        <v>34</v>
      </c>
    </row>
    <row r="2784" spans="1:5" ht="15" customHeight="1">
      <c r="A2784" s="174" t="s">
        <v>3425</v>
      </c>
      <c r="B2784" s="174" t="s">
        <v>3426</v>
      </c>
      <c r="C2784" s="174" t="s">
        <v>241</v>
      </c>
      <c r="D2784" s="177">
        <v>289.35000000000002</v>
      </c>
      <c r="E2784" t="s">
        <v>34</v>
      </c>
    </row>
    <row r="2785" spans="1:5" ht="15" customHeight="1">
      <c r="A2785" s="175" t="s">
        <v>3427</v>
      </c>
      <c r="B2785" s="175" t="s">
        <v>3428</v>
      </c>
      <c r="C2785" s="175" t="s">
        <v>241</v>
      </c>
      <c r="D2785" s="178">
        <v>93.35</v>
      </c>
      <c r="E2785" t="s">
        <v>34</v>
      </c>
    </row>
    <row r="2786" spans="1:5" ht="15" customHeight="1">
      <c r="A2786" s="174" t="s">
        <v>4859</v>
      </c>
      <c r="B2786" s="174" t="s">
        <v>4860</v>
      </c>
      <c r="C2786" s="174" t="s">
        <v>246</v>
      </c>
      <c r="D2786" s="177">
        <v>167.37</v>
      </c>
      <c r="E2786" t="s">
        <v>34</v>
      </c>
    </row>
    <row r="2787" spans="1:5" ht="15" customHeight="1">
      <c r="A2787" s="175" t="s">
        <v>4861</v>
      </c>
      <c r="B2787" s="175" t="s">
        <v>4862</v>
      </c>
      <c r="C2787" s="175" t="s">
        <v>4863</v>
      </c>
      <c r="D2787" s="178">
        <v>58.9</v>
      </c>
      <c r="E2787" t="s">
        <v>34</v>
      </c>
    </row>
    <row r="2788" spans="1:5" ht="15" customHeight="1">
      <c r="A2788" s="174" t="s">
        <v>4864</v>
      </c>
      <c r="B2788" s="174" t="s">
        <v>4865</v>
      </c>
      <c r="C2788" s="174" t="s">
        <v>1176</v>
      </c>
      <c r="D2788" s="177">
        <v>255.45</v>
      </c>
      <c r="E2788" t="s">
        <v>34</v>
      </c>
    </row>
    <row r="2789" spans="1:5" ht="15" customHeight="1">
      <c r="A2789" s="175" t="s">
        <v>3077</v>
      </c>
      <c r="B2789" s="175" t="s">
        <v>3078</v>
      </c>
      <c r="C2789" s="175" t="s">
        <v>3079</v>
      </c>
      <c r="D2789" s="178">
        <v>176</v>
      </c>
      <c r="E2789" t="s">
        <v>34</v>
      </c>
    </row>
    <row r="2790" spans="1:5" ht="15" customHeight="1">
      <c r="A2790" s="174" t="s">
        <v>2669</v>
      </c>
      <c r="B2790" s="174" t="s">
        <v>2670</v>
      </c>
      <c r="C2790" s="174" t="s">
        <v>1110</v>
      </c>
      <c r="D2790" s="177">
        <v>106.85</v>
      </c>
      <c r="E2790" t="s">
        <v>34</v>
      </c>
    </row>
    <row r="2791" spans="1:5" ht="15" customHeight="1">
      <c r="A2791" s="175" t="s">
        <v>4866</v>
      </c>
      <c r="B2791" s="175" t="s">
        <v>762</v>
      </c>
      <c r="C2791" s="175" t="s">
        <v>241</v>
      </c>
      <c r="D2791" s="178">
        <v>215.37</v>
      </c>
      <c r="E2791" t="s">
        <v>34</v>
      </c>
    </row>
    <row r="2792" spans="1:5" ht="15" customHeight="1">
      <c r="A2792" s="174" t="s">
        <v>2904</v>
      </c>
      <c r="B2792" s="174" t="s">
        <v>2905</v>
      </c>
      <c r="C2792" s="174" t="s">
        <v>1420</v>
      </c>
      <c r="D2792" s="177">
        <v>104.84</v>
      </c>
      <c r="E2792" t="s">
        <v>34</v>
      </c>
    </row>
    <row r="2793" spans="1:5" ht="15" customHeight="1">
      <c r="A2793" s="175" t="s">
        <v>4867</v>
      </c>
      <c r="B2793" s="175" t="s">
        <v>4868</v>
      </c>
      <c r="C2793" s="175" t="s">
        <v>1420</v>
      </c>
      <c r="D2793" s="178">
        <v>104.84</v>
      </c>
      <c r="E2793" t="s">
        <v>34</v>
      </c>
    </row>
    <row r="2794" spans="1:5" ht="15" customHeight="1">
      <c r="A2794" s="174" t="s">
        <v>3193</v>
      </c>
      <c r="B2794" s="174" t="s">
        <v>3194</v>
      </c>
      <c r="C2794" s="174" t="s">
        <v>944</v>
      </c>
      <c r="D2794" s="177">
        <v>129</v>
      </c>
      <c r="E2794" t="s">
        <v>34</v>
      </c>
    </row>
    <row r="2795" spans="1:5" ht="15" customHeight="1">
      <c r="A2795" s="175" t="s">
        <v>4869</v>
      </c>
      <c r="B2795" s="175" t="s">
        <v>4870</v>
      </c>
      <c r="C2795" s="175" t="s">
        <v>476</v>
      </c>
      <c r="D2795" s="178">
        <v>355.45</v>
      </c>
      <c r="E2795" t="s">
        <v>34</v>
      </c>
    </row>
    <row r="2796" spans="1:5" ht="15" customHeight="1">
      <c r="A2796" s="174" t="s">
        <v>4871</v>
      </c>
      <c r="B2796" s="174" t="s">
        <v>4872</v>
      </c>
      <c r="C2796" s="174" t="s">
        <v>1420</v>
      </c>
      <c r="D2796" s="177">
        <v>104.84</v>
      </c>
      <c r="E2796" t="s">
        <v>34</v>
      </c>
    </row>
    <row r="2797" spans="1:5" ht="15" customHeight="1">
      <c r="A2797" s="175" t="s">
        <v>3203</v>
      </c>
      <c r="B2797" s="175" t="s">
        <v>3204</v>
      </c>
      <c r="C2797" s="175" t="s">
        <v>3205</v>
      </c>
      <c r="D2797" s="178">
        <v>129.94</v>
      </c>
      <c r="E2797" t="s">
        <v>34</v>
      </c>
    </row>
    <row r="2798" spans="1:5" ht="15" customHeight="1">
      <c r="A2798" s="174" t="s">
        <v>4873</v>
      </c>
      <c r="B2798" s="174" t="s">
        <v>3794</v>
      </c>
      <c r="C2798" s="174" t="s">
        <v>2910</v>
      </c>
      <c r="D2798" s="177">
        <v>90.22</v>
      </c>
      <c r="E2798" t="s">
        <v>34</v>
      </c>
    </row>
    <row r="2799" spans="1:5" ht="15" customHeight="1">
      <c r="A2799" s="175" t="s">
        <v>3793</v>
      </c>
      <c r="B2799" s="175" t="s">
        <v>3794</v>
      </c>
      <c r="C2799" s="175" t="s">
        <v>1420</v>
      </c>
      <c r="D2799" s="178">
        <v>104.84</v>
      </c>
      <c r="E2799" t="s">
        <v>34</v>
      </c>
    </row>
    <row r="2800" spans="1:5" ht="15" customHeight="1">
      <c r="A2800" s="174" t="s">
        <v>4874</v>
      </c>
      <c r="B2800" s="174" t="s">
        <v>4875</v>
      </c>
      <c r="C2800" s="174" t="s">
        <v>1420</v>
      </c>
      <c r="D2800" s="177">
        <v>104.84</v>
      </c>
      <c r="E2800" t="s">
        <v>34</v>
      </c>
    </row>
    <row r="2801" spans="1:5" ht="15" customHeight="1">
      <c r="A2801" s="175" t="s">
        <v>4876</v>
      </c>
      <c r="B2801" s="175" t="s">
        <v>4877</v>
      </c>
      <c r="C2801" s="175" t="s">
        <v>2910</v>
      </c>
      <c r="D2801" s="178">
        <v>90.22</v>
      </c>
      <c r="E2801" t="s">
        <v>34</v>
      </c>
    </row>
    <row r="2802" spans="1:5" ht="15" customHeight="1">
      <c r="A2802" s="174" t="s">
        <v>3199</v>
      </c>
      <c r="B2802" s="174" t="s">
        <v>3200</v>
      </c>
      <c r="C2802" s="174" t="s">
        <v>2910</v>
      </c>
      <c r="D2802" s="177">
        <v>93.02</v>
      </c>
      <c r="E2802" t="s">
        <v>34</v>
      </c>
    </row>
    <row r="2803" spans="1:5" ht="15" customHeight="1">
      <c r="A2803" s="175" t="s">
        <v>821</v>
      </c>
      <c r="B2803" s="175" t="s">
        <v>822</v>
      </c>
      <c r="C2803" s="175" t="s">
        <v>823</v>
      </c>
      <c r="D2803" s="178">
        <v>132.88</v>
      </c>
      <c r="E2803" t="s">
        <v>34</v>
      </c>
    </row>
    <row r="2804" spans="1:5" ht="15" customHeight="1">
      <c r="A2804" s="174" t="s">
        <v>2787</v>
      </c>
      <c r="B2804" s="174" t="s">
        <v>2788</v>
      </c>
      <c r="C2804" s="174" t="s">
        <v>2789</v>
      </c>
      <c r="D2804" s="177">
        <v>426.97</v>
      </c>
      <c r="E2804" t="s">
        <v>34</v>
      </c>
    </row>
    <row r="2805" spans="1:5" ht="15" customHeight="1">
      <c r="A2805" s="175" t="s">
        <v>4878</v>
      </c>
      <c r="B2805" s="175" t="s">
        <v>4879</v>
      </c>
      <c r="C2805" s="175" t="s">
        <v>4726</v>
      </c>
      <c r="D2805" s="178">
        <v>219.8</v>
      </c>
      <c r="E2805" t="s">
        <v>34</v>
      </c>
    </row>
    <row r="2806" spans="1:5" ht="15" customHeight="1">
      <c r="A2806" s="174" t="s">
        <v>3108</v>
      </c>
      <c r="B2806" s="174" t="s">
        <v>3109</v>
      </c>
      <c r="C2806" s="174" t="s">
        <v>215</v>
      </c>
      <c r="D2806" s="177">
        <v>404.07</v>
      </c>
      <c r="E2806" t="s">
        <v>34</v>
      </c>
    </row>
    <row r="2807" spans="1:5" ht="15" customHeight="1">
      <c r="A2807" s="175" t="s">
        <v>4880</v>
      </c>
      <c r="B2807" s="175" t="s">
        <v>4881</v>
      </c>
      <c r="C2807" s="175" t="s">
        <v>4882</v>
      </c>
      <c r="D2807" s="178">
        <v>419.96</v>
      </c>
      <c r="E2807" t="s">
        <v>34</v>
      </c>
    </row>
    <row r="2808" spans="1:5" ht="15" customHeight="1">
      <c r="A2808" s="174" t="s">
        <v>2945</v>
      </c>
      <c r="B2808" s="174" t="s">
        <v>2946</v>
      </c>
      <c r="C2808" s="174" t="s">
        <v>2947</v>
      </c>
      <c r="D2808" s="177">
        <v>238.42</v>
      </c>
      <c r="E2808" t="s">
        <v>34</v>
      </c>
    </row>
    <row r="2809" spans="1:5" ht="15" customHeight="1">
      <c r="A2809" s="175" t="s">
        <v>4883</v>
      </c>
      <c r="B2809" s="175" t="s">
        <v>2661</v>
      </c>
      <c r="C2809" s="175" t="s">
        <v>869</v>
      </c>
      <c r="D2809" s="178">
        <v>367.2</v>
      </c>
      <c r="E2809" t="s">
        <v>34</v>
      </c>
    </row>
    <row r="2810" spans="1:5" ht="15" customHeight="1">
      <c r="A2810" s="174" t="s">
        <v>4884</v>
      </c>
      <c r="B2810" s="174" t="s">
        <v>4885</v>
      </c>
      <c r="C2810" s="174" t="s">
        <v>4886</v>
      </c>
      <c r="D2810" s="177">
        <v>453.32</v>
      </c>
      <c r="E2810" t="s">
        <v>34</v>
      </c>
    </row>
    <row r="2811" spans="1:5" ht="15" customHeight="1">
      <c r="A2811" s="175" t="s">
        <v>4887</v>
      </c>
      <c r="B2811" s="175" t="s">
        <v>4888</v>
      </c>
      <c r="C2811" s="175" t="s">
        <v>4889</v>
      </c>
      <c r="D2811" s="178">
        <v>75.099999999999994</v>
      </c>
      <c r="E2811" t="s">
        <v>34</v>
      </c>
    </row>
    <row r="2812" spans="1:5" ht="15" customHeight="1">
      <c r="A2812" s="174" t="s">
        <v>2959</v>
      </c>
      <c r="B2812" s="174" t="s">
        <v>2960</v>
      </c>
      <c r="C2812" s="174" t="s">
        <v>476</v>
      </c>
      <c r="D2812" s="177">
        <v>184.27</v>
      </c>
      <c r="E2812" t="s">
        <v>34</v>
      </c>
    </row>
    <row r="2813" spans="1:5" ht="15" customHeight="1">
      <c r="A2813" s="175" t="s">
        <v>4890</v>
      </c>
      <c r="B2813" s="175" t="s">
        <v>3244</v>
      </c>
      <c r="C2813" s="175" t="s">
        <v>4891</v>
      </c>
      <c r="D2813" s="178">
        <v>91.56</v>
      </c>
      <c r="E2813" t="s">
        <v>34</v>
      </c>
    </row>
    <row r="2814" spans="1:5" ht="15" customHeight="1">
      <c r="A2814" s="174" t="s">
        <v>3136</v>
      </c>
      <c r="B2814" s="174" t="s">
        <v>3137</v>
      </c>
      <c r="C2814" s="174" t="s">
        <v>241</v>
      </c>
      <c r="D2814" s="177">
        <v>52.24</v>
      </c>
      <c r="E2814" t="s">
        <v>34</v>
      </c>
    </row>
    <row r="2815" spans="1:5" ht="15" customHeight="1">
      <c r="A2815" s="175" t="s">
        <v>3235</v>
      </c>
      <c r="B2815" s="175" t="s">
        <v>3236</v>
      </c>
      <c r="C2815" s="175" t="s">
        <v>908</v>
      </c>
      <c r="D2815" s="178">
        <v>59.44</v>
      </c>
      <c r="E2815" t="s">
        <v>34</v>
      </c>
    </row>
    <row r="2816" spans="1:5" ht="15" customHeight="1">
      <c r="A2816" s="174" t="s">
        <v>4892</v>
      </c>
      <c r="B2816" s="174" t="s">
        <v>4893</v>
      </c>
      <c r="C2816" s="174" t="s">
        <v>826</v>
      </c>
      <c r="D2816" s="177">
        <v>184.8</v>
      </c>
      <c r="E2816" t="s">
        <v>34</v>
      </c>
    </row>
    <row r="2817" spans="1:5" ht="15" customHeight="1">
      <c r="A2817" s="175" t="s">
        <v>4894</v>
      </c>
      <c r="B2817" s="175" t="s">
        <v>4895</v>
      </c>
      <c r="C2817" s="175" t="s">
        <v>2808</v>
      </c>
      <c r="D2817" s="178">
        <v>111.92</v>
      </c>
      <c r="E2817" t="s">
        <v>34</v>
      </c>
    </row>
    <row r="2818" spans="1:5" ht="15" customHeight="1">
      <c r="A2818" s="174" t="s">
        <v>4896</v>
      </c>
      <c r="B2818" s="174" t="s">
        <v>4897</v>
      </c>
      <c r="C2818" s="174" t="s">
        <v>1559</v>
      </c>
      <c r="D2818" s="177">
        <v>289.08</v>
      </c>
      <c r="E2818" t="s">
        <v>34</v>
      </c>
    </row>
    <row r="2819" spans="1:5" ht="15" customHeight="1">
      <c r="A2819" s="175" t="s">
        <v>3596</v>
      </c>
      <c r="B2819" s="175" t="s">
        <v>3597</v>
      </c>
      <c r="C2819" s="175" t="s">
        <v>594</v>
      </c>
      <c r="D2819" s="178">
        <v>141.88</v>
      </c>
      <c r="E2819" t="s">
        <v>34</v>
      </c>
    </row>
    <row r="2820" spans="1:5" ht="15" customHeight="1">
      <c r="A2820" s="174" t="s">
        <v>3036</v>
      </c>
      <c r="B2820" s="174" t="s">
        <v>3037</v>
      </c>
      <c r="C2820" s="174" t="s">
        <v>241</v>
      </c>
      <c r="D2820" s="177">
        <v>169.38</v>
      </c>
      <c r="E2820" t="s">
        <v>34</v>
      </c>
    </row>
    <row r="2821" spans="1:5" ht="15" customHeight="1">
      <c r="A2821" s="175" t="s">
        <v>4898</v>
      </c>
      <c r="B2821" s="175" t="s">
        <v>4899</v>
      </c>
      <c r="C2821" s="175" t="s">
        <v>2944</v>
      </c>
      <c r="D2821" s="178">
        <v>225.52</v>
      </c>
      <c r="E2821" t="s">
        <v>34</v>
      </c>
    </row>
    <row r="2822" spans="1:5" ht="15" customHeight="1">
      <c r="A2822" s="174" t="s">
        <v>4900</v>
      </c>
      <c r="B2822" s="174" t="s">
        <v>4901</v>
      </c>
      <c r="C2822" s="174" t="s">
        <v>952</v>
      </c>
      <c r="D2822" s="177">
        <v>194.28</v>
      </c>
      <c r="E2822" t="s">
        <v>34</v>
      </c>
    </row>
    <row r="2823" spans="1:5" ht="15" customHeight="1">
      <c r="A2823" s="175" t="s">
        <v>4902</v>
      </c>
      <c r="B2823" s="175" t="s">
        <v>4903</v>
      </c>
      <c r="C2823" s="175" t="s">
        <v>845</v>
      </c>
      <c r="D2823" s="178">
        <v>226.68</v>
      </c>
      <c r="E2823" t="s">
        <v>34</v>
      </c>
    </row>
    <row r="2824" spans="1:5" ht="15" customHeight="1">
      <c r="A2824" s="174" t="s">
        <v>4904</v>
      </c>
      <c r="B2824" s="174" t="s">
        <v>4905</v>
      </c>
      <c r="C2824" s="174" t="s">
        <v>1137</v>
      </c>
      <c r="D2824" s="177">
        <v>238.44</v>
      </c>
      <c r="E2824" t="s">
        <v>34</v>
      </c>
    </row>
    <row r="2825" spans="1:5" ht="15" customHeight="1">
      <c r="A2825" s="175" t="s">
        <v>4906</v>
      </c>
      <c r="B2825" s="175" t="s">
        <v>4907</v>
      </c>
      <c r="C2825" s="175" t="s">
        <v>4908</v>
      </c>
      <c r="D2825" s="178">
        <v>138.99</v>
      </c>
      <c r="E2825" t="s">
        <v>34</v>
      </c>
    </row>
    <row r="2826" spans="1:5" ht="15" customHeight="1">
      <c r="A2826" s="174" t="s">
        <v>4909</v>
      </c>
      <c r="B2826" s="174" t="s">
        <v>4910</v>
      </c>
      <c r="C2826" s="174" t="s">
        <v>594</v>
      </c>
      <c r="D2826" s="177">
        <v>132.28</v>
      </c>
      <c r="E2826" t="s">
        <v>34</v>
      </c>
    </row>
    <row r="2827" spans="1:5" ht="15" customHeight="1">
      <c r="A2827" s="175" t="s">
        <v>4911</v>
      </c>
      <c r="B2827" s="175" t="s">
        <v>4912</v>
      </c>
      <c r="C2827" s="175" t="s">
        <v>3546</v>
      </c>
      <c r="D2827" s="178">
        <v>109.78</v>
      </c>
      <c r="E2827" t="s">
        <v>34</v>
      </c>
    </row>
    <row r="2828" spans="1:5" ht="15" customHeight="1">
      <c r="A2828" s="174" t="s">
        <v>2665</v>
      </c>
      <c r="B2828" s="174" t="s">
        <v>2666</v>
      </c>
      <c r="C2828" s="174" t="s">
        <v>773</v>
      </c>
      <c r="D2828" s="177">
        <v>167.44</v>
      </c>
      <c r="E2828" t="s">
        <v>34</v>
      </c>
    </row>
    <row r="2829" spans="1:5" ht="15" customHeight="1">
      <c r="A2829" s="175" t="s">
        <v>3027</v>
      </c>
      <c r="B2829" s="175" t="s">
        <v>3028</v>
      </c>
      <c r="C2829" s="175" t="s">
        <v>215</v>
      </c>
      <c r="D2829" s="178">
        <v>81.38</v>
      </c>
      <c r="E2829" t="s">
        <v>34</v>
      </c>
    </row>
    <row r="2830" spans="1:5" ht="15" customHeight="1">
      <c r="A2830" s="174" t="s">
        <v>4913</v>
      </c>
      <c r="B2830" s="174" t="s">
        <v>4914</v>
      </c>
      <c r="C2830" s="174" t="s">
        <v>4915</v>
      </c>
      <c r="D2830" s="177">
        <v>80.849999999999994</v>
      </c>
      <c r="E2830" t="s">
        <v>34</v>
      </c>
    </row>
    <row r="2831" spans="1:5" ht="15" customHeight="1">
      <c r="A2831" s="175" t="s">
        <v>4916</v>
      </c>
      <c r="B2831" s="175" t="s">
        <v>4917</v>
      </c>
      <c r="C2831" s="175" t="s">
        <v>246</v>
      </c>
      <c r="D2831" s="178">
        <v>97.17</v>
      </c>
      <c r="E2831" t="s">
        <v>34</v>
      </c>
    </row>
    <row r="2832" spans="1:5" ht="15" customHeight="1">
      <c r="A2832" s="174" t="s">
        <v>3223</v>
      </c>
      <c r="B2832" s="174" t="s">
        <v>3224</v>
      </c>
      <c r="C2832" s="174" t="s">
        <v>241</v>
      </c>
      <c r="D2832" s="177">
        <v>126.4</v>
      </c>
      <c r="E2832" t="s">
        <v>34</v>
      </c>
    </row>
    <row r="2833" spans="1:5" ht="15" customHeight="1">
      <c r="A2833" s="175" t="s">
        <v>4918</v>
      </c>
      <c r="B2833" s="175" t="s">
        <v>4919</v>
      </c>
      <c r="C2833" s="175" t="s">
        <v>4920</v>
      </c>
      <c r="D2833" s="178">
        <v>83.52</v>
      </c>
      <c r="E2833" t="s">
        <v>34</v>
      </c>
    </row>
    <row r="2834" spans="1:5" ht="15" customHeight="1">
      <c r="A2834" s="174" t="s">
        <v>3538</v>
      </c>
      <c r="B2834" s="174" t="s">
        <v>3539</v>
      </c>
      <c r="C2834" s="174" t="s">
        <v>1076</v>
      </c>
      <c r="D2834" s="177">
        <v>81.510000000000005</v>
      </c>
      <c r="E2834" t="s">
        <v>34</v>
      </c>
    </row>
    <row r="2835" spans="1:5" ht="15" customHeight="1">
      <c r="A2835" s="175" t="s">
        <v>4921</v>
      </c>
      <c r="B2835" s="175" t="s">
        <v>4922</v>
      </c>
      <c r="C2835" s="175" t="s">
        <v>4923</v>
      </c>
      <c r="D2835" s="178">
        <v>162.29</v>
      </c>
      <c r="E2835" t="s">
        <v>34</v>
      </c>
    </row>
    <row r="2836" spans="1:5" ht="15" customHeight="1">
      <c r="A2836" s="174" t="s">
        <v>4924</v>
      </c>
      <c r="B2836" s="174" t="s">
        <v>4925</v>
      </c>
      <c r="C2836" s="174" t="s">
        <v>1171</v>
      </c>
      <c r="D2836" s="177">
        <v>201.27</v>
      </c>
      <c r="E2836" t="s">
        <v>34</v>
      </c>
    </row>
    <row r="2837" spans="1:5" ht="15" customHeight="1">
      <c r="A2837" s="175" t="s">
        <v>3253</v>
      </c>
      <c r="B2837" s="175" t="s">
        <v>3254</v>
      </c>
      <c r="C2837" s="175" t="s">
        <v>850</v>
      </c>
      <c r="D2837" s="178">
        <v>173.04</v>
      </c>
      <c r="E2837" t="s">
        <v>34</v>
      </c>
    </row>
    <row r="2838" spans="1:5" ht="15" customHeight="1">
      <c r="A2838" s="174" t="s">
        <v>4926</v>
      </c>
      <c r="B2838" s="174" t="s">
        <v>4927</v>
      </c>
      <c r="C2838" s="174" t="s">
        <v>1171</v>
      </c>
      <c r="D2838" s="177">
        <v>195.03</v>
      </c>
      <c r="E2838" t="s">
        <v>34</v>
      </c>
    </row>
    <row r="2839" spans="1:5" ht="15" customHeight="1">
      <c r="A2839" s="175" t="s">
        <v>3129</v>
      </c>
      <c r="B2839" s="175" t="s">
        <v>3130</v>
      </c>
      <c r="C2839" s="175" t="s">
        <v>241</v>
      </c>
      <c r="D2839" s="178">
        <v>326.02999999999997</v>
      </c>
      <c r="E2839" t="s">
        <v>34</v>
      </c>
    </row>
    <row r="2840" spans="1:5" ht="15" customHeight="1">
      <c r="A2840" s="174" t="s">
        <v>4928</v>
      </c>
      <c r="B2840" s="174" t="s">
        <v>4929</v>
      </c>
      <c r="C2840" s="174" t="s">
        <v>374</v>
      </c>
      <c r="D2840" s="177">
        <v>115.89</v>
      </c>
      <c r="E2840" t="s">
        <v>34</v>
      </c>
    </row>
    <row r="2841" spans="1:5" ht="15" customHeight="1">
      <c r="A2841" s="175" t="s">
        <v>885</v>
      </c>
      <c r="B2841" s="175" t="s">
        <v>886</v>
      </c>
      <c r="C2841" s="175" t="s">
        <v>887</v>
      </c>
      <c r="D2841" s="178">
        <v>253.59</v>
      </c>
      <c r="E2841" t="s">
        <v>34</v>
      </c>
    </row>
    <row r="2842" spans="1:5" ht="15" customHeight="1">
      <c r="A2842" s="174" t="s">
        <v>4930</v>
      </c>
      <c r="B2842" s="174" t="s">
        <v>4931</v>
      </c>
      <c r="C2842" s="174" t="s">
        <v>983</v>
      </c>
      <c r="D2842" s="177">
        <v>259.08</v>
      </c>
      <c r="E2842" t="s">
        <v>34</v>
      </c>
    </row>
    <row r="2843" spans="1:5" ht="15" customHeight="1">
      <c r="A2843" s="175" t="s">
        <v>2781</v>
      </c>
      <c r="B2843" s="175" t="s">
        <v>2782</v>
      </c>
      <c r="C2843" s="175" t="s">
        <v>1176</v>
      </c>
      <c r="D2843" s="178">
        <v>64.8</v>
      </c>
      <c r="E2843" t="s">
        <v>34</v>
      </c>
    </row>
    <row r="2844" spans="1:5" ht="15" customHeight="1">
      <c r="A2844" s="174" t="s">
        <v>4932</v>
      </c>
      <c r="B2844" s="174" t="s">
        <v>2928</v>
      </c>
      <c r="C2844" s="174" t="s">
        <v>476</v>
      </c>
      <c r="D2844" s="177">
        <v>281.72000000000003</v>
      </c>
      <c r="E2844" t="s">
        <v>34</v>
      </c>
    </row>
    <row r="2845" spans="1:5" ht="15" customHeight="1">
      <c r="A2845" s="175" t="s">
        <v>2927</v>
      </c>
      <c r="B2845" s="175" t="s">
        <v>2928</v>
      </c>
      <c r="C2845" s="175" t="s">
        <v>594</v>
      </c>
      <c r="D2845" s="178">
        <v>216.16</v>
      </c>
      <c r="E2845" t="s">
        <v>34</v>
      </c>
    </row>
    <row r="2846" spans="1:5" ht="15" customHeight="1">
      <c r="A2846" s="174" t="s">
        <v>4933</v>
      </c>
      <c r="B2846" s="174" t="s">
        <v>4934</v>
      </c>
      <c r="C2846" s="174" t="s">
        <v>4935</v>
      </c>
      <c r="D2846" s="177">
        <v>78.12</v>
      </c>
      <c r="E2846" t="s">
        <v>34</v>
      </c>
    </row>
    <row r="2847" spans="1:5" ht="15" customHeight="1">
      <c r="A2847" s="175" t="s">
        <v>4936</v>
      </c>
      <c r="B2847" s="175" t="s">
        <v>4937</v>
      </c>
      <c r="C2847" s="175" t="s">
        <v>818</v>
      </c>
      <c r="D2847" s="178">
        <v>81.430000000000007</v>
      </c>
      <c r="E2847" t="s">
        <v>34</v>
      </c>
    </row>
    <row r="2848" spans="1:5" ht="15" customHeight="1">
      <c r="A2848" s="174" t="s">
        <v>4938</v>
      </c>
      <c r="B2848" s="174" t="s">
        <v>4939</v>
      </c>
      <c r="C2848" s="174" t="s">
        <v>2808</v>
      </c>
      <c r="D2848" s="177">
        <v>75.930000000000007</v>
      </c>
      <c r="E2848" t="s">
        <v>34</v>
      </c>
    </row>
    <row r="2849" spans="1:5" ht="15" customHeight="1">
      <c r="A2849" s="175" t="s">
        <v>2868</v>
      </c>
      <c r="B2849" s="175" t="s">
        <v>2869</v>
      </c>
      <c r="C2849" s="175" t="s">
        <v>241</v>
      </c>
      <c r="D2849" s="178">
        <v>234.84</v>
      </c>
      <c r="E2849" t="s">
        <v>34</v>
      </c>
    </row>
    <row r="2850" spans="1:5" ht="15" customHeight="1">
      <c r="A2850" s="174" t="s">
        <v>4940</v>
      </c>
      <c r="B2850" s="174" t="s">
        <v>4941</v>
      </c>
      <c r="C2850" s="174" t="s">
        <v>934</v>
      </c>
      <c r="D2850" s="177">
        <v>558</v>
      </c>
      <c r="E2850" t="s">
        <v>34</v>
      </c>
    </row>
    <row r="2851" spans="1:5" ht="15" customHeight="1">
      <c r="A2851" s="175" t="s">
        <v>1256</v>
      </c>
      <c r="B2851" s="175" t="s">
        <v>1257</v>
      </c>
      <c r="C2851" s="175" t="s">
        <v>241</v>
      </c>
      <c r="D2851" s="178">
        <v>50.16</v>
      </c>
      <c r="E2851" t="s">
        <v>34</v>
      </c>
    </row>
    <row r="2852" spans="1:5" ht="15" customHeight="1">
      <c r="A2852" s="174" t="s">
        <v>4942</v>
      </c>
      <c r="B2852" s="174" t="s">
        <v>4943</v>
      </c>
      <c r="C2852" s="174" t="s">
        <v>241</v>
      </c>
      <c r="D2852" s="177">
        <v>50.73</v>
      </c>
      <c r="E2852" t="s">
        <v>34</v>
      </c>
    </row>
    <row r="2853" spans="1:5" ht="15" customHeight="1">
      <c r="A2853" s="175" t="s">
        <v>4944</v>
      </c>
      <c r="B2853" s="175" t="s">
        <v>4945</v>
      </c>
      <c r="C2853" s="175" t="s">
        <v>703</v>
      </c>
      <c r="D2853" s="178">
        <v>289.38</v>
      </c>
      <c r="E2853" t="s">
        <v>34</v>
      </c>
    </row>
    <row r="2854" spans="1:5" ht="15" customHeight="1">
      <c r="A2854" s="174" t="s">
        <v>4946</v>
      </c>
      <c r="B2854" s="174" t="s">
        <v>4947</v>
      </c>
      <c r="C2854" s="174" t="s">
        <v>241</v>
      </c>
      <c r="D2854" s="177">
        <v>165.09</v>
      </c>
      <c r="E2854" t="s">
        <v>34</v>
      </c>
    </row>
    <row r="2855" spans="1:5" ht="15" customHeight="1">
      <c r="A2855" s="175" t="s">
        <v>4948</v>
      </c>
      <c r="B2855" s="175" t="s">
        <v>4949</v>
      </c>
      <c r="C2855" s="175" t="s">
        <v>869</v>
      </c>
      <c r="D2855" s="178">
        <v>182.43</v>
      </c>
      <c r="E2855" t="s">
        <v>34</v>
      </c>
    </row>
    <row r="2856" spans="1:5" ht="15" customHeight="1">
      <c r="A2856" s="174" t="s">
        <v>4950</v>
      </c>
      <c r="B2856" s="174" t="s">
        <v>4951</v>
      </c>
      <c r="C2856" s="174" t="s">
        <v>869</v>
      </c>
      <c r="D2856" s="177">
        <v>48.32</v>
      </c>
      <c r="E2856" t="s">
        <v>34</v>
      </c>
    </row>
    <row r="2857" spans="1:5" ht="15" customHeight="1">
      <c r="A2857" s="175" t="s">
        <v>2956</v>
      </c>
      <c r="B2857" s="175" t="s">
        <v>2957</v>
      </c>
      <c r="C2857" s="175" t="s">
        <v>2958</v>
      </c>
      <c r="D2857" s="178">
        <v>121.69</v>
      </c>
      <c r="E2857" t="s">
        <v>34</v>
      </c>
    </row>
    <row r="2858" spans="1:5" ht="15" customHeight="1">
      <c r="A2858" s="174" t="s">
        <v>3387</v>
      </c>
      <c r="B2858" s="174" t="s">
        <v>3388</v>
      </c>
      <c r="C2858" s="174" t="s">
        <v>528</v>
      </c>
      <c r="D2858" s="177">
        <v>140.6</v>
      </c>
      <c r="E2858" t="s">
        <v>34</v>
      </c>
    </row>
    <row r="2859" spans="1:5" ht="15" customHeight="1">
      <c r="A2859" s="175" t="s">
        <v>4952</v>
      </c>
      <c r="B2859" s="175" t="s">
        <v>4953</v>
      </c>
      <c r="C2859" s="175" t="s">
        <v>877</v>
      </c>
      <c r="D2859" s="178">
        <v>187.36</v>
      </c>
      <c r="E2859" t="s">
        <v>34</v>
      </c>
    </row>
    <row r="2860" spans="1:5" ht="15" customHeight="1">
      <c r="A2860" s="174" t="s">
        <v>4954</v>
      </c>
      <c r="B2860" s="174" t="s">
        <v>4955</v>
      </c>
      <c r="C2860" s="174" t="s">
        <v>4956</v>
      </c>
      <c r="D2860" s="177">
        <v>110.37</v>
      </c>
      <c r="E2860" t="s">
        <v>34</v>
      </c>
    </row>
    <row r="2861" spans="1:5" ht="15" customHeight="1">
      <c r="A2861" s="175" t="s">
        <v>4957</v>
      </c>
      <c r="B2861" s="175" t="s">
        <v>4958</v>
      </c>
      <c r="C2861" s="175" t="s">
        <v>4959</v>
      </c>
      <c r="D2861" s="178">
        <v>183.18</v>
      </c>
      <c r="E2861" t="s">
        <v>34</v>
      </c>
    </row>
    <row r="2862" spans="1:5" ht="15" customHeight="1">
      <c r="A2862" s="174" t="s">
        <v>3102</v>
      </c>
      <c r="B2862" s="174" t="s">
        <v>3103</v>
      </c>
      <c r="C2862" s="174" t="s">
        <v>3104</v>
      </c>
      <c r="D2862" s="177">
        <v>236.67</v>
      </c>
      <c r="E2862" t="s">
        <v>34</v>
      </c>
    </row>
    <row r="2863" spans="1:5" ht="15" customHeight="1">
      <c r="A2863" s="175" t="s">
        <v>730</v>
      </c>
      <c r="B2863" s="175" t="s">
        <v>731</v>
      </c>
      <c r="C2863" s="175" t="s">
        <v>732</v>
      </c>
      <c r="D2863" s="178">
        <v>149.94</v>
      </c>
      <c r="E2863" t="s">
        <v>34</v>
      </c>
    </row>
    <row r="2864" spans="1:5" ht="15" customHeight="1">
      <c r="A2864" s="174" t="s">
        <v>2967</v>
      </c>
      <c r="B2864" s="174" t="s">
        <v>2968</v>
      </c>
      <c r="C2864" s="174" t="s">
        <v>246</v>
      </c>
      <c r="D2864" s="177">
        <v>113.1</v>
      </c>
      <c r="E2864" t="s">
        <v>34</v>
      </c>
    </row>
    <row r="2865" spans="1:5" ht="15" customHeight="1">
      <c r="A2865" s="175" t="s">
        <v>4960</v>
      </c>
      <c r="B2865" s="175" t="s">
        <v>4961</v>
      </c>
      <c r="C2865" s="175" t="s">
        <v>241</v>
      </c>
      <c r="D2865" s="178">
        <v>72.069999999999993</v>
      </c>
      <c r="E2865" t="s">
        <v>34</v>
      </c>
    </row>
    <row r="2866" spans="1:5" ht="15" customHeight="1">
      <c r="A2866" s="174" t="s">
        <v>3472</v>
      </c>
      <c r="B2866" s="174" t="s">
        <v>3473</v>
      </c>
      <c r="C2866" s="174" t="s">
        <v>3474</v>
      </c>
      <c r="D2866" s="177">
        <v>288.45</v>
      </c>
      <c r="E2866" t="s">
        <v>34</v>
      </c>
    </row>
    <row r="2867" spans="1:5" ht="15" customHeight="1">
      <c r="A2867" s="175" t="s">
        <v>3315</v>
      </c>
      <c r="B2867" s="175" t="s">
        <v>3316</v>
      </c>
      <c r="C2867" s="175" t="s">
        <v>241</v>
      </c>
      <c r="D2867" s="178">
        <v>152.97</v>
      </c>
      <c r="E2867" t="s">
        <v>34</v>
      </c>
    </row>
    <row r="2868" spans="1:5" ht="15" customHeight="1">
      <c r="A2868" s="174" t="s">
        <v>4962</v>
      </c>
      <c r="B2868" s="174" t="s">
        <v>4963</v>
      </c>
      <c r="C2868" s="174" t="s">
        <v>2910</v>
      </c>
      <c r="D2868" s="177">
        <v>71.02</v>
      </c>
      <c r="E2868" t="s">
        <v>34</v>
      </c>
    </row>
    <row r="2869" spans="1:5" ht="15" customHeight="1">
      <c r="A2869" s="175" t="s">
        <v>2995</v>
      </c>
      <c r="B2869" s="175" t="s">
        <v>2996</v>
      </c>
      <c r="C2869" s="175" t="s">
        <v>2910</v>
      </c>
      <c r="D2869" s="178">
        <v>71.02</v>
      </c>
      <c r="E2869" t="s">
        <v>34</v>
      </c>
    </row>
    <row r="2870" spans="1:5" ht="15" customHeight="1">
      <c r="A2870" s="174" t="s">
        <v>4964</v>
      </c>
      <c r="B2870" s="174" t="s">
        <v>4965</v>
      </c>
      <c r="C2870" s="174" t="s">
        <v>2910</v>
      </c>
      <c r="D2870" s="177">
        <v>77.77</v>
      </c>
      <c r="E2870" t="s">
        <v>34</v>
      </c>
    </row>
    <row r="2871" spans="1:5" ht="15" customHeight="1">
      <c r="A2871" s="175" t="s">
        <v>4966</v>
      </c>
      <c r="B2871" s="175" t="s">
        <v>4967</v>
      </c>
      <c r="C2871" s="175" t="s">
        <v>2910</v>
      </c>
      <c r="D2871" s="178">
        <v>69.31</v>
      </c>
      <c r="E2871" t="s">
        <v>34</v>
      </c>
    </row>
    <row r="2872" spans="1:5" ht="15" customHeight="1">
      <c r="A2872" s="174" t="s">
        <v>2908</v>
      </c>
      <c r="B2872" s="174" t="s">
        <v>2909</v>
      </c>
      <c r="C2872" s="174" t="s">
        <v>2910</v>
      </c>
      <c r="D2872" s="177">
        <v>73.53</v>
      </c>
      <c r="E2872" t="s">
        <v>34</v>
      </c>
    </row>
    <row r="2873" spans="1:5" ht="15" customHeight="1">
      <c r="A2873" s="175" t="s">
        <v>4968</v>
      </c>
      <c r="B2873" s="175" t="s">
        <v>4969</v>
      </c>
      <c r="C2873" s="175" t="s">
        <v>2910</v>
      </c>
      <c r="D2873" s="178">
        <v>65.709999999999994</v>
      </c>
      <c r="E2873" t="s">
        <v>34</v>
      </c>
    </row>
    <row r="2874" spans="1:5" ht="15" customHeight="1">
      <c r="A2874" s="174" t="s">
        <v>3197</v>
      </c>
      <c r="B2874" s="174" t="s">
        <v>3198</v>
      </c>
      <c r="C2874" s="174" t="s">
        <v>2910</v>
      </c>
      <c r="D2874" s="177">
        <v>71.02</v>
      </c>
      <c r="E2874" t="s">
        <v>34</v>
      </c>
    </row>
    <row r="2875" spans="1:5" ht="15" customHeight="1">
      <c r="A2875" s="175" t="s">
        <v>4970</v>
      </c>
      <c r="B2875" s="175" t="s">
        <v>4971</v>
      </c>
      <c r="C2875" s="175" t="s">
        <v>4972</v>
      </c>
      <c r="D2875" s="178">
        <v>98.79</v>
      </c>
      <c r="E2875" t="s">
        <v>34</v>
      </c>
    </row>
    <row r="2876" spans="1:5" ht="15" customHeight="1">
      <c r="A2876" s="174" t="s">
        <v>4973</v>
      </c>
      <c r="B2876" s="174" t="s">
        <v>4974</v>
      </c>
      <c r="C2876" s="174" t="s">
        <v>2673</v>
      </c>
      <c r="D2876" s="177">
        <v>152.53</v>
      </c>
      <c r="E2876" t="s">
        <v>34</v>
      </c>
    </row>
    <row r="2877" spans="1:5" ht="15" customHeight="1">
      <c r="A2877" s="175" t="s">
        <v>2906</v>
      </c>
      <c r="B2877" s="175" t="s">
        <v>2907</v>
      </c>
      <c r="C2877" s="175" t="s">
        <v>215</v>
      </c>
      <c r="D2877" s="178">
        <v>120</v>
      </c>
      <c r="E2877" t="s">
        <v>34</v>
      </c>
    </row>
    <row r="2878" spans="1:5" ht="15" customHeight="1">
      <c r="A2878" s="174" t="s">
        <v>4975</v>
      </c>
      <c r="B2878" s="174" t="s">
        <v>4824</v>
      </c>
      <c r="C2878" s="174" t="s">
        <v>1420</v>
      </c>
      <c r="D2878" s="177">
        <v>78.63</v>
      </c>
      <c r="E2878" t="s">
        <v>34</v>
      </c>
    </row>
    <row r="2879" spans="1:5" ht="15" customHeight="1">
      <c r="A2879" s="175" t="s">
        <v>4976</v>
      </c>
      <c r="B2879" s="175" t="s">
        <v>4977</v>
      </c>
      <c r="C2879" s="175" t="s">
        <v>4978</v>
      </c>
      <c r="D2879" s="178">
        <v>37.200000000000003</v>
      </c>
      <c r="E2879" t="s">
        <v>34</v>
      </c>
    </row>
    <row r="2880" spans="1:5" ht="15" customHeight="1">
      <c r="A2880" s="174" t="s">
        <v>2997</v>
      </c>
      <c r="B2880" s="174" t="s">
        <v>2998</v>
      </c>
      <c r="C2880" s="174" t="s">
        <v>241</v>
      </c>
      <c r="D2880" s="177">
        <v>33.76</v>
      </c>
      <c r="E2880" t="s">
        <v>34</v>
      </c>
    </row>
    <row r="2881" spans="1:5" ht="15" customHeight="1">
      <c r="A2881" s="175" t="s">
        <v>3833</v>
      </c>
      <c r="B2881" s="175" t="s">
        <v>3834</v>
      </c>
      <c r="C2881" s="175" t="s">
        <v>3835</v>
      </c>
      <c r="D2881" s="178">
        <v>65.599999999999994</v>
      </c>
      <c r="E2881" t="s">
        <v>34</v>
      </c>
    </row>
    <row r="2882" spans="1:5" ht="15" customHeight="1">
      <c r="A2882" s="174" t="s">
        <v>3827</v>
      </c>
      <c r="B2882" s="174" t="s">
        <v>3828</v>
      </c>
      <c r="C2882" s="174" t="s">
        <v>3829</v>
      </c>
      <c r="D2882" s="177">
        <v>73.16</v>
      </c>
      <c r="E2882" t="s">
        <v>34</v>
      </c>
    </row>
    <row r="2883" spans="1:5" ht="15" customHeight="1">
      <c r="A2883" s="175" t="s">
        <v>4979</v>
      </c>
      <c r="B2883" s="175" t="s">
        <v>4980</v>
      </c>
      <c r="C2883" s="175" t="s">
        <v>4981</v>
      </c>
      <c r="D2883" s="178">
        <v>30.38</v>
      </c>
      <c r="E2883" t="s">
        <v>34</v>
      </c>
    </row>
    <row r="2884" spans="1:5" ht="15" customHeight="1">
      <c r="A2884" s="174" t="s">
        <v>4982</v>
      </c>
      <c r="B2884" s="174" t="s">
        <v>4983</v>
      </c>
      <c r="C2884" s="174" t="s">
        <v>944</v>
      </c>
      <c r="D2884" s="177">
        <v>65.62</v>
      </c>
      <c r="E2884" t="s">
        <v>34</v>
      </c>
    </row>
    <row r="2885" spans="1:5" ht="15" customHeight="1">
      <c r="A2885" s="175" t="s">
        <v>932</v>
      </c>
      <c r="B2885" s="175" t="s">
        <v>933</v>
      </c>
      <c r="C2885" s="175" t="s">
        <v>934</v>
      </c>
      <c r="D2885" s="178">
        <v>141.86000000000001</v>
      </c>
      <c r="E2885" t="s">
        <v>34</v>
      </c>
    </row>
    <row r="2886" spans="1:5" ht="15" customHeight="1">
      <c r="A2886" s="174" t="s">
        <v>1260</v>
      </c>
      <c r="B2886" s="174" t="s">
        <v>1261</v>
      </c>
      <c r="C2886" s="174" t="s">
        <v>944</v>
      </c>
      <c r="D2886" s="177">
        <v>63.76</v>
      </c>
      <c r="E2886" t="s">
        <v>34</v>
      </c>
    </row>
    <row r="2887" spans="1:5" ht="15" customHeight="1">
      <c r="A2887" s="175" t="s">
        <v>3210</v>
      </c>
      <c r="B2887" s="175" t="s">
        <v>3211</v>
      </c>
      <c r="C2887" s="175" t="s">
        <v>344</v>
      </c>
      <c r="D2887" s="178">
        <v>76.02</v>
      </c>
      <c r="E2887" t="s">
        <v>34</v>
      </c>
    </row>
    <row r="2888" spans="1:5" ht="15" customHeight="1">
      <c r="A2888" s="174" t="s">
        <v>4984</v>
      </c>
      <c r="B2888" s="174" t="s">
        <v>4985</v>
      </c>
      <c r="C2888" s="174" t="s">
        <v>2910</v>
      </c>
      <c r="D2888" s="177">
        <v>45.11</v>
      </c>
      <c r="E2888" t="s">
        <v>34</v>
      </c>
    </row>
    <row r="2889" spans="1:5" ht="15" customHeight="1">
      <c r="A2889" s="175" t="s">
        <v>3157</v>
      </c>
      <c r="B2889" s="175" t="s">
        <v>3158</v>
      </c>
      <c r="C2889" s="175" t="s">
        <v>2910</v>
      </c>
      <c r="D2889" s="178">
        <v>45.11</v>
      </c>
      <c r="E2889" t="s">
        <v>34</v>
      </c>
    </row>
    <row r="2890" spans="1:5" ht="15" customHeight="1">
      <c r="A2890" s="174" t="s">
        <v>4986</v>
      </c>
      <c r="B2890" s="174" t="s">
        <v>4987</v>
      </c>
      <c r="C2890" s="174" t="s">
        <v>4721</v>
      </c>
      <c r="D2890" s="177">
        <v>28.42</v>
      </c>
      <c r="E2890" t="s">
        <v>34</v>
      </c>
    </row>
    <row r="2891" spans="1:5" ht="15" customHeight="1">
      <c r="A2891" s="175" t="s">
        <v>1120</v>
      </c>
      <c r="B2891" s="175" t="s">
        <v>1121</v>
      </c>
      <c r="C2891" s="175" t="s">
        <v>1122</v>
      </c>
      <c r="D2891" s="178">
        <v>37.119999999999997</v>
      </c>
      <c r="E2891" t="s">
        <v>34</v>
      </c>
    </row>
    <row r="2892" spans="1:5" ht="15" customHeight="1">
      <c r="A2892" s="174" t="s">
        <v>3417</v>
      </c>
      <c r="B2892" s="174" t="s">
        <v>3418</v>
      </c>
      <c r="C2892" s="174" t="s">
        <v>476</v>
      </c>
      <c r="D2892" s="177">
        <v>120.13</v>
      </c>
      <c r="E2892" t="s">
        <v>34</v>
      </c>
    </row>
    <row r="2893" spans="1:5" ht="15" customHeight="1">
      <c r="A2893" s="175" t="s">
        <v>2708</v>
      </c>
      <c r="B2893" s="175" t="s">
        <v>2709</v>
      </c>
      <c r="C2893" s="175" t="s">
        <v>2710</v>
      </c>
      <c r="D2893" s="178">
        <v>163.72</v>
      </c>
      <c r="E2893" t="s">
        <v>34</v>
      </c>
    </row>
    <row r="2894" spans="1:5" ht="15" customHeight="1">
      <c r="A2894" s="174" t="s">
        <v>4988</v>
      </c>
      <c r="B2894" s="174" t="s">
        <v>4989</v>
      </c>
      <c r="C2894" s="174" t="s">
        <v>241</v>
      </c>
      <c r="D2894" s="177">
        <v>50.28</v>
      </c>
      <c r="E2894" t="s">
        <v>34</v>
      </c>
    </row>
    <row r="2895" spans="1:5" ht="15" customHeight="1">
      <c r="A2895" s="175" t="s">
        <v>3313</v>
      </c>
      <c r="B2895" s="175" t="s">
        <v>3314</v>
      </c>
      <c r="C2895" s="175" t="s">
        <v>241</v>
      </c>
      <c r="D2895" s="178">
        <v>108.84</v>
      </c>
      <c r="E2895" t="s">
        <v>34</v>
      </c>
    </row>
    <row r="2896" spans="1:5" ht="15" customHeight="1">
      <c r="A2896" s="174" t="s">
        <v>4990</v>
      </c>
      <c r="B2896" s="174" t="s">
        <v>4991</v>
      </c>
      <c r="C2896" s="174" t="s">
        <v>241</v>
      </c>
      <c r="D2896" s="177">
        <v>47.24</v>
      </c>
      <c r="E2896" t="s">
        <v>34</v>
      </c>
    </row>
    <row r="2897" spans="1:5" ht="15" customHeight="1">
      <c r="A2897" s="175" t="s">
        <v>3583</v>
      </c>
      <c r="B2897" s="175" t="s">
        <v>3584</v>
      </c>
      <c r="C2897" s="175" t="s">
        <v>3585</v>
      </c>
      <c r="D2897" s="178">
        <v>100.54</v>
      </c>
      <c r="E2897" t="s">
        <v>34</v>
      </c>
    </row>
    <row r="2898" spans="1:5" ht="15" customHeight="1">
      <c r="A2898" s="174" t="s">
        <v>4992</v>
      </c>
      <c r="B2898" s="174" t="s">
        <v>4993</v>
      </c>
      <c r="C2898" s="174" t="s">
        <v>528</v>
      </c>
      <c r="D2898" s="177">
        <v>58.26</v>
      </c>
      <c r="E2898" t="s">
        <v>34</v>
      </c>
    </row>
    <row r="2899" spans="1:5" ht="15" customHeight="1">
      <c r="A2899" s="175" t="s">
        <v>4994</v>
      </c>
      <c r="B2899" s="175" t="s">
        <v>2786</v>
      </c>
      <c r="C2899" s="175" t="s">
        <v>4995</v>
      </c>
      <c r="D2899" s="178">
        <v>167.32</v>
      </c>
      <c r="E2899" t="s">
        <v>34</v>
      </c>
    </row>
    <row r="2900" spans="1:5" ht="15" customHeight="1">
      <c r="A2900" s="174" t="s">
        <v>3377</v>
      </c>
      <c r="B2900" s="174" t="s">
        <v>1155</v>
      </c>
      <c r="C2900" s="174" t="s">
        <v>241</v>
      </c>
      <c r="D2900" s="177">
        <v>106.22</v>
      </c>
      <c r="E2900" t="s">
        <v>34</v>
      </c>
    </row>
    <row r="2901" spans="1:5" ht="15" customHeight="1">
      <c r="A2901" s="175" t="s">
        <v>4996</v>
      </c>
      <c r="B2901" s="175" t="s">
        <v>4997</v>
      </c>
      <c r="C2901" s="175" t="s">
        <v>4998</v>
      </c>
      <c r="D2901" s="178">
        <v>127.44</v>
      </c>
      <c r="E2901" t="s">
        <v>34</v>
      </c>
    </row>
    <row r="2902" spans="1:5" ht="15" customHeight="1">
      <c r="A2902" s="174" t="s">
        <v>2886</v>
      </c>
      <c r="B2902" s="174" t="s">
        <v>2887</v>
      </c>
      <c r="C2902" s="174" t="s">
        <v>241</v>
      </c>
      <c r="D2902" s="177">
        <v>125.63</v>
      </c>
      <c r="E2902" t="s">
        <v>34</v>
      </c>
    </row>
    <row r="2903" spans="1:5" ht="15" customHeight="1">
      <c r="A2903" s="175" t="s">
        <v>4999</v>
      </c>
      <c r="B2903" s="175" t="s">
        <v>5000</v>
      </c>
      <c r="C2903" s="175" t="s">
        <v>5001</v>
      </c>
      <c r="D2903" s="178">
        <v>87.02</v>
      </c>
      <c r="E2903" t="s">
        <v>34</v>
      </c>
    </row>
    <row r="2904" spans="1:5" ht="15" customHeight="1">
      <c r="A2904" s="174" t="s">
        <v>5002</v>
      </c>
      <c r="B2904" s="174" t="s">
        <v>5003</v>
      </c>
      <c r="C2904" s="174" t="s">
        <v>4908</v>
      </c>
      <c r="D2904" s="177">
        <v>64.760000000000005</v>
      </c>
      <c r="E2904" t="s">
        <v>34</v>
      </c>
    </row>
    <row r="2905" spans="1:5" ht="15" customHeight="1">
      <c r="A2905" s="175" t="s">
        <v>3501</v>
      </c>
      <c r="B2905" s="175" t="s">
        <v>3502</v>
      </c>
      <c r="C2905" s="175" t="s">
        <v>3503</v>
      </c>
      <c r="D2905" s="178">
        <v>87.4</v>
      </c>
      <c r="E2905" t="s">
        <v>34</v>
      </c>
    </row>
    <row r="2906" spans="1:5" ht="15" customHeight="1">
      <c r="A2906" s="174" t="s">
        <v>5004</v>
      </c>
      <c r="B2906" s="174" t="s">
        <v>5005</v>
      </c>
      <c r="C2906" s="174" t="s">
        <v>3484</v>
      </c>
      <c r="D2906" s="177">
        <v>116.38</v>
      </c>
      <c r="E2906" t="s">
        <v>34</v>
      </c>
    </row>
    <row r="2907" spans="1:5" ht="15" customHeight="1">
      <c r="A2907" s="175" t="s">
        <v>5006</v>
      </c>
      <c r="B2907" s="175" t="s">
        <v>5007</v>
      </c>
      <c r="C2907" s="175" t="s">
        <v>5008</v>
      </c>
      <c r="D2907" s="178">
        <v>204.66</v>
      </c>
      <c r="E2907" t="s">
        <v>34</v>
      </c>
    </row>
    <row r="2908" spans="1:5" ht="15" customHeight="1">
      <c r="A2908" s="174" t="s">
        <v>5009</v>
      </c>
      <c r="B2908" s="174" t="s">
        <v>5010</v>
      </c>
      <c r="C2908" s="174" t="s">
        <v>5011</v>
      </c>
      <c r="D2908" s="177">
        <v>124.76</v>
      </c>
      <c r="E2908" t="s">
        <v>34</v>
      </c>
    </row>
    <row r="2909" spans="1:5" ht="15" customHeight="1">
      <c r="A2909" s="175" t="s">
        <v>799</v>
      </c>
      <c r="B2909" s="175" t="s">
        <v>800</v>
      </c>
      <c r="C2909" s="175" t="s">
        <v>727</v>
      </c>
      <c r="D2909" s="178">
        <v>36.799999999999997</v>
      </c>
      <c r="E2909" t="s">
        <v>34</v>
      </c>
    </row>
    <row r="2910" spans="1:5" ht="15" customHeight="1">
      <c r="A2910" s="174" t="s">
        <v>5012</v>
      </c>
      <c r="B2910" s="174" t="s">
        <v>5013</v>
      </c>
      <c r="C2910" s="174" t="s">
        <v>923</v>
      </c>
      <c r="D2910" s="177">
        <v>80.540000000000006</v>
      </c>
      <c r="E2910" t="s">
        <v>34</v>
      </c>
    </row>
    <row r="2911" spans="1:5" ht="15" customHeight="1">
      <c r="A2911" s="175" t="s">
        <v>5014</v>
      </c>
      <c r="B2911" s="175" t="s">
        <v>5015</v>
      </c>
      <c r="C2911" s="175" t="s">
        <v>923</v>
      </c>
      <c r="D2911" s="178">
        <v>80.540000000000006</v>
      </c>
      <c r="E2911" t="s">
        <v>34</v>
      </c>
    </row>
    <row r="2912" spans="1:5" ht="15" customHeight="1">
      <c r="A2912" s="174" t="s">
        <v>5016</v>
      </c>
      <c r="B2912" s="174" t="s">
        <v>5017</v>
      </c>
      <c r="C2912" s="174" t="s">
        <v>3701</v>
      </c>
      <c r="D2912" s="177">
        <v>123.66</v>
      </c>
      <c r="E2912" t="s">
        <v>34</v>
      </c>
    </row>
    <row r="2913" spans="1:5" ht="15" customHeight="1">
      <c r="A2913" s="175" t="s">
        <v>3470</v>
      </c>
      <c r="B2913" s="175" t="s">
        <v>3471</v>
      </c>
      <c r="C2913" s="175" t="s">
        <v>476</v>
      </c>
      <c r="D2913" s="178">
        <v>141.16</v>
      </c>
      <c r="E2913" t="s">
        <v>34</v>
      </c>
    </row>
    <row r="2914" spans="1:5" ht="15" customHeight="1">
      <c r="A2914" s="174" t="s">
        <v>2660</v>
      </c>
      <c r="B2914" s="174" t="s">
        <v>2661</v>
      </c>
      <c r="C2914" s="174" t="s">
        <v>869</v>
      </c>
      <c r="D2914" s="177">
        <v>113.08</v>
      </c>
      <c r="E2914" t="s">
        <v>34</v>
      </c>
    </row>
    <row r="2915" spans="1:5" ht="15" customHeight="1">
      <c r="A2915" s="175" t="s">
        <v>5018</v>
      </c>
      <c r="B2915" s="175" t="s">
        <v>5019</v>
      </c>
      <c r="C2915" s="175" t="s">
        <v>241</v>
      </c>
      <c r="D2915" s="178">
        <v>149.22</v>
      </c>
      <c r="E2915" t="s">
        <v>34</v>
      </c>
    </row>
    <row r="2916" spans="1:5" ht="15" customHeight="1">
      <c r="A2916" s="174" t="s">
        <v>5020</v>
      </c>
      <c r="B2916" s="174" t="s">
        <v>5021</v>
      </c>
      <c r="C2916" s="174" t="s">
        <v>5022</v>
      </c>
      <c r="D2916" s="177">
        <v>92.6</v>
      </c>
      <c r="E2916" t="s">
        <v>34</v>
      </c>
    </row>
    <row r="2917" spans="1:5" ht="15" customHeight="1">
      <c r="A2917" s="175" t="s">
        <v>984</v>
      </c>
      <c r="B2917" s="175" t="s">
        <v>907</v>
      </c>
      <c r="C2917" s="175" t="s">
        <v>908</v>
      </c>
      <c r="D2917" s="178">
        <v>51.54</v>
      </c>
      <c r="E2917" t="s">
        <v>34</v>
      </c>
    </row>
    <row r="2918" spans="1:5" ht="15" customHeight="1">
      <c r="A2918" s="174" t="s">
        <v>906</v>
      </c>
      <c r="B2918" s="174" t="s">
        <v>907</v>
      </c>
      <c r="C2918" s="174" t="s">
        <v>908</v>
      </c>
      <c r="D2918" s="177">
        <v>85.26</v>
      </c>
      <c r="E2918" t="s">
        <v>34</v>
      </c>
    </row>
    <row r="2919" spans="1:5" ht="15" customHeight="1">
      <c r="A2919" s="175" t="s">
        <v>1146</v>
      </c>
      <c r="B2919" s="175" t="s">
        <v>1147</v>
      </c>
      <c r="C2919" s="175" t="s">
        <v>908</v>
      </c>
      <c r="D2919" s="178">
        <v>52.26</v>
      </c>
      <c r="E2919" t="s">
        <v>34</v>
      </c>
    </row>
    <row r="2920" spans="1:5" ht="15" customHeight="1">
      <c r="A2920" s="174" t="s">
        <v>3142</v>
      </c>
      <c r="B2920" s="174" t="s">
        <v>3143</v>
      </c>
      <c r="C2920" s="174" t="s">
        <v>3144</v>
      </c>
      <c r="D2920" s="177">
        <v>314.56</v>
      </c>
      <c r="E2920" t="s">
        <v>34</v>
      </c>
    </row>
    <row r="2921" spans="1:5" ht="15" customHeight="1">
      <c r="A2921" s="175" t="s">
        <v>2900</v>
      </c>
      <c r="B2921" s="175" t="s">
        <v>2901</v>
      </c>
      <c r="C2921" s="175" t="s">
        <v>2774</v>
      </c>
      <c r="D2921" s="178">
        <v>83.44</v>
      </c>
      <c r="E2921" t="s">
        <v>34</v>
      </c>
    </row>
    <row r="2922" spans="1:5" ht="15" customHeight="1">
      <c r="A2922" s="174" t="s">
        <v>5023</v>
      </c>
      <c r="B2922" s="174" t="s">
        <v>5024</v>
      </c>
      <c r="C2922" s="174" t="s">
        <v>246</v>
      </c>
      <c r="D2922" s="177">
        <v>64.459999999999994</v>
      </c>
      <c r="E2922" t="s">
        <v>34</v>
      </c>
    </row>
    <row r="2923" spans="1:5" ht="15" customHeight="1">
      <c r="A2923" s="175" t="s">
        <v>5025</v>
      </c>
      <c r="B2923" s="175" t="s">
        <v>5026</v>
      </c>
      <c r="C2923" s="175" t="s">
        <v>246</v>
      </c>
      <c r="D2923" s="178">
        <v>64.58</v>
      </c>
      <c r="E2923" t="s">
        <v>34</v>
      </c>
    </row>
    <row r="2924" spans="1:5" ht="15" customHeight="1">
      <c r="A2924" s="174" t="s">
        <v>5027</v>
      </c>
      <c r="B2924" s="174" t="s">
        <v>5028</v>
      </c>
      <c r="C2924" s="174" t="s">
        <v>5029</v>
      </c>
      <c r="D2924" s="177">
        <v>52.8</v>
      </c>
      <c r="E2924" t="s">
        <v>34</v>
      </c>
    </row>
    <row r="2925" spans="1:5" ht="15" customHeight="1">
      <c r="A2925" s="175" t="s">
        <v>5030</v>
      </c>
      <c r="B2925" s="175" t="s">
        <v>5031</v>
      </c>
      <c r="C2925" s="175" t="s">
        <v>543</v>
      </c>
      <c r="D2925" s="178">
        <v>48</v>
      </c>
      <c r="E2925" t="s">
        <v>34</v>
      </c>
    </row>
    <row r="2926" spans="1:5" ht="15" customHeight="1">
      <c r="A2926" s="174" t="s">
        <v>1266</v>
      </c>
      <c r="B2926" s="174" t="s">
        <v>1267</v>
      </c>
      <c r="C2926" s="174" t="s">
        <v>344</v>
      </c>
      <c r="D2926" s="177">
        <v>63.4</v>
      </c>
      <c r="E2926" t="s">
        <v>34</v>
      </c>
    </row>
    <row r="2927" spans="1:5" ht="15" customHeight="1">
      <c r="A2927" s="175" t="s">
        <v>5032</v>
      </c>
      <c r="B2927" s="175" t="s">
        <v>5033</v>
      </c>
      <c r="C2927" s="175" t="s">
        <v>2710</v>
      </c>
      <c r="D2927" s="178">
        <v>112.14</v>
      </c>
      <c r="E2927" t="s">
        <v>34</v>
      </c>
    </row>
    <row r="2928" spans="1:5" ht="15" customHeight="1">
      <c r="A2928" s="174" t="s">
        <v>881</v>
      </c>
      <c r="B2928" s="174" t="s">
        <v>882</v>
      </c>
      <c r="C2928" s="174" t="s">
        <v>241</v>
      </c>
      <c r="D2928" s="177">
        <v>76.02</v>
      </c>
      <c r="E2928" t="s">
        <v>34</v>
      </c>
    </row>
    <row r="2929" spans="1:5" ht="15" customHeight="1">
      <c r="A2929" s="175" t="s">
        <v>2741</v>
      </c>
      <c r="B2929" s="175" t="s">
        <v>2742</v>
      </c>
      <c r="C2929" s="175" t="s">
        <v>2743</v>
      </c>
      <c r="D2929" s="178">
        <v>75.88</v>
      </c>
      <c r="E2929" t="s">
        <v>34</v>
      </c>
    </row>
    <row r="2930" spans="1:5" ht="15" customHeight="1">
      <c r="A2930" s="174" t="s">
        <v>5034</v>
      </c>
      <c r="B2930" s="174" t="s">
        <v>5035</v>
      </c>
      <c r="C2930" s="174" t="s">
        <v>241</v>
      </c>
      <c r="D2930" s="177">
        <v>106.29</v>
      </c>
      <c r="E2930" t="s">
        <v>34</v>
      </c>
    </row>
    <row r="2931" spans="1:5" ht="15" customHeight="1">
      <c r="A2931" s="175" t="s">
        <v>3029</v>
      </c>
      <c r="B2931" s="175" t="s">
        <v>3030</v>
      </c>
      <c r="C2931" s="175" t="s">
        <v>476</v>
      </c>
      <c r="D2931" s="178">
        <v>84.06</v>
      </c>
      <c r="E2931" t="s">
        <v>34</v>
      </c>
    </row>
    <row r="2932" spans="1:5" ht="15" customHeight="1">
      <c r="A2932" s="174" t="s">
        <v>5036</v>
      </c>
      <c r="B2932" s="174" t="s">
        <v>5037</v>
      </c>
      <c r="C2932" s="174" t="s">
        <v>241</v>
      </c>
      <c r="D2932" s="177">
        <v>58.38</v>
      </c>
      <c r="E2932" t="s">
        <v>34</v>
      </c>
    </row>
    <row r="2933" spans="1:5" ht="15" customHeight="1">
      <c r="A2933" s="175" t="s">
        <v>2969</v>
      </c>
      <c r="B2933" s="175" t="s">
        <v>2970</v>
      </c>
      <c r="C2933" s="175" t="s">
        <v>2971</v>
      </c>
      <c r="D2933" s="178">
        <v>167.46</v>
      </c>
      <c r="E2933" t="s">
        <v>34</v>
      </c>
    </row>
    <row r="2934" spans="1:5" ht="15" customHeight="1">
      <c r="A2934" s="174" t="s">
        <v>3565</v>
      </c>
      <c r="B2934" s="174" t="s">
        <v>2964</v>
      </c>
      <c r="C2934" s="174" t="s">
        <v>3566</v>
      </c>
      <c r="D2934" s="177">
        <v>57.68</v>
      </c>
      <c r="E2934" t="s">
        <v>34</v>
      </c>
    </row>
    <row r="2935" spans="1:5" ht="15" customHeight="1">
      <c r="A2935" s="175" t="s">
        <v>5038</v>
      </c>
      <c r="B2935" s="175" t="s">
        <v>5039</v>
      </c>
      <c r="C2935" s="175" t="s">
        <v>5040</v>
      </c>
      <c r="D2935" s="178">
        <v>180.18</v>
      </c>
      <c r="E2935" t="s">
        <v>34</v>
      </c>
    </row>
    <row r="2936" spans="1:5" ht="15" customHeight="1">
      <c r="A2936" s="174" t="s">
        <v>5041</v>
      </c>
      <c r="B2936" s="174" t="s">
        <v>5042</v>
      </c>
      <c r="C2936" s="174" t="s">
        <v>241</v>
      </c>
      <c r="D2936" s="177">
        <v>112.72</v>
      </c>
      <c r="E2936" t="s">
        <v>34</v>
      </c>
    </row>
    <row r="2937" spans="1:5" ht="15" customHeight="1">
      <c r="A2937" s="175" t="s">
        <v>5043</v>
      </c>
      <c r="B2937" s="175" t="s">
        <v>5044</v>
      </c>
      <c r="C2937" s="175" t="s">
        <v>5045</v>
      </c>
      <c r="D2937" s="178">
        <v>72.92</v>
      </c>
      <c r="E2937" t="s">
        <v>34</v>
      </c>
    </row>
    <row r="2938" spans="1:5" ht="15" customHeight="1">
      <c r="A2938" s="174" t="s">
        <v>5046</v>
      </c>
      <c r="B2938" s="174" t="s">
        <v>4762</v>
      </c>
      <c r="C2938" s="174" t="s">
        <v>534</v>
      </c>
      <c r="D2938" s="177">
        <v>168</v>
      </c>
      <c r="E2938" t="s">
        <v>34</v>
      </c>
    </row>
    <row r="2939" spans="1:5" ht="15" customHeight="1">
      <c r="A2939" s="175" t="s">
        <v>5047</v>
      </c>
      <c r="B2939" s="175" t="s">
        <v>4843</v>
      </c>
      <c r="C2939" s="175" t="s">
        <v>2926</v>
      </c>
      <c r="D2939" s="178">
        <v>36</v>
      </c>
      <c r="E2939" t="s">
        <v>34</v>
      </c>
    </row>
    <row r="2940" spans="1:5" ht="15" customHeight="1">
      <c r="A2940" s="174" t="s">
        <v>5048</v>
      </c>
      <c r="B2940" s="174" t="s">
        <v>5049</v>
      </c>
      <c r="C2940" s="174" t="s">
        <v>706</v>
      </c>
      <c r="D2940" s="177">
        <v>61.04</v>
      </c>
      <c r="E2940" t="s">
        <v>34</v>
      </c>
    </row>
    <row r="2941" spans="1:5" ht="15" customHeight="1">
      <c r="A2941" s="175" t="s">
        <v>1209</v>
      </c>
      <c r="B2941" s="175" t="s">
        <v>1210</v>
      </c>
      <c r="C2941" s="175" t="s">
        <v>241</v>
      </c>
      <c r="D2941" s="178">
        <v>103.48</v>
      </c>
      <c r="E2941" t="s">
        <v>34</v>
      </c>
    </row>
    <row r="2942" spans="1:5" ht="15" customHeight="1">
      <c r="A2942" s="174" t="s">
        <v>3023</v>
      </c>
      <c r="B2942" s="174" t="s">
        <v>3024</v>
      </c>
      <c r="C2942" s="174" t="s">
        <v>241</v>
      </c>
      <c r="D2942" s="177">
        <v>116.66</v>
      </c>
      <c r="E2942" t="s">
        <v>34</v>
      </c>
    </row>
    <row r="2943" spans="1:5" ht="15" customHeight="1">
      <c r="A2943" s="175" t="s">
        <v>2893</v>
      </c>
      <c r="B2943" s="175" t="s">
        <v>746</v>
      </c>
      <c r="C2943" s="175" t="s">
        <v>241</v>
      </c>
      <c r="D2943" s="178">
        <v>124.88</v>
      </c>
      <c r="E2943" t="s">
        <v>34</v>
      </c>
    </row>
    <row r="2944" spans="1:5" ht="15" customHeight="1">
      <c r="A2944" s="174" t="s">
        <v>5050</v>
      </c>
      <c r="B2944" s="174" t="s">
        <v>5051</v>
      </c>
      <c r="C2944" s="174" t="s">
        <v>241</v>
      </c>
      <c r="D2944" s="177">
        <v>192.74</v>
      </c>
      <c r="E2944" t="s">
        <v>34</v>
      </c>
    </row>
    <row r="2945" spans="1:5" ht="15" customHeight="1">
      <c r="A2945" s="175" t="s">
        <v>5052</v>
      </c>
      <c r="B2945" s="175" t="s">
        <v>5053</v>
      </c>
      <c r="C2945" s="175" t="s">
        <v>1171</v>
      </c>
      <c r="D2945" s="178">
        <v>68.22</v>
      </c>
      <c r="E2945" t="s">
        <v>34</v>
      </c>
    </row>
    <row r="2946" spans="1:5" ht="15" customHeight="1">
      <c r="A2946" s="174" t="s">
        <v>5054</v>
      </c>
      <c r="B2946" s="174" t="s">
        <v>5055</v>
      </c>
      <c r="C2946" s="174" t="s">
        <v>5056</v>
      </c>
      <c r="D2946" s="177">
        <v>75.260000000000005</v>
      </c>
      <c r="E2946" t="s">
        <v>34</v>
      </c>
    </row>
    <row r="2947" spans="1:5" ht="15" customHeight="1">
      <c r="A2947" s="175" t="s">
        <v>3672</v>
      </c>
      <c r="B2947" s="175" t="s">
        <v>3673</v>
      </c>
      <c r="C2947" s="175" t="s">
        <v>2748</v>
      </c>
      <c r="D2947" s="178">
        <v>48.14</v>
      </c>
      <c r="E2947" t="s">
        <v>34</v>
      </c>
    </row>
    <row r="2948" spans="1:5" ht="15" customHeight="1">
      <c r="A2948" s="174" t="s">
        <v>3057</v>
      </c>
      <c r="B2948" s="174" t="s">
        <v>3058</v>
      </c>
      <c r="C2948" s="174" t="s">
        <v>3059</v>
      </c>
      <c r="D2948" s="177">
        <v>289.18</v>
      </c>
      <c r="E2948" t="s">
        <v>34</v>
      </c>
    </row>
    <row r="2949" spans="1:5" ht="15" customHeight="1">
      <c r="A2949" s="175" t="s">
        <v>5057</v>
      </c>
      <c r="B2949" s="175" t="s">
        <v>5058</v>
      </c>
      <c r="C2949" s="175" t="s">
        <v>5059</v>
      </c>
      <c r="D2949" s="178">
        <v>57.78</v>
      </c>
      <c r="E2949" t="s">
        <v>34</v>
      </c>
    </row>
    <row r="2950" spans="1:5" ht="15" customHeight="1">
      <c r="A2950" s="174" t="s">
        <v>3674</v>
      </c>
      <c r="B2950" s="174" t="s">
        <v>3675</v>
      </c>
      <c r="C2950" s="174" t="s">
        <v>3676</v>
      </c>
      <c r="D2950" s="177">
        <v>55.34</v>
      </c>
      <c r="E2950" t="s">
        <v>34</v>
      </c>
    </row>
    <row r="2951" spans="1:5" ht="15" customHeight="1">
      <c r="A2951" s="175" t="s">
        <v>5060</v>
      </c>
      <c r="B2951" s="175" t="s">
        <v>5061</v>
      </c>
      <c r="C2951" s="175" t="s">
        <v>241</v>
      </c>
      <c r="D2951" s="178">
        <v>66.34</v>
      </c>
      <c r="E2951" t="s">
        <v>34</v>
      </c>
    </row>
    <row r="2952" spans="1:5" ht="15" customHeight="1">
      <c r="A2952" s="174" t="s">
        <v>5062</v>
      </c>
      <c r="B2952" s="174" t="s">
        <v>5063</v>
      </c>
      <c r="C2952" s="174" t="s">
        <v>476</v>
      </c>
      <c r="D2952" s="177">
        <v>44.36</v>
      </c>
      <c r="E2952" t="s">
        <v>34</v>
      </c>
    </row>
    <row r="2953" spans="1:5" ht="15" customHeight="1">
      <c r="A2953" s="175" t="s">
        <v>2918</v>
      </c>
      <c r="B2953" s="175" t="s">
        <v>2919</v>
      </c>
      <c r="C2953" s="175" t="s">
        <v>476</v>
      </c>
      <c r="D2953" s="178">
        <v>40.74</v>
      </c>
      <c r="E2953" t="s">
        <v>34</v>
      </c>
    </row>
    <row r="2954" spans="1:5" ht="15" customHeight="1">
      <c r="A2954" s="174" t="s">
        <v>5064</v>
      </c>
      <c r="B2954" s="174" t="s">
        <v>5065</v>
      </c>
      <c r="C2954" s="174" t="s">
        <v>241</v>
      </c>
      <c r="D2954" s="177">
        <v>33.340000000000003</v>
      </c>
      <c r="E2954" t="s">
        <v>34</v>
      </c>
    </row>
    <row r="2955" spans="1:5" ht="15" customHeight="1">
      <c r="A2955" s="175" t="s">
        <v>5066</v>
      </c>
      <c r="B2955" s="175" t="s">
        <v>5067</v>
      </c>
      <c r="C2955" s="175" t="s">
        <v>4981</v>
      </c>
      <c r="D2955" s="178">
        <v>57.34</v>
      </c>
      <c r="E2955" t="s">
        <v>34</v>
      </c>
    </row>
    <row r="2956" spans="1:5" ht="15" customHeight="1">
      <c r="A2956" s="174" t="s">
        <v>5068</v>
      </c>
      <c r="B2956" s="174" t="s">
        <v>5069</v>
      </c>
      <c r="C2956" s="174" t="s">
        <v>5070</v>
      </c>
      <c r="D2956" s="177">
        <v>52.44</v>
      </c>
      <c r="E2956" t="s">
        <v>34</v>
      </c>
    </row>
    <row r="2957" spans="1:5" ht="15" customHeight="1">
      <c r="A2957" s="175" t="s">
        <v>3216</v>
      </c>
      <c r="B2957" s="175" t="s">
        <v>3217</v>
      </c>
      <c r="C2957" s="175" t="s">
        <v>2990</v>
      </c>
      <c r="D2957" s="178">
        <v>22.22</v>
      </c>
      <c r="E2957" t="s">
        <v>34</v>
      </c>
    </row>
    <row r="2958" spans="1:5" ht="15" customHeight="1">
      <c r="A2958" s="174" t="s">
        <v>2988</v>
      </c>
      <c r="B2958" s="174" t="s">
        <v>2989</v>
      </c>
      <c r="C2958" s="174" t="s">
        <v>2990</v>
      </c>
      <c r="D2958" s="177">
        <v>22.22</v>
      </c>
      <c r="E2958" t="s">
        <v>34</v>
      </c>
    </row>
    <row r="2959" spans="1:5" ht="15" customHeight="1">
      <c r="A2959" s="175" t="s">
        <v>5071</v>
      </c>
      <c r="B2959" s="175" t="s">
        <v>5072</v>
      </c>
      <c r="C2959" s="175" t="s">
        <v>2990</v>
      </c>
      <c r="D2959" s="178">
        <v>22.22</v>
      </c>
      <c r="E2959" t="s">
        <v>34</v>
      </c>
    </row>
    <row r="2960" spans="1:5" ht="15" customHeight="1">
      <c r="A2960" s="174" t="s">
        <v>5073</v>
      </c>
      <c r="B2960" s="174" t="s">
        <v>5074</v>
      </c>
      <c r="C2960" s="174" t="s">
        <v>402</v>
      </c>
      <c r="D2960" s="177">
        <v>304.2</v>
      </c>
      <c r="E2960" t="s">
        <v>34</v>
      </c>
    </row>
    <row r="2961" spans="1:5" ht="15" customHeight="1">
      <c r="A2961" s="175" t="s">
        <v>3172</v>
      </c>
      <c r="B2961" s="175" t="s">
        <v>3173</v>
      </c>
      <c r="C2961" s="175" t="s">
        <v>2847</v>
      </c>
      <c r="D2961" s="178">
        <v>133.30000000000001</v>
      </c>
      <c r="E2961" t="s">
        <v>34</v>
      </c>
    </row>
    <row r="2962" spans="1:5" ht="15" customHeight="1">
      <c r="A2962" s="174" t="s">
        <v>3178</v>
      </c>
      <c r="B2962" s="174" t="s">
        <v>3179</v>
      </c>
      <c r="C2962" s="174" t="s">
        <v>961</v>
      </c>
      <c r="D2962" s="177">
        <v>24.72</v>
      </c>
      <c r="E2962" t="s">
        <v>34</v>
      </c>
    </row>
    <row r="2963" spans="1:5" ht="15" customHeight="1">
      <c r="A2963" s="175" t="s">
        <v>5075</v>
      </c>
      <c r="B2963" s="175" t="s">
        <v>5076</v>
      </c>
      <c r="C2963" s="175" t="s">
        <v>5077</v>
      </c>
      <c r="D2963" s="178">
        <v>86.13</v>
      </c>
      <c r="E2963" t="s">
        <v>34</v>
      </c>
    </row>
    <row r="2964" spans="1:5" ht="15" customHeight="1">
      <c r="A2964" s="174" t="s">
        <v>5078</v>
      </c>
      <c r="B2964" s="174" t="s">
        <v>5079</v>
      </c>
      <c r="C2964" s="174" t="s">
        <v>392</v>
      </c>
      <c r="D2964" s="177">
        <v>122.22</v>
      </c>
      <c r="E2964" t="s">
        <v>34</v>
      </c>
    </row>
    <row r="2965" spans="1:5" ht="15" customHeight="1">
      <c r="A2965" s="175" t="s">
        <v>3011</v>
      </c>
      <c r="B2965" s="175" t="s">
        <v>3012</v>
      </c>
      <c r="C2965" s="175" t="s">
        <v>1041</v>
      </c>
      <c r="D2965" s="178">
        <v>49.69</v>
      </c>
      <c r="E2965" t="s">
        <v>34</v>
      </c>
    </row>
    <row r="2966" spans="1:5" ht="15" customHeight="1">
      <c r="A2966" s="174" t="s">
        <v>3763</v>
      </c>
      <c r="B2966" s="174" t="s">
        <v>3764</v>
      </c>
      <c r="C2966" s="174" t="s">
        <v>2774</v>
      </c>
      <c r="D2966" s="177">
        <v>45.14</v>
      </c>
      <c r="E2966" t="s">
        <v>34</v>
      </c>
    </row>
    <row r="2967" spans="1:5" ht="15" customHeight="1">
      <c r="A2967" s="175" t="s">
        <v>5080</v>
      </c>
      <c r="B2967" s="175" t="s">
        <v>5081</v>
      </c>
      <c r="C2967" s="175" t="s">
        <v>5082</v>
      </c>
      <c r="D2967" s="178">
        <v>33.93</v>
      </c>
      <c r="E2967" t="s">
        <v>34</v>
      </c>
    </row>
    <row r="2968" spans="1:5" ht="15" customHeight="1">
      <c r="A2968" s="174" t="s">
        <v>5083</v>
      </c>
      <c r="B2968" s="174" t="s">
        <v>5084</v>
      </c>
      <c r="C2968" s="174" t="s">
        <v>4981</v>
      </c>
      <c r="D2968" s="177">
        <v>18.510000000000002</v>
      </c>
      <c r="E2968" t="s">
        <v>34</v>
      </c>
    </row>
    <row r="2969" spans="1:5" ht="15" customHeight="1">
      <c r="A2969" s="175" t="s">
        <v>5085</v>
      </c>
      <c r="B2969" s="175" t="s">
        <v>5086</v>
      </c>
      <c r="C2969" s="175" t="s">
        <v>818</v>
      </c>
      <c r="D2969" s="178">
        <v>83.43</v>
      </c>
      <c r="E2969" t="s">
        <v>34</v>
      </c>
    </row>
    <row r="2970" spans="1:5" ht="15" customHeight="1">
      <c r="A2970" s="174" t="s">
        <v>5087</v>
      </c>
      <c r="B2970" s="174" t="s">
        <v>5088</v>
      </c>
      <c r="C2970" s="174" t="s">
        <v>4697</v>
      </c>
      <c r="D2970" s="177">
        <v>32.54</v>
      </c>
      <c r="E2970" t="s">
        <v>34</v>
      </c>
    </row>
    <row r="2971" spans="1:5" ht="15" customHeight="1">
      <c r="A2971" s="175" t="s">
        <v>2977</v>
      </c>
      <c r="B2971" s="175" t="s">
        <v>2978</v>
      </c>
      <c r="C2971" s="175" t="s">
        <v>880</v>
      </c>
      <c r="D2971" s="178">
        <v>38.979999999999997</v>
      </c>
      <c r="E2971" t="s">
        <v>34</v>
      </c>
    </row>
    <row r="2972" spans="1:5" ht="15" customHeight="1">
      <c r="A2972" s="174" t="s">
        <v>5089</v>
      </c>
      <c r="B2972" s="174" t="s">
        <v>5090</v>
      </c>
      <c r="C2972" s="174" t="s">
        <v>773</v>
      </c>
      <c r="D2972" s="177">
        <v>61.06</v>
      </c>
      <c r="E2972" t="s">
        <v>34</v>
      </c>
    </row>
    <row r="2973" spans="1:5" ht="15" customHeight="1">
      <c r="A2973" s="175" t="s">
        <v>5091</v>
      </c>
      <c r="B2973" s="175" t="s">
        <v>5092</v>
      </c>
      <c r="C2973" s="175" t="s">
        <v>1076</v>
      </c>
      <c r="D2973" s="178">
        <v>44.47</v>
      </c>
      <c r="E2973" t="s">
        <v>34</v>
      </c>
    </row>
    <row r="2974" spans="1:5" ht="15" customHeight="1">
      <c r="A2974" s="174" t="s">
        <v>5093</v>
      </c>
      <c r="B2974" s="174" t="s">
        <v>5094</v>
      </c>
      <c r="C2974" s="174" t="s">
        <v>3546</v>
      </c>
      <c r="D2974" s="177">
        <v>38.200000000000003</v>
      </c>
      <c r="E2974" t="s">
        <v>34</v>
      </c>
    </row>
    <row r="2975" spans="1:5" ht="15" customHeight="1">
      <c r="A2975" s="175" t="s">
        <v>5095</v>
      </c>
      <c r="B2975" s="175" t="s">
        <v>5096</v>
      </c>
      <c r="C2975" s="175" t="s">
        <v>3546</v>
      </c>
      <c r="D2975" s="178">
        <v>30.41</v>
      </c>
      <c r="E2975" t="s">
        <v>34</v>
      </c>
    </row>
    <row r="2976" spans="1:5" ht="15" customHeight="1">
      <c r="A2976" s="174" t="s">
        <v>5097</v>
      </c>
      <c r="B2976" s="174" t="s">
        <v>5098</v>
      </c>
      <c r="C2976" s="174" t="s">
        <v>850</v>
      </c>
      <c r="D2976" s="177">
        <v>65.77</v>
      </c>
      <c r="E2976" t="s">
        <v>34</v>
      </c>
    </row>
    <row r="2977" spans="1:5" ht="15" customHeight="1">
      <c r="A2977" s="175" t="s">
        <v>745</v>
      </c>
      <c r="B2977" s="175" t="s">
        <v>746</v>
      </c>
      <c r="C2977" s="175" t="s">
        <v>476</v>
      </c>
      <c r="D2977" s="178">
        <v>77.680000000000007</v>
      </c>
      <c r="E2977" t="s">
        <v>34</v>
      </c>
    </row>
    <row r="2978" spans="1:5" ht="15" customHeight="1">
      <c r="A2978" s="174" t="s">
        <v>5099</v>
      </c>
      <c r="B2978" s="174" t="s">
        <v>5100</v>
      </c>
      <c r="C2978" s="174" t="s">
        <v>850</v>
      </c>
      <c r="D2978" s="177">
        <v>58.51</v>
      </c>
      <c r="E2978" t="s">
        <v>34</v>
      </c>
    </row>
    <row r="2979" spans="1:5" ht="15" customHeight="1">
      <c r="A2979" s="175" t="s">
        <v>5101</v>
      </c>
      <c r="B2979" s="175" t="s">
        <v>5102</v>
      </c>
      <c r="C2979" s="175" t="s">
        <v>5103</v>
      </c>
      <c r="D2979" s="178">
        <v>39.79</v>
      </c>
      <c r="E2979" t="s">
        <v>34</v>
      </c>
    </row>
    <row r="2980" spans="1:5" ht="15" customHeight="1">
      <c r="A2980" s="174" t="s">
        <v>3659</v>
      </c>
      <c r="B2980" s="174" t="s">
        <v>3660</v>
      </c>
      <c r="C2980" s="174" t="s">
        <v>2837</v>
      </c>
      <c r="D2980" s="177">
        <v>55.34</v>
      </c>
      <c r="E2980" t="s">
        <v>34</v>
      </c>
    </row>
    <row r="2981" spans="1:5" ht="15" customHeight="1">
      <c r="A2981" s="175" t="s">
        <v>5104</v>
      </c>
      <c r="B2981" s="175" t="s">
        <v>5105</v>
      </c>
      <c r="C2981" s="175" t="s">
        <v>3663</v>
      </c>
      <c r="D2981" s="178">
        <v>28.47</v>
      </c>
      <c r="E2981" t="s">
        <v>34</v>
      </c>
    </row>
    <row r="2982" spans="1:5" ht="15" customHeight="1">
      <c r="A2982" s="174" t="s">
        <v>994</v>
      </c>
      <c r="B2982" s="174" t="s">
        <v>995</v>
      </c>
      <c r="C2982" s="174" t="s">
        <v>783</v>
      </c>
      <c r="D2982" s="177">
        <v>373.47</v>
      </c>
      <c r="E2982" t="s">
        <v>34</v>
      </c>
    </row>
    <row r="2983" spans="1:5" ht="15" customHeight="1">
      <c r="A2983" s="175" t="s">
        <v>5106</v>
      </c>
      <c r="B2983" s="175" t="s">
        <v>5107</v>
      </c>
      <c r="C2983" s="175" t="s">
        <v>374</v>
      </c>
      <c r="D2983" s="178">
        <v>46.51</v>
      </c>
      <c r="E2983" t="s">
        <v>34</v>
      </c>
    </row>
    <row r="2984" spans="1:5" ht="15" customHeight="1">
      <c r="A2984" s="174" t="s">
        <v>1135</v>
      </c>
      <c r="B2984" s="174" t="s">
        <v>1136</v>
      </c>
      <c r="C2984" s="174" t="s">
        <v>1137</v>
      </c>
      <c r="D2984" s="177">
        <v>57.77</v>
      </c>
      <c r="E2984" t="s">
        <v>34</v>
      </c>
    </row>
    <row r="2985" spans="1:5" ht="15" customHeight="1">
      <c r="A2985" s="175" t="s">
        <v>3551</v>
      </c>
      <c r="B2985" s="175" t="s">
        <v>3550</v>
      </c>
      <c r="C2985" s="175" t="s">
        <v>2719</v>
      </c>
      <c r="D2985" s="178">
        <v>33.24</v>
      </c>
      <c r="E2985" t="s">
        <v>34</v>
      </c>
    </row>
    <row r="2986" spans="1:5" ht="15" customHeight="1">
      <c r="A2986" s="174" t="s">
        <v>5108</v>
      </c>
      <c r="B2986" s="174" t="s">
        <v>4788</v>
      </c>
      <c r="C2986" s="174" t="s">
        <v>534</v>
      </c>
      <c r="D2986" s="177">
        <v>85.17</v>
      </c>
      <c r="E2986" t="s">
        <v>34</v>
      </c>
    </row>
    <row r="2987" spans="1:5" ht="15" customHeight="1">
      <c r="A2987" s="175" t="s">
        <v>5109</v>
      </c>
      <c r="B2987" s="175" t="s">
        <v>5110</v>
      </c>
      <c r="C2987" s="175" t="s">
        <v>2697</v>
      </c>
      <c r="D2987" s="178">
        <v>63.9</v>
      </c>
      <c r="E2987" t="s">
        <v>34</v>
      </c>
    </row>
    <row r="2988" spans="1:5" ht="15" customHeight="1">
      <c r="A2988" s="174" t="s">
        <v>5111</v>
      </c>
      <c r="B2988" s="174" t="s">
        <v>5112</v>
      </c>
      <c r="C2988" s="174" t="s">
        <v>241</v>
      </c>
      <c r="D2988" s="177">
        <v>33.229999999999997</v>
      </c>
      <c r="E2988" t="s">
        <v>34</v>
      </c>
    </row>
    <row r="2989" spans="1:5" ht="15" customHeight="1">
      <c r="A2989" s="175" t="s">
        <v>5113</v>
      </c>
      <c r="B2989" s="175" t="s">
        <v>5114</v>
      </c>
      <c r="C2989" s="175" t="s">
        <v>773</v>
      </c>
      <c r="D2989" s="178">
        <v>24.96</v>
      </c>
      <c r="E2989" t="s">
        <v>34</v>
      </c>
    </row>
    <row r="2990" spans="1:5" ht="15" customHeight="1">
      <c r="A2990" s="174" t="s">
        <v>3099</v>
      </c>
      <c r="B2990" s="174" t="s">
        <v>3100</v>
      </c>
      <c r="C2990" s="174" t="s">
        <v>3101</v>
      </c>
      <c r="D2990" s="177">
        <v>63.89</v>
      </c>
      <c r="E2990" t="s">
        <v>34</v>
      </c>
    </row>
    <row r="2991" spans="1:5" ht="15" customHeight="1">
      <c r="A2991" s="175" t="s">
        <v>5115</v>
      </c>
      <c r="B2991" s="175" t="s">
        <v>5116</v>
      </c>
      <c r="C2991" s="175" t="s">
        <v>594</v>
      </c>
      <c r="D2991" s="178">
        <v>73.38</v>
      </c>
      <c r="E2991" t="s">
        <v>34</v>
      </c>
    </row>
    <row r="2992" spans="1:5" ht="15" customHeight="1">
      <c r="A2992" s="174" t="s">
        <v>5117</v>
      </c>
      <c r="B2992" s="174" t="s">
        <v>5118</v>
      </c>
      <c r="C2992" s="174" t="s">
        <v>880</v>
      </c>
      <c r="D2992" s="177">
        <v>106.22</v>
      </c>
      <c r="E2992" t="s">
        <v>34</v>
      </c>
    </row>
    <row r="2993" spans="1:5" ht="15" customHeight="1">
      <c r="A2993" s="175" t="s">
        <v>3357</v>
      </c>
      <c r="B2993" s="175" t="s">
        <v>3358</v>
      </c>
      <c r="C2993" s="175" t="s">
        <v>476</v>
      </c>
      <c r="D2993" s="178">
        <v>75.44</v>
      </c>
      <c r="E2993" t="s">
        <v>34</v>
      </c>
    </row>
    <row r="2994" spans="1:5" ht="15" customHeight="1">
      <c r="A2994" s="174" t="s">
        <v>2858</v>
      </c>
      <c r="B2994" s="174" t="s">
        <v>2859</v>
      </c>
      <c r="C2994" s="174" t="s">
        <v>476</v>
      </c>
      <c r="D2994" s="177">
        <v>39.11</v>
      </c>
      <c r="E2994" t="s">
        <v>34</v>
      </c>
    </row>
    <row r="2995" spans="1:5" ht="15" customHeight="1">
      <c r="A2995" s="175" t="s">
        <v>3285</v>
      </c>
      <c r="B2995" s="175" t="s">
        <v>3286</v>
      </c>
      <c r="C2995" s="175" t="s">
        <v>765</v>
      </c>
      <c r="D2995" s="178">
        <v>49.27</v>
      </c>
      <c r="E2995" t="s">
        <v>34</v>
      </c>
    </row>
    <row r="2996" spans="1:5" ht="15" customHeight="1">
      <c r="A2996" s="174" t="s">
        <v>5119</v>
      </c>
      <c r="B2996" s="174" t="s">
        <v>5120</v>
      </c>
      <c r="C2996" s="174" t="s">
        <v>869</v>
      </c>
      <c r="D2996" s="177">
        <v>27.91</v>
      </c>
      <c r="E2996" t="s">
        <v>34</v>
      </c>
    </row>
    <row r="2997" spans="1:5" ht="15" customHeight="1">
      <c r="A2997" s="175" t="s">
        <v>5121</v>
      </c>
      <c r="B2997" s="175" t="s">
        <v>5122</v>
      </c>
      <c r="C2997" s="175" t="s">
        <v>241</v>
      </c>
      <c r="D2997" s="178">
        <v>47.68</v>
      </c>
      <c r="E2997" t="s">
        <v>34</v>
      </c>
    </row>
    <row r="2998" spans="1:5" ht="15" customHeight="1">
      <c r="A2998" s="174" t="s">
        <v>3266</v>
      </c>
      <c r="B2998" s="174" t="s">
        <v>3267</v>
      </c>
      <c r="C2998" s="174" t="s">
        <v>215</v>
      </c>
      <c r="D2998" s="177">
        <v>92.39</v>
      </c>
      <c r="E2998" t="s">
        <v>34</v>
      </c>
    </row>
    <row r="2999" spans="1:5" ht="15" customHeight="1">
      <c r="A2999" s="175" t="s">
        <v>5123</v>
      </c>
      <c r="B2999" s="175" t="s">
        <v>5124</v>
      </c>
      <c r="C2999" s="175" t="s">
        <v>476</v>
      </c>
      <c r="D2999" s="178">
        <v>47.17</v>
      </c>
      <c r="E2999" t="s">
        <v>34</v>
      </c>
    </row>
    <row r="3000" spans="1:5" ht="15" customHeight="1">
      <c r="A3000" s="174" t="s">
        <v>5125</v>
      </c>
      <c r="B3000" s="174" t="s">
        <v>5126</v>
      </c>
      <c r="C3000" s="174" t="s">
        <v>869</v>
      </c>
      <c r="D3000" s="177">
        <v>37.68</v>
      </c>
      <c r="E3000" t="s">
        <v>34</v>
      </c>
    </row>
    <row r="3001" spans="1:5" ht="15" customHeight="1">
      <c r="A3001" s="175" t="s">
        <v>5127</v>
      </c>
      <c r="B3001" s="175" t="s">
        <v>1036</v>
      </c>
      <c r="C3001" s="175" t="s">
        <v>5128</v>
      </c>
      <c r="D3001" s="178">
        <v>29.79</v>
      </c>
      <c r="E3001" t="s">
        <v>34</v>
      </c>
    </row>
    <row r="3002" spans="1:5" ht="15" customHeight="1">
      <c r="A3002" s="174" t="s">
        <v>3301</v>
      </c>
      <c r="B3002" s="174" t="s">
        <v>3302</v>
      </c>
      <c r="C3002" s="174" t="s">
        <v>241</v>
      </c>
      <c r="D3002" s="177">
        <v>19.04</v>
      </c>
      <c r="E3002" t="s">
        <v>34</v>
      </c>
    </row>
    <row r="3003" spans="1:5" ht="15" customHeight="1">
      <c r="A3003" s="175" t="s">
        <v>5129</v>
      </c>
      <c r="B3003" s="175" t="s">
        <v>5130</v>
      </c>
      <c r="C3003" s="175" t="s">
        <v>241</v>
      </c>
      <c r="D3003" s="178">
        <v>31.7</v>
      </c>
      <c r="E3003" t="s">
        <v>34</v>
      </c>
    </row>
    <row r="3004" spans="1:5" ht="15" customHeight="1">
      <c r="A3004" s="174" t="s">
        <v>5131</v>
      </c>
      <c r="B3004" s="174" t="s">
        <v>5132</v>
      </c>
      <c r="C3004" s="174" t="s">
        <v>241</v>
      </c>
      <c r="D3004" s="177">
        <v>20.84</v>
      </c>
      <c r="E3004" t="s">
        <v>34</v>
      </c>
    </row>
    <row r="3005" spans="1:5" ht="15" customHeight="1">
      <c r="A3005" s="175" t="s">
        <v>5133</v>
      </c>
      <c r="B3005" s="175" t="s">
        <v>5134</v>
      </c>
      <c r="C3005" s="175" t="s">
        <v>1017</v>
      </c>
      <c r="D3005" s="178">
        <v>40.270000000000003</v>
      </c>
      <c r="E3005" t="s">
        <v>34</v>
      </c>
    </row>
    <row r="3006" spans="1:5" ht="15" customHeight="1">
      <c r="A3006" s="174" t="s">
        <v>5135</v>
      </c>
      <c r="B3006" s="174" t="s">
        <v>5136</v>
      </c>
      <c r="C3006" s="174" t="s">
        <v>880</v>
      </c>
      <c r="D3006" s="177">
        <v>77.739999999999995</v>
      </c>
      <c r="E3006" t="s">
        <v>34</v>
      </c>
    </row>
    <row r="3007" spans="1:5" ht="15" customHeight="1">
      <c r="A3007" s="175" t="s">
        <v>5137</v>
      </c>
      <c r="B3007" s="175" t="s">
        <v>5138</v>
      </c>
      <c r="C3007" s="175" t="s">
        <v>5139</v>
      </c>
      <c r="D3007" s="178">
        <v>145.59</v>
      </c>
      <c r="E3007" t="s">
        <v>34</v>
      </c>
    </row>
    <row r="3008" spans="1:5" ht="15" customHeight="1">
      <c r="A3008" s="174" t="s">
        <v>5140</v>
      </c>
      <c r="B3008" s="174" t="s">
        <v>5141</v>
      </c>
      <c r="C3008" s="174" t="s">
        <v>5142</v>
      </c>
      <c r="D3008" s="177">
        <v>19.399999999999999</v>
      </c>
      <c r="E3008" t="s">
        <v>34</v>
      </c>
    </row>
    <row r="3009" spans="1:5" ht="15" customHeight="1">
      <c r="A3009" s="175" t="s">
        <v>3237</v>
      </c>
      <c r="B3009" s="175" t="s">
        <v>3238</v>
      </c>
      <c r="C3009" s="175" t="s">
        <v>706</v>
      </c>
      <c r="D3009" s="178">
        <v>32.53</v>
      </c>
      <c r="E3009" t="s">
        <v>34</v>
      </c>
    </row>
    <row r="3010" spans="1:5" ht="15" customHeight="1">
      <c r="A3010" s="174" t="s">
        <v>5143</v>
      </c>
      <c r="B3010" s="174" t="s">
        <v>5144</v>
      </c>
      <c r="C3010" s="174" t="s">
        <v>706</v>
      </c>
      <c r="D3010" s="177">
        <v>42.51</v>
      </c>
      <c r="E3010" t="s">
        <v>34</v>
      </c>
    </row>
    <row r="3011" spans="1:5" ht="15" customHeight="1">
      <c r="A3011" s="175" t="s">
        <v>5145</v>
      </c>
      <c r="B3011" s="175" t="s">
        <v>5146</v>
      </c>
      <c r="C3011" s="175" t="s">
        <v>1022</v>
      </c>
      <c r="D3011" s="178">
        <v>23.37</v>
      </c>
      <c r="E3011" t="s">
        <v>34</v>
      </c>
    </row>
    <row r="3012" spans="1:5" ht="15" customHeight="1">
      <c r="A3012" s="174" t="s">
        <v>3017</v>
      </c>
      <c r="B3012" s="174" t="s">
        <v>3018</v>
      </c>
      <c r="C3012" s="174" t="s">
        <v>806</v>
      </c>
      <c r="D3012" s="177">
        <v>29.67</v>
      </c>
      <c r="E3012" t="s">
        <v>34</v>
      </c>
    </row>
    <row r="3013" spans="1:5" ht="15" customHeight="1">
      <c r="A3013" s="175" t="s">
        <v>5147</v>
      </c>
      <c r="B3013" s="175" t="s">
        <v>5148</v>
      </c>
      <c r="C3013" s="175" t="s">
        <v>5149</v>
      </c>
      <c r="D3013" s="178">
        <v>59.91</v>
      </c>
      <c r="E3013" t="s">
        <v>34</v>
      </c>
    </row>
    <row r="3014" spans="1:5" ht="15" customHeight="1">
      <c r="A3014" s="174" t="s">
        <v>3731</v>
      </c>
      <c r="B3014" s="174" t="s">
        <v>3732</v>
      </c>
      <c r="C3014" s="174" t="s">
        <v>374</v>
      </c>
      <c r="D3014" s="177">
        <v>43.22</v>
      </c>
      <c r="E3014" t="s">
        <v>34</v>
      </c>
    </row>
    <row r="3015" spans="1:5" ht="15" customHeight="1">
      <c r="A3015" s="175" t="s">
        <v>5150</v>
      </c>
      <c r="B3015" s="175" t="s">
        <v>5151</v>
      </c>
      <c r="C3015" s="175" t="s">
        <v>241</v>
      </c>
      <c r="D3015" s="178">
        <v>59.67</v>
      </c>
      <c r="E3015" t="s">
        <v>34</v>
      </c>
    </row>
    <row r="3016" spans="1:5" ht="15" customHeight="1">
      <c r="A3016" s="174" t="s">
        <v>5152</v>
      </c>
      <c r="B3016" s="174" t="s">
        <v>5153</v>
      </c>
      <c r="C3016" s="174" t="s">
        <v>818</v>
      </c>
      <c r="D3016" s="177">
        <v>24.02</v>
      </c>
      <c r="E3016" t="s">
        <v>34</v>
      </c>
    </row>
    <row r="3017" spans="1:5" ht="15" customHeight="1">
      <c r="A3017" s="175" t="s">
        <v>5154</v>
      </c>
      <c r="B3017" s="175" t="s">
        <v>5155</v>
      </c>
      <c r="C3017" s="175" t="s">
        <v>476</v>
      </c>
      <c r="D3017" s="178">
        <v>77.599999999999994</v>
      </c>
      <c r="E3017" t="s">
        <v>34</v>
      </c>
    </row>
    <row r="3018" spans="1:5" ht="15" customHeight="1">
      <c r="A3018" s="174" t="s">
        <v>1025</v>
      </c>
      <c r="B3018" s="174" t="s">
        <v>1026</v>
      </c>
      <c r="C3018" s="174" t="s">
        <v>374</v>
      </c>
      <c r="D3018" s="177">
        <v>112.33</v>
      </c>
      <c r="E3018" t="s">
        <v>34</v>
      </c>
    </row>
    <row r="3019" spans="1:5" ht="15" customHeight="1">
      <c r="A3019" s="175" t="s">
        <v>3490</v>
      </c>
      <c r="B3019" s="175" t="s">
        <v>3491</v>
      </c>
      <c r="C3019" s="175" t="s">
        <v>3379</v>
      </c>
      <c r="D3019" s="178">
        <v>88.09</v>
      </c>
      <c r="E3019" t="s">
        <v>34</v>
      </c>
    </row>
    <row r="3020" spans="1:5" ht="15" customHeight="1">
      <c r="A3020" s="174" t="s">
        <v>5156</v>
      </c>
      <c r="B3020" s="174" t="s">
        <v>5157</v>
      </c>
      <c r="C3020" s="174" t="s">
        <v>215</v>
      </c>
      <c r="D3020" s="177">
        <v>43.69</v>
      </c>
      <c r="E3020" t="s">
        <v>34</v>
      </c>
    </row>
    <row r="3021" spans="1:5" ht="15" customHeight="1">
      <c r="A3021" s="175" t="s">
        <v>5158</v>
      </c>
      <c r="B3021" s="175" t="s">
        <v>5159</v>
      </c>
      <c r="C3021" s="175" t="s">
        <v>2673</v>
      </c>
      <c r="D3021" s="178">
        <v>39.79</v>
      </c>
      <c r="E3021" t="s">
        <v>34</v>
      </c>
    </row>
    <row r="3022" spans="1:5" ht="15" customHeight="1">
      <c r="A3022" s="174" t="s">
        <v>5160</v>
      </c>
      <c r="B3022" s="174" t="s">
        <v>5161</v>
      </c>
      <c r="C3022" s="174" t="s">
        <v>2710</v>
      </c>
      <c r="D3022" s="177">
        <v>36.799999999999997</v>
      </c>
      <c r="E3022" t="s">
        <v>34</v>
      </c>
    </row>
    <row r="3023" spans="1:5" ht="15" customHeight="1">
      <c r="A3023" s="175" t="s">
        <v>5162</v>
      </c>
      <c r="B3023" s="175" t="s">
        <v>5163</v>
      </c>
      <c r="C3023" s="175" t="s">
        <v>5164</v>
      </c>
      <c r="D3023" s="178">
        <v>15.53</v>
      </c>
      <c r="E3023" t="s">
        <v>34</v>
      </c>
    </row>
    <row r="3024" spans="1:5" ht="15" customHeight="1">
      <c r="A3024" s="174" t="s">
        <v>5165</v>
      </c>
      <c r="B3024" s="174" t="s">
        <v>5166</v>
      </c>
      <c r="C3024" s="174" t="s">
        <v>706</v>
      </c>
      <c r="D3024" s="177">
        <v>13.89</v>
      </c>
      <c r="E3024" t="s">
        <v>34</v>
      </c>
    </row>
    <row r="3025" spans="1:5" ht="15" customHeight="1">
      <c r="A3025" s="175" t="s">
        <v>3517</v>
      </c>
      <c r="B3025" s="175" t="s">
        <v>3518</v>
      </c>
      <c r="C3025" s="175" t="s">
        <v>706</v>
      </c>
      <c r="D3025" s="178">
        <v>176.19</v>
      </c>
      <c r="E3025" t="s">
        <v>34</v>
      </c>
    </row>
    <row r="3026" spans="1:5" ht="15" customHeight="1">
      <c r="A3026" s="174" t="s">
        <v>3513</v>
      </c>
      <c r="B3026" s="174" t="s">
        <v>3514</v>
      </c>
      <c r="C3026" s="174" t="s">
        <v>1071</v>
      </c>
      <c r="D3026" s="177">
        <v>114.24</v>
      </c>
      <c r="E3026" t="s">
        <v>34</v>
      </c>
    </row>
    <row r="3027" spans="1:5" ht="15" customHeight="1">
      <c r="A3027" s="175" t="s">
        <v>5167</v>
      </c>
      <c r="B3027" s="175" t="s">
        <v>5168</v>
      </c>
      <c r="C3027" s="175" t="s">
        <v>869</v>
      </c>
      <c r="D3027" s="178">
        <v>65.290000000000006</v>
      </c>
      <c r="E3027" t="s">
        <v>34</v>
      </c>
    </row>
    <row r="3028" spans="1:5" ht="15" customHeight="1">
      <c r="A3028" s="174" t="s">
        <v>5169</v>
      </c>
      <c r="B3028" s="174" t="s">
        <v>5170</v>
      </c>
      <c r="C3028" s="174" t="s">
        <v>215</v>
      </c>
      <c r="D3028" s="177">
        <v>74.64</v>
      </c>
      <c r="E3028" t="s">
        <v>34</v>
      </c>
    </row>
    <row r="3029" spans="1:5" ht="15" customHeight="1">
      <c r="A3029" s="175" t="s">
        <v>5171</v>
      </c>
      <c r="B3029" s="175" t="s">
        <v>5172</v>
      </c>
      <c r="C3029" s="175" t="s">
        <v>4771</v>
      </c>
      <c r="D3029" s="178">
        <v>46</v>
      </c>
      <c r="E3029" t="s">
        <v>34</v>
      </c>
    </row>
    <row r="3030" spans="1:5" ht="15" customHeight="1">
      <c r="A3030" s="174" t="s">
        <v>5173</v>
      </c>
      <c r="B3030" s="174" t="s">
        <v>5174</v>
      </c>
      <c r="C3030" s="174" t="s">
        <v>241</v>
      </c>
      <c r="D3030" s="177">
        <v>62.58</v>
      </c>
      <c r="E3030" t="s">
        <v>34</v>
      </c>
    </row>
    <row r="3031" spans="1:5" ht="15" customHeight="1">
      <c r="A3031" s="175" t="s">
        <v>5175</v>
      </c>
      <c r="B3031" s="175" t="s">
        <v>5176</v>
      </c>
      <c r="C3031" s="175" t="s">
        <v>806</v>
      </c>
      <c r="D3031" s="178">
        <v>57.37</v>
      </c>
      <c r="E3031" t="s">
        <v>34</v>
      </c>
    </row>
    <row r="3032" spans="1:5" ht="15" customHeight="1">
      <c r="A3032" s="174" t="s">
        <v>5177</v>
      </c>
      <c r="B3032" s="174" t="s">
        <v>5178</v>
      </c>
      <c r="C3032" s="174" t="s">
        <v>806</v>
      </c>
      <c r="D3032" s="177">
        <v>56</v>
      </c>
      <c r="E3032" t="s">
        <v>34</v>
      </c>
    </row>
    <row r="3033" spans="1:5" ht="15" customHeight="1">
      <c r="A3033" s="175" t="s">
        <v>5179</v>
      </c>
      <c r="B3033" s="175" t="s">
        <v>5180</v>
      </c>
      <c r="C3033" s="175" t="s">
        <v>806</v>
      </c>
      <c r="D3033" s="178">
        <v>57.37</v>
      </c>
      <c r="E3033" t="s">
        <v>34</v>
      </c>
    </row>
    <row r="3034" spans="1:5" ht="15" customHeight="1">
      <c r="A3034" s="174" t="s">
        <v>5181</v>
      </c>
      <c r="B3034" s="174" t="s">
        <v>5182</v>
      </c>
      <c r="C3034" s="174" t="s">
        <v>5183</v>
      </c>
      <c r="D3034" s="177">
        <v>59.36</v>
      </c>
      <c r="E3034" t="s">
        <v>34</v>
      </c>
    </row>
    <row r="3035" spans="1:5" ht="15" customHeight="1">
      <c r="A3035" s="175" t="s">
        <v>5184</v>
      </c>
      <c r="B3035" s="175" t="s">
        <v>5185</v>
      </c>
      <c r="C3035" s="175" t="s">
        <v>4908</v>
      </c>
      <c r="D3035" s="178">
        <v>63.51</v>
      </c>
      <c r="E3035" t="s">
        <v>34</v>
      </c>
    </row>
    <row r="3036" spans="1:5" ht="15" customHeight="1">
      <c r="A3036" s="174" t="s">
        <v>3578</v>
      </c>
      <c r="B3036" s="174" t="s">
        <v>3579</v>
      </c>
      <c r="C3036" s="174" t="s">
        <v>246</v>
      </c>
      <c r="D3036" s="177">
        <v>188.25</v>
      </c>
      <c r="E3036" t="s">
        <v>34</v>
      </c>
    </row>
    <row r="3037" spans="1:5" ht="15" customHeight="1">
      <c r="A3037" s="175" t="s">
        <v>3325</v>
      </c>
      <c r="B3037" s="175" t="s">
        <v>3326</v>
      </c>
      <c r="C3037" s="175" t="s">
        <v>476</v>
      </c>
      <c r="D3037" s="178">
        <v>46</v>
      </c>
      <c r="E3037" t="s">
        <v>34</v>
      </c>
    </row>
    <row r="3038" spans="1:5" ht="15" customHeight="1">
      <c r="A3038" s="174" t="s">
        <v>2852</v>
      </c>
      <c r="B3038" s="174" t="s">
        <v>2853</v>
      </c>
      <c r="C3038" s="174" t="s">
        <v>241</v>
      </c>
      <c r="D3038" s="177">
        <v>40.83</v>
      </c>
      <c r="E3038" t="s">
        <v>34</v>
      </c>
    </row>
    <row r="3039" spans="1:5" ht="15" customHeight="1">
      <c r="A3039" s="175" t="s">
        <v>3946</v>
      </c>
      <c r="B3039" s="175" t="s">
        <v>3947</v>
      </c>
      <c r="C3039" s="175" t="s">
        <v>2947</v>
      </c>
      <c r="D3039" s="178">
        <v>25.22</v>
      </c>
      <c r="E3039" t="s">
        <v>34</v>
      </c>
    </row>
    <row r="3040" spans="1:5" ht="15" customHeight="1">
      <c r="A3040" s="174" t="s">
        <v>5186</v>
      </c>
      <c r="B3040" s="174" t="s">
        <v>1078</v>
      </c>
      <c r="C3040" s="174" t="s">
        <v>241</v>
      </c>
      <c r="D3040" s="177">
        <v>333.42</v>
      </c>
      <c r="E3040" t="s">
        <v>34</v>
      </c>
    </row>
    <row r="3041" spans="1:5" ht="15" customHeight="1">
      <c r="A3041" s="175" t="s">
        <v>5187</v>
      </c>
      <c r="B3041" s="175" t="s">
        <v>5188</v>
      </c>
      <c r="C3041" s="175" t="s">
        <v>5189</v>
      </c>
      <c r="D3041" s="178">
        <v>77.930000000000007</v>
      </c>
      <c r="E3041" t="s">
        <v>34</v>
      </c>
    </row>
    <row r="3042" spans="1:5" ht="15" customHeight="1">
      <c r="A3042" s="174" t="s">
        <v>5190</v>
      </c>
      <c r="B3042" s="174" t="s">
        <v>5191</v>
      </c>
      <c r="C3042" s="174" t="s">
        <v>1122</v>
      </c>
      <c r="D3042" s="177">
        <v>36.770000000000003</v>
      </c>
      <c r="E3042" t="s">
        <v>34</v>
      </c>
    </row>
    <row r="3043" spans="1:5" ht="15" customHeight="1">
      <c r="A3043" s="175" t="s">
        <v>5192</v>
      </c>
      <c r="B3043" s="175" t="s">
        <v>5193</v>
      </c>
      <c r="C3043" s="175" t="s">
        <v>1000</v>
      </c>
      <c r="D3043" s="178">
        <v>39.479999999999997</v>
      </c>
      <c r="E3043" t="s">
        <v>34</v>
      </c>
    </row>
    <row r="3044" spans="1:5" ht="15" customHeight="1">
      <c r="A3044" s="174" t="s">
        <v>5194</v>
      </c>
      <c r="B3044" s="174" t="s">
        <v>5195</v>
      </c>
      <c r="C3044" s="174" t="s">
        <v>3853</v>
      </c>
      <c r="D3044" s="177">
        <v>49.48</v>
      </c>
      <c r="E3044" t="s">
        <v>34</v>
      </c>
    </row>
    <row r="3045" spans="1:5" ht="15" customHeight="1">
      <c r="A3045" s="175" t="s">
        <v>5196</v>
      </c>
      <c r="B3045" s="175" t="s">
        <v>1227</v>
      </c>
      <c r="C3045" s="175" t="s">
        <v>1228</v>
      </c>
      <c r="D3045" s="178">
        <v>102.11</v>
      </c>
      <c r="E3045" t="s">
        <v>34</v>
      </c>
    </row>
    <row r="3046" spans="1:5" ht="15" customHeight="1">
      <c r="A3046" s="174" t="s">
        <v>3003</v>
      </c>
      <c r="B3046" s="174" t="s">
        <v>3004</v>
      </c>
      <c r="C3046" s="174" t="s">
        <v>1228</v>
      </c>
      <c r="D3046" s="177">
        <v>85.17</v>
      </c>
      <c r="E3046" t="s">
        <v>34</v>
      </c>
    </row>
    <row r="3047" spans="1:5" ht="15" customHeight="1">
      <c r="A3047" s="175" t="s">
        <v>5197</v>
      </c>
      <c r="B3047" s="175" t="s">
        <v>5198</v>
      </c>
      <c r="C3047" s="175" t="s">
        <v>241</v>
      </c>
      <c r="D3047" s="178">
        <v>188.68</v>
      </c>
      <c r="E3047" t="s">
        <v>34</v>
      </c>
    </row>
    <row r="3048" spans="1:5" ht="15" customHeight="1">
      <c r="A3048" s="174" t="s">
        <v>5199</v>
      </c>
      <c r="B3048" s="174" t="s">
        <v>5200</v>
      </c>
      <c r="C3048" s="174" t="s">
        <v>2910</v>
      </c>
      <c r="D3048" s="177">
        <v>24.51</v>
      </c>
      <c r="E3048" t="s">
        <v>34</v>
      </c>
    </row>
    <row r="3049" spans="1:5" ht="15" customHeight="1">
      <c r="A3049" s="175" t="s">
        <v>3154</v>
      </c>
      <c r="B3049" s="175" t="s">
        <v>3155</v>
      </c>
      <c r="C3049" s="175" t="s">
        <v>3156</v>
      </c>
      <c r="D3049" s="178">
        <v>22.96</v>
      </c>
      <c r="E3049" t="s">
        <v>34</v>
      </c>
    </row>
    <row r="3050" spans="1:5" ht="15" customHeight="1">
      <c r="A3050" s="174" t="s">
        <v>5201</v>
      </c>
      <c r="B3050" s="174" t="s">
        <v>5202</v>
      </c>
      <c r="C3050" s="174" t="s">
        <v>2910</v>
      </c>
      <c r="D3050" s="177">
        <v>24.51</v>
      </c>
      <c r="E3050" t="s">
        <v>34</v>
      </c>
    </row>
    <row r="3051" spans="1:5" ht="15" customHeight="1">
      <c r="A3051" s="175" t="s">
        <v>5203</v>
      </c>
      <c r="B3051" s="175" t="s">
        <v>5204</v>
      </c>
      <c r="C3051" s="175" t="s">
        <v>476</v>
      </c>
      <c r="D3051" s="178">
        <v>40.83</v>
      </c>
      <c r="E3051" t="s">
        <v>34</v>
      </c>
    </row>
    <row r="3052" spans="1:5" ht="15" customHeight="1">
      <c r="A3052" s="174" t="s">
        <v>5205</v>
      </c>
      <c r="B3052" s="174" t="s">
        <v>5206</v>
      </c>
      <c r="C3052" s="174" t="s">
        <v>2751</v>
      </c>
      <c r="D3052" s="177">
        <v>35.1</v>
      </c>
      <c r="E3052" t="s">
        <v>34</v>
      </c>
    </row>
    <row r="3053" spans="1:5" ht="15" customHeight="1">
      <c r="A3053" s="175" t="s">
        <v>5207</v>
      </c>
      <c r="B3053" s="175" t="s">
        <v>5208</v>
      </c>
      <c r="C3053" s="175" t="s">
        <v>241</v>
      </c>
      <c r="D3053" s="178">
        <v>42.79</v>
      </c>
      <c r="E3053" t="s">
        <v>34</v>
      </c>
    </row>
    <row r="3054" spans="1:5" ht="15" customHeight="1">
      <c r="A3054" s="174" t="s">
        <v>3148</v>
      </c>
      <c r="B3054" s="174" t="s">
        <v>3149</v>
      </c>
      <c r="C3054" s="174" t="s">
        <v>241</v>
      </c>
      <c r="D3054" s="177">
        <v>59.93</v>
      </c>
      <c r="E3054" t="s">
        <v>34</v>
      </c>
    </row>
    <row r="3055" spans="1:5" ht="15" customHeight="1">
      <c r="A3055" s="175" t="s">
        <v>5209</v>
      </c>
      <c r="B3055" s="175" t="s">
        <v>5210</v>
      </c>
      <c r="C3055" s="175" t="s">
        <v>241</v>
      </c>
      <c r="D3055" s="178">
        <v>74.89</v>
      </c>
      <c r="E3055" t="s">
        <v>34</v>
      </c>
    </row>
    <row r="3056" spans="1:5" ht="15" customHeight="1">
      <c r="A3056" s="174" t="s">
        <v>2838</v>
      </c>
      <c r="B3056" s="174" t="s">
        <v>2839</v>
      </c>
      <c r="C3056" s="174" t="s">
        <v>2840</v>
      </c>
      <c r="D3056" s="177">
        <v>83.48</v>
      </c>
      <c r="E3056" t="s">
        <v>34</v>
      </c>
    </row>
    <row r="3057" spans="1:5" ht="15" customHeight="1">
      <c r="A3057" s="175" t="s">
        <v>1240</v>
      </c>
      <c r="B3057" s="175" t="s">
        <v>1241</v>
      </c>
      <c r="C3057" s="175" t="s">
        <v>944</v>
      </c>
      <c r="D3057" s="178">
        <v>32.54</v>
      </c>
      <c r="E3057" t="s">
        <v>34</v>
      </c>
    </row>
    <row r="3058" spans="1:5" ht="15" customHeight="1">
      <c r="A3058" s="174" t="s">
        <v>2770</v>
      </c>
      <c r="B3058" s="174" t="s">
        <v>2771</v>
      </c>
      <c r="C3058" s="174" t="s">
        <v>818</v>
      </c>
      <c r="D3058" s="177">
        <v>54.29</v>
      </c>
      <c r="E3058" t="s">
        <v>34</v>
      </c>
    </row>
    <row r="3059" spans="1:5" ht="15" customHeight="1">
      <c r="A3059" s="175" t="s">
        <v>5211</v>
      </c>
      <c r="B3059" s="175" t="s">
        <v>5212</v>
      </c>
      <c r="C3059" s="175" t="s">
        <v>944</v>
      </c>
      <c r="D3059" s="178">
        <v>16.66</v>
      </c>
      <c r="E3059" t="s">
        <v>34</v>
      </c>
    </row>
    <row r="3060" spans="1:5" ht="15" customHeight="1">
      <c r="A3060" s="174" t="s">
        <v>3889</v>
      </c>
      <c r="B3060" s="174" t="s">
        <v>3890</v>
      </c>
      <c r="C3060" s="174" t="s">
        <v>1420</v>
      </c>
      <c r="D3060" s="177">
        <v>0</v>
      </c>
      <c r="E3060" t="s">
        <v>34</v>
      </c>
    </row>
    <row r="3061" spans="1:5" ht="15" customHeight="1">
      <c r="A3061" s="175" t="s">
        <v>5213</v>
      </c>
      <c r="B3061" s="175" t="s">
        <v>5214</v>
      </c>
      <c r="C3061" s="175" t="s">
        <v>1420</v>
      </c>
      <c r="D3061" s="178">
        <v>0</v>
      </c>
      <c r="E3061" t="s">
        <v>34</v>
      </c>
    </row>
    <row r="3062" spans="1:5" ht="15" customHeight="1">
      <c r="A3062" s="174" t="s">
        <v>752</v>
      </c>
      <c r="B3062" s="174" t="s">
        <v>753</v>
      </c>
      <c r="C3062" s="174" t="s">
        <v>754</v>
      </c>
      <c r="D3062" s="177">
        <v>44.39</v>
      </c>
      <c r="E3062" t="s">
        <v>34</v>
      </c>
    </row>
    <row r="3063" spans="1:5" ht="15" customHeight="1">
      <c r="A3063" s="175" t="s">
        <v>2795</v>
      </c>
      <c r="B3063" s="175" t="s">
        <v>2733</v>
      </c>
      <c r="C3063" s="175" t="s">
        <v>2734</v>
      </c>
      <c r="D3063" s="178">
        <v>0</v>
      </c>
      <c r="E3063" t="s">
        <v>34</v>
      </c>
    </row>
    <row r="3064" spans="1:5" ht="15" customHeight="1">
      <c r="A3064" s="174" t="s">
        <v>3844</v>
      </c>
      <c r="B3064" s="174" t="s">
        <v>3845</v>
      </c>
      <c r="C3064" s="174" t="s">
        <v>476</v>
      </c>
      <c r="D3064" s="177">
        <v>330.51</v>
      </c>
      <c r="E3064" t="s">
        <v>34</v>
      </c>
    </row>
    <row r="3065" spans="1:5" ht="15" customHeight="1">
      <c r="A3065" s="175" t="s">
        <v>3201</v>
      </c>
      <c r="B3065" s="175" t="s">
        <v>3202</v>
      </c>
      <c r="C3065" s="175" t="s">
        <v>1420</v>
      </c>
      <c r="D3065" s="178">
        <v>0</v>
      </c>
      <c r="E3065" t="s">
        <v>34</v>
      </c>
    </row>
    <row r="3066" spans="1:5" ht="15" customHeight="1">
      <c r="A3066" s="174" t="s">
        <v>3862</v>
      </c>
      <c r="B3066" s="174" t="s">
        <v>3861</v>
      </c>
      <c r="C3066" s="174" t="s">
        <v>783</v>
      </c>
      <c r="D3066" s="177">
        <v>247.52</v>
      </c>
      <c r="E3066" t="s">
        <v>34</v>
      </c>
    </row>
    <row r="3067" spans="1:5" ht="15" customHeight="1">
      <c r="A3067" s="175" t="s">
        <v>5215</v>
      </c>
      <c r="B3067" s="175" t="s">
        <v>5216</v>
      </c>
      <c r="C3067" s="175" t="s">
        <v>783</v>
      </c>
      <c r="D3067" s="178">
        <v>24.96</v>
      </c>
      <c r="E3067" t="s">
        <v>34</v>
      </c>
    </row>
    <row r="3068" spans="1:5" ht="15" customHeight="1">
      <c r="A3068" s="174" t="s">
        <v>3865</v>
      </c>
      <c r="B3068" s="174" t="s">
        <v>3866</v>
      </c>
      <c r="C3068" s="174" t="s">
        <v>783</v>
      </c>
      <c r="D3068" s="177">
        <v>41.84</v>
      </c>
      <c r="E3068" t="s">
        <v>34</v>
      </c>
    </row>
    <row r="3069" spans="1:5" ht="15" customHeight="1">
      <c r="A3069" s="175" t="s">
        <v>3886</v>
      </c>
      <c r="B3069" s="175" t="s">
        <v>3887</v>
      </c>
      <c r="C3069" s="175" t="s">
        <v>241</v>
      </c>
      <c r="D3069" s="178">
        <v>834.9</v>
      </c>
      <c r="E3069" t="s">
        <v>34</v>
      </c>
    </row>
    <row r="3070" spans="1:5" ht="15" customHeight="1">
      <c r="A3070" s="174" t="s">
        <v>5217</v>
      </c>
      <c r="B3070" s="174" t="s">
        <v>5218</v>
      </c>
      <c r="C3070" s="174" t="s">
        <v>241</v>
      </c>
      <c r="D3070" s="177">
        <v>29.31</v>
      </c>
      <c r="E3070" t="s">
        <v>34</v>
      </c>
    </row>
    <row r="3071" spans="1:5" ht="15" customHeight="1">
      <c r="A3071" s="175" t="s">
        <v>3883</v>
      </c>
      <c r="B3071" s="175" t="s">
        <v>3884</v>
      </c>
      <c r="C3071" s="175" t="s">
        <v>783</v>
      </c>
      <c r="D3071" s="178">
        <v>247.56</v>
      </c>
      <c r="E3071" t="s">
        <v>34</v>
      </c>
    </row>
    <row r="3072" spans="1:5" ht="15" customHeight="1">
      <c r="A3072" s="174" t="s">
        <v>3885</v>
      </c>
      <c r="B3072" s="174" t="s">
        <v>3884</v>
      </c>
      <c r="C3072" s="174" t="s">
        <v>783</v>
      </c>
      <c r="D3072" s="177">
        <v>15.95</v>
      </c>
      <c r="E3072" t="s">
        <v>34</v>
      </c>
    </row>
    <row r="3073" spans="1:5" ht="15" customHeight="1">
      <c r="A3073" s="175" t="s">
        <v>5219</v>
      </c>
      <c r="B3073" s="175" t="s">
        <v>5220</v>
      </c>
      <c r="C3073" s="175" t="s">
        <v>1228</v>
      </c>
      <c r="D3073" s="178">
        <v>125.94</v>
      </c>
      <c r="E3073" t="s">
        <v>34</v>
      </c>
    </row>
    <row r="3074" spans="1:5" ht="15" customHeight="1">
      <c r="A3074" s="174" t="s">
        <v>5221</v>
      </c>
      <c r="B3074" s="174" t="s">
        <v>5222</v>
      </c>
      <c r="C3074" s="174" t="s">
        <v>783</v>
      </c>
      <c r="D3074" s="177">
        <v>179.04</v>
      </c>
      <c r="E3074" t="s">
        <v>34</v>
      </c>
    </row>
    <row r="3075" spans="1:5" ht="15" customHeight="1">
      <c r="A3075" s="175" t="s">
        <v>5223</v>
      </c>
      <c r="B3075" s="175" t="s">
        <v>5224</v>
      </c>
      <c r="C3075" s="175" t="s">
        <v>783</v>
      </c>
      <c r="D3075" s="178">
        <v>50.34</v>
      </c>
      <c r="E3075" t="s">
        <v>34</v>
      </c>
    </row>
    <row r="3076" spans="1:5" ht="15" customHeight="1">
      <c r="A3076" s="174" t="s">
        <v>3881</v>
      </c>
      <c r="B3076" s="174" t="s">
        <v>3882</v>
      </c>
      <c r="C3076" s="174" t="s">
        <v>783</v>
      </c>
      <c r="D3076" s="177">
        <v>124.86</v>
      </c>
      <c r="E3076" t="s">
        <v>34</v>
      </c>
    </row>
    <row r="3077" spans="1:5" ht="15" customHeight="1">
      <c r="A3077" s="175" t="s">
        <v>5225</v>
      </c>
      <c r="B3077" s="175" t="s">
        <v>5226</v>
      </c>
      <c r="C3077" s="175" t="s">
        <v>783</v>
      </c>
      <c r="D3077" s="178">
        <v>38.14</v>
      </c>
      <c r="E3077" t="s">
        <v>34</v>
      </c>
    </row>
    <row r="3078" spans="1:5" ht="15" customHeight="1">
      <c r="A3078" s="174" t="s">
        <v>3165</v>
      </c>
      <c r="B3078" s="174" t="s">
        <v>3166</v>
      </c>
      <c r="C3078" s="174" t="s">
        <v>241</v>
      </c>
      <c r="D3078" s="177">
        <v>159.28</v>
      </c>
      <c r="E3078" t="s">
        <v>34</v>
      </c>
    </row>
    <row r="3079" spans="1:5" ht="15" customHeight="1">
      <c r="A3079" s="175" t="s">
        <v>5227</v>
      </c>
      <c r="B3079" s="175" t="s">
        <v>5228</v>
      </c>
      <c r="C3079" s="175" t="s">
        <v>241</v>
      </c>
      <c r="D3079" s="178">
        <v>50.7</v>
      </c>
      <c r="E3079" t="s">
        <v>34</v>
      </c>
    </row>
    <row r="3080" spans="1:5" ht="15" customHeight="1">
      <c r="A3080" s="174" t="s">
        <v>3877</v>
      </c>
      <c r="B3080" s="174" t="s">
        <v>3878</v>
      </c>
      <c r="C3080" s="174" t="s">
        <v>783</v>
      </c>
      <c r="D3080" s="177">
        <v>141.4</v>
      </c>
      <c r="E3080" t="s">
        <v>34</v>
      </c>
    </row>
    <row r="3081" spans="1:5" ht="15" customHeight="1">
      <c r="A3081" s="175" t="s">
        <v>5229</v>
      </c>
      <c r="B3081" s="175" t="s">
        <v>5230</v>
      </c>
      <c r="C3081" s="175" t="s">
        <v>241</v>
      </c>
      <c r="D3081" s="178">
        <v>357.92</v>
      </c>
      <c r="E3081" t="s">
        <v>34</v>
      </c>
    </row>
    <row r="3082" spans="1:5" ht="15" customHeight="1">
      <c r="A3082" s="174" t="s">
        <v>5231</v>
      </c>
      <c r="B3082" s="174" t="s">
        <v>3880</v>
      </c>
      <c r="C3082" s="174" t="s">
        <v>783</v>
      </c>
      <c r="D3082" s="177">
        <v>10.34</v>
      </c>
      <c r="E3082" t="s">
        <v>34</v>
      </c>
    </row>
    <row r="3083" spans="1:5" ht="15" customHeight="1">
      <c r="A3083" s="175" t="s">
        <v>5232</v>
      </c>
      <c r="B3083" s="175" t="s">
        <v>5233</v>
      </c>
      <c r="C3083" s="175" t="s">
        <v>1071</v>
      </c>
      <c r="D3083" s="178">
        <v>136.08000000000001</v>
      </c>
      <c r="E3083" t="s">
        <v>34</v>
      </c>
    </row>
    <row r="3084" spans="1:5" ht="15" customHeight="1">
      <c r="A3084" s="174" t="s">
        <v>5234</v>
      </c>
      <c r="B3084" s="174" t="s">
        <v>5235</v>
      </c>
      <c r="C3084" s="174" t="s">
        <v>5236</v>
      </c>
      <c r="D3084" s="177">
        <v>0</v>
      </c>
      <c r="E3084" t="s">
        <v>34</v>
      </c>
    </row>
    <row r="3085" spans="1:5" ht="15" customHeight="1">
      <c r="A3085" s="175" t="s">
        <v>5237</v>
      </c>
      <c r="B3085" s="175" t="s">
        <v>5238</v>
      </c>
      <c r="C3085" s="175" t="s">
        <v>783</v>
      </c>
      <c r="D3085" s="178">
        <v>20.39</v>
      </c>
      <c r="E3085" t="s">
        <v>34</v>
      </c>
    </row>
    <row r="3086" spans="1:5" ht="15" customHeight="1">
      <c r="A3086" s="174" t="s">
        <v>5239</v>
      </c>
      <c r="B3086" s="174" t="s">
        <v>5240</v>
      </c>
      <c r="C3086" s="174" t="s">
        <v>783</v>
      </c>
      <c r="D3086" s="177">
        <v>54.64</v>
      </c>
      <c r="E3086" t="s">
        <v>34</v>
      </c>
    </row>
    <row r="3087" spans="1:5" ht="15" customHeight="1">
      <c r="A3087" s="175" t="s">
        <v>1069</v>
      </c>
      <c r="B3087" s="175" t="s">
        <v>1070</v>
      </c>
      <c r="C3087" s="175" t="s">
        <v>1071</v>
      </c>
      <c r="D3087" s="178">
        <v>54.84</v>
      </c>
      <c r="E3087" t="s">
        <v>34</v>
      </c>
    </row>
    <row r="3088" spans="1:5" ht="15" customHeight="1">
      <c r="A3088" s="174" t="s">
        <v>781</v>
      </c>
      <c r="B3088" s="174" t="s">
        <v>782</v>
      </c>
      <c r="C3088" s="174" t="s">
        <v>783</v>
      </c>
      <c r="D3088" s="177">
        <v>293.41000000000003</v>
      </c>
      <c r="E3088" t="s">
        <v>34</v>
      </c>
    </row>
    <row r="3089" spans="1:5" ht="15" customHeight="1">
      <c r="A3089" s="175" t="s">
        <v>5241</v>
      </c>
      <c r="B3089" s="175" t="s">
        <v>5242</v>
      </c>
      <c r="C3089" s="175" t="s">
        <v>783</v>
      </c>
      <c r="D3089" s="178">
        <v>54.32</v>
      </c>
      <c r="E3089" t="s">
        <v>34</v>
      </c>
    </row>
    <row r="3090" spans="1:5" ht="15" customHeight="1">
      <c r="A3090" s="174" t="s">
        <v>3856</v>
      </c>
      <c r="B3090" s="174" t="s">
        <v>3857</v>
      </c>
      <c r="C3090" s="174" t="s">
        <v>783</v>
      </c>
      <c r="D3090" s="177">
        <v>113.04</v>
      </c>
      <c r="E3090" t="s">
        <v>34</v>
      </c>
    </row>
    <row r="3091" spans="1:5" ht="15" customHeight="1">
      <c r="A3091" s="175" t="s">
        <v>3858</v>
      </c>
      <c r="B3091" s="175" t="s">
        <v>3859</v>
      </c>
      <c r="C3091" s="175" t="s">
        <v>783</v>
      </c>
      <c r="D3091" s="178">
        <v>200.7</v>
      </c>
      <c r="E3091" t="s">
        <v>34</v>
      </c>
    </row>
    <row r="3092" spans="1:5" ht="15" customHeight="1">
      <c r="A3092" s="174" t="s">
        <v>3870</v>
      </c>
      <c r="B3092" s="174" t="s">
        <v>3871</v>
      </c>
      <c r="C3092" s="174" t="s">
        <v>783</v>
      </c>
      <c r="D3092" s="177">
        <v>2927.14</v>
      </c>
      <c r="E3092" t="s">
        <v>34</v>
      </c>
    </row>
    <row r="3093" spans="1:5" ht="15" customHeight="1">
      <c r="A3093" s="175" t="s">
        <v>5243</v>
      </c>
      <c r="B3093" s="175" t="s">
        <v>3814</v>
      </c>
      <c r="C3093" s="175" t="s">
        <v>783</v>
      </c>
      <c r="D3093" s="178">
        <v>120.77</v>
      </c>
      <c r="E3093" t="s">
        <v>34</v>
      </c>
    </row>
    <row r="3094" spans="1:5" ht="15" customHeight="1">
      <c r="A3094" s="174" t="s">
        <v>5244</v>
      </c>
      <c r="B3094" s="174" t="s">
        <v>5245</v>
      </c>
      <c r="C3094" s="174" t="s">
        <v>241</v>
      </c>
      <c r="D3094" s="177">
        <v>35.799999999999997</v>
      </c>
      <c r="E3094" t="s">
        <v>34</v>
      </c>
    </row>
    <row r="3095" spans="1:5" ht="15" customHeight="1">
      <c r="A3095" s="175" t="s">
        <v>5246</v>
      </c>
      <c r="B3095" s="175" t="s">
        <v>5247</v>
      </c>
      <c r="C3095" s="175" t="s">
        <v>783</v>
      </c>
      <c r="D3095" s="178">
        <v>129.4</v>
      </c>
      <c r="E3095" t="s">
        <v>34</v>
      </c>
    </row>
    <row r="3096" spans="1:5" ht="15" customHeight="1">
      <c r="A3096" s="174" t="s">
        <v>3963</v>
      </c>
      <c r="B3096" s="174" t="s">
        <v>3964</v>
      </c>
      <c r="C3096" s="174" t="s">
        <v>3070</v>
      </c>
      <c r="D3096" s="177">
        <v>67.959999999999994</v>
      </c>
      <c r="E3096" t="s">
        <v>34</v>
      </c>
    </row>
    <row r="3097" spans="1:5" ht="15" customHeight="1">
      <c r="A3097" s="175" t="s">
        <v>3957</v>
      </c>
      <c r="B3097" s="175" t="s">
        <v>3958</v>
      </c>
      <c r="C3097" s="175" t="s">
        <v>3070</v>
      </c>
      <c r="D3097" s="178">
        <v>22.61</v>
      </c>
      <c r="E3097" t="s">
        <v>34</v>
      </c>
    </row>
    <row r="3098" spans="1:5" ht="15" customHeight="1">
      <c r="A3098" s="174" t="s">
        <v>5248</v>
      </c>
      <c r="B3098" s="174" t="s">
        <v>5249</v>
      </c>
      <c r="C3098" s="174" t="s">
        <v>1228</v>
      </c>
      <c r="D3098" s="177">
        <v>0</v>
      </c>
      <c r="E3098" t="s">
        <v>34</v>
      </c>
    </row>
    <row r="3099" spans="1:5" ht="15" customHeight="1">
      <c r="A3099" s="175" t="s">
        <v>3953</v>
      </c>
      <c r="B3099" s="175" t="s">
        <v>3954</v>
      </c>
      <c r="C3099" s="175" t="s">
        <v>783</v>
      </c>
      <c r="D3099" s="178">
        <v>507.6</v>
      </c>
      <c r="E3099" t="s">
        <v>34</v>
      </c>
    </row>
    <row r="3100" spans="1:5" ht="15" customHeight="1">
      <c r="A3100" s="174" t="s">
        <v>3455</v>
      </c>
      <c r="B3100" s="174" t="s">
        <v>3456</v>
      </c>
      <c r="C3100" s="174" t="s">
        <v>783</v>
      </c>
      <c r="D3100" s="177">
        <v>11.13</v>
      </c>
      <c r="E3100" t="s">
        <v>34</v>
      </c>
    </row>
    <row r="3101" spans="1:5" ht="15" customHeight="1">
      <c r="A3101" s="175" t="s">
        <v>5250</v>
      </c>
      <c r="B3101" s="175" t="s">
        <v>1078</v>
      </c>
      <c r="C3101" s="175" t="s">
        <v>241</v>
      </c>
      <c r="D3101" s="178">
        <v>6.45</v>
      </c>
      <c r="E3101" t="s">
        <v>34</v>
      </c>
    </row>
    <row r="3102" spans="1:5" ht="15" customHeight="1">
      <c r="A3102" s="174" t="s">
        <v>5251</v>
      </c>
      <c r="B3102" s="174" t="s">
        <v>5252</v>
      </c>
      <c r="C3102" s="174" t="s">
        <v>783</v>
      </c>
      <c r="D3102" s="177">
        <v>56.1</v>
      </c>
      <c r="E3102" t="s">
        <v>34</v>
      </c>
    </row>
    <row r="3103" spans="1:5" ht="15" customHeight="1">
      <c r="A3103" s="175" t="s">
        <v>990</v>
      </c>
      <c r="B3103" s="175" t="s">
        <v>991</v>
      </c>
      <c r="C3103" s="175" t="s">
        <v>783</v>
      </c>
      <c r="D3103" s="178">
        <v>710</v>
      </c>
      <c r="E3103" t="s">
        <v>34</v>
      </c>
    </row>
    <row r="3104" spans="1:5" ht="15" customHeight="1">
      <c r="A3104" s="174" t="s">
        <v>5253</v>
      </c>
      <c r="B3104" s="174" t="s">
        <v>5254</v>
      </c>
      <c r="C3104" s="174" t="s">
        <v>783</v>
      </c>
      <c r="D3104" s="177">
        <v>83.92</v>
      </c>
      <c r="E3104" t="s">
        <v>34</v>
      </c>
    </row>
    <row r="3105" spans="1:5" ht="15" customHeight="1">
      <c r="A3105" s="175" t="s">
        <v>3937</v>
      </c>
      <c r="B3105" s="175" t="s">
        <v>3938</v>
      </c>
      <c r="C3105" s="175" t="s">
        <v>783</v>
      </c>
      <c r="D3105" s="178">
        <v>196.35</v>
      </c>
      <c r="E3105" t="s">
        <v>34</v>
      </c>
    </row>
    <row r="3106" spans="1:5" ht="15" customHeight="1">
      <c r="A3106" s="174" t="s">
        <v>5255</v>
      </c>
      <c r="B3106" s="174" t="s">
        <v>5256</v>
      </c>
      <c r="C3106" s="174" t="s">
        <v>1071</v>
      </c>
      <c r="D3106" s="177">
        <v>11.52</v>
      </c>
      <c r="E3106" t="s">
        <v>34</v>
      </c>
    </row>
    <row r="3107" spans="1:5" ht="15" customHeight="1">
      <c r="A3107" s="175" t="s">
        <v>3939</v>
      </c>
      <c r="B3107" s="175" t="s">
        <v>3940</v>
      </c>
      <c r="C3107" s="175" t="s">
        <v>241</v>
      </c>
      <c r="D3107" s="178">
        <v>351.26</v>
      </c>
      <c r="E3107" t="s">
        <v>34</v>
      </c>
    </row>
    <row r="3108" spans="1:5" ht="15" customHeight="1">
      <c r="A3108" s="174" t="s">
        <v>5257</v>
      </c>
      <c r="B3108" s="174" t="s">
        <v>5258</v>
      </c>
      <c r="C3108" s="174" t="s">
        <v>1071</v>
      </c>
      <c r="D3108" s="177">
        <v>35.340000000000003</v>
      </c>
      <c r="E3108" t="s">
        <v>34</v>
      </c>
    </row>
    <row r="3109" spans="1:5" ht="15" customHeight="1">
      <c r="A3109" s="175" t="s">
        <v>3944</v>
      </c>
      <c r="B3109" s="175" t="s">
        <v>3945</v>
      </c>
      <c r="C3109" s="175" t="s">
        <v>783</v>
      </c>
      <c r="D3109" s="178">
        <v>370.44</v>
      </c>
      <c r="E3109" t="s">
        <v>34</v>
      </c>
    </row>
    <row r="3110" spans="1:5" ht="15" customHeight="1">
      <c r="A3110" s="174" t="s">
        <v>3950</v>
      </c>
      <c r="B3110" s="174" t="s">
        <v>3951</v>
      </c>
      <c r="C3110" s="174" t="s">
        <v>1071</v>
      </c>
      <c r="D3110" s="177">
        <v>40.119999999999997</v>
      </c>
      <c r="E3110" t="s">
        <v>34</v>
      </c>
    </row>
    <row r="3111" spans="1:5" ht="15" customHeight="1">
      <c r="A3111" s="175" t="s">
        <v>5259</v>
      </c>
      <c r="B3111" s="175" t="s">
        <v>4819</v>
      </c>
      <c r="C3111" s="175" t="s">
        <v>1228</v>
      </c>
      <c r="D3111" s="178">
        <v>124.22</v>
      </c>
      <c r="E3111" t="s">
        <v>34</v>
      </c>
    </row>
    <row r="3112" spans="1:5" ht="15" customHeight="1">
      <c r="A3112" s="174" t="s">
        <v>5260</v>
      </c>
      <c r="B3112" s="174" t="s">
        <v>5261</v>
      </c>
      <c r="C3112" s="174" t="s">
        <v>944</v>
      </c>
      <c r="D3112" s="177">
        <v>30.04</v>
      </c>
      <c r="E3112" t="s">
        <v>34</v>
      </c>
    </row>
    <row r="3113" spans="1:5" ht="15" customHeight="1">
      <c r="A3113" s="175" t="s">
        <v>5262</v>
      </c>
      <c r="B3113" s="175" t="s">
        <v>5263</v>
      </c>
      <c r="C3113" s="175" t="s">
        <v>5264</v>
      </c>
      <c r="D3113" s="178">
        <v>0</v>
      </c>
      <c r="E3113" t="s">
        <v>34</v>
      </c>
    </row>
    <row r="3114" spans="1:5" ht="15" customHeight="1">
      <c r="A3114" s="174" t="s">
        <v>1063</v>
      </c>
      <c r="B3114" s="174" t="s">
        <v>1064</v>
      </c>
      <c r="C3114" s="174" t="s">
        <v>255</v>
      </c>
      <c r="D3114" s="177">
        <v>-328.94</v>
      </c>
      <c r="E3114" t="s">
        <v>34</v>
      </c>
    </row>
    <row r="3115" spans="1:5" ht="15" customHeight="1">
      <c r="A3115" s="175" t="s">
        <v>1013</v>
      </c>
      <c r="B3115" s="175" t="s">
        <v>1014</v>
      </c>
      <c r="C3115" s="175" t="s">
        <v>171</v>
      </c>
      <c r="D3115" s="178">
        <v>-389.36</v>
      </c>
      <c r="E3115" t="s">
        <v>34</v>
      </c>
    </row>
    <row r="3116" spans="1:5" ht="15" customHeight="1">
      <c r="A3116" s="174" t="s">
        <v>5265</v>
      </c>
      <c r="B3116" s="174" t="s">
        <v>5266</v>
      </c>
      <c r="C3116" s="174" t="s">
        <v>706</v>
      </c>
      <c r="D3116" s="177">
        <v>148.80000000000001</v>
      </c>
      <c r="E3116" t="s">
        <v>34</v>
      </c>
    </row>
    <row r="3117" spans="1:5" ht="15" customHeight="1">
      <c r="A3117" s="175" t="s">
        <v>5267</v>
      </c>
      <c r="B3117" s="175" t="s">
        <v>5268</v>
      </c>
      <c r="C3117" s="175" t="s">
        <v>4771</v>
      </c>
      <c r="D3117" s="178">
        <v>22.76</v>
      </c>
      <c r="E3117" t="s">
        <v>34</v>
      </c>
    </row>
    <row r="3118" spans="1:5" ht="15" customHeight="1">
      <c r="A3118" s="174" t="s">
        <v>5269</v>
      </c>
      <c r="B3118" s="174" t="s">
        <v>5270</v>
      </c>
      <c r="C3118" s="174" t="s">
        <v>783</v>
      </c>
      <c r="D3118" s="177">
        <v>919.22</v>
      </c>
      <c r="E3118" t="s">
        <v>34</v>
      </c>
    </row>
    <row r="3119" spans="1:5" ht="15" customHeight="1">
      <c r="A3119" s="175" t="s">
        <v>3929</v>
      </c>
      <c r="B3119" s="175" t="s">
        <v>3930</v>
      </c>
      <c r="C3119" s="175" t="s">
        <v>783</v>
      </c>
      <c r="D3119" s="178">
        <v>118.88</v>
      </c>
      <c r="E3119" t="s">
        <v>34</v>
      </c>
    </row>
    <row r="3120" spans="1:5" ht="15" customHeight="1">
      <c r="A3120" s="174" t="s">
        <v>3931</v>
      </c>
      <c r="B3120" s="174" t="s">
        <v>3932</v>
      </c>
      <c r="C3120" s="174" t="s">
        <v>783</v>
      </c>
      <c r="D3120" s="177">
        <v>119</v>
      </c>
      <c r="E3120" t="s">
        <v>34</v>
      </c>
    </row>
    <row r="3121" spans="1:5" ht="15" customHeight="1">
      <c r="A3121" s="175" t="s">
        <v>3928</v>
      </c>
      <c r="B3121" s="175" t="s">
        <v>3927</v>
      </c>
      <c r="C3121" s="175" t="s">
        <v>783</v>
      </c>
      <c r="D3121" s="178">
        <v>326.16000000000003</v>
      </c>
      <c r="E3121" t="s">
        <v>34</v>
      </c>
    </row>
    <row r="3122" spans="1:5" ht="15" customHeight="1">
      <c r="A3122" s="174" t="s">
        <v>5271</v>
      </c>
      <c r="B3122" s="174" t="s">
        <v>5272</v>
      </c>
      <c r="C3122" s="174" t="s">
        <v>783</v>
      </c>
      <c r="D3122" s="177">
        <v>62.28</v>
      </c>
      <c r="E3122" t="s">
        <v>34</v>
      </c>
    </row>
    <row r="3123" spans="1:5" ht="15" customHeight="1">
      <c r="A3123" s="175" t="s">
        <v>3933</v>
      </c>
      <c r="B3123" s="175" t="s">
        <v>3934</v>
      </c>
      <c r="C3123" s="175" t="s">
        <v>1071</v>
      </c>
      <c r="D3123" s="178">
        <v>50.68</v>
      </c>
      <c r="E3123" t="s">
        <v>34</v>
      </c>
    </row>
    <row r="3124" spans="1:5" ht="15" customHeight="1">
      <c r="A3124" s="174" t="s">
        <v>5273</v>
      </c>
      <c r="B3124" s="174" t="s">
        <v>5274</v>
      </c>
      <c r="C3124" s="174" t="s">
        <v>5275</v>
      </c>
      <c r="D3124" s="177">
        <v>59.85</v>
      </c>
      <c r="E3124" t="s">
        <v>34</v>
      </c>
    </row>
    <row r="3125" spans="1:5" ht="15" customHeight="1">
      <c r="A3125" s="175" t="s">
        <v>5276</v>
      </c>
      <c r="B3125" s="175" t="s">
        <v>5277</v>
      </c>
      <c r="C3125" s="175" t="s">
        <v>3474</v>
      </c>
      <c r="D3125" s="178">
        <v>46.24</v>
      </c>
      <c r="E3125" t="s">
        <v>34</v>
      </c>
    </row>
    <row r="3126" spans="1:5" ht="15" customHeight="1">
      <c r="A3126" s="174" t="s">
        <v>5278</v>
      </c>
      <c r="B3126" s="174" t="s">
        <v>5279</v>
      </c>
      <c r="C3126" s="174" t="s">
        <v>476</v>
      </c>
      <c r="D3126" s="177">
        <v>58.08</v>
      </c>
      <c r="E3126" t="s">
        <v>34</v>
      </c>
    </row>
    <row r="3127" spans="1:5" ht="15" customHeight="1">
      <c r="A3127" s="175" t="s">
        <v>837</v>
      </c>
      <c r="B3127" s="175" t="s">
        <v>838</v>
      </c>
      <c r="C3127" s="175" t="s">
        <v>839</v>
      </c>
      <c r="D3127" s="178">
        <v>34.58</v>
      </c>
      <c r="E3127" t="s">
        <v>34</v>
      </c>
    </row>
    <row r="3128" spans="1:5" ht="15" customHeight="1">
      <c r="A3128" s="174" t="s">
        <v>5280</v>
      </c>
      <c r="B3128" s="174" t="s">
        <v>5281</v>
      </c>
      <c r="C3128" s="174" t="s">
        <v>594</v>
      </c>
      <c r="D3128" s="177">
        <v>189.24</v>
      </c>
      <c r="E3128" t="s">
        <v>34</v>
      </c>
    </row>
    <row r="3129" spans="1:5" ht="15" customHeight="1">
      <c r="A3129" s="175" t="s">
        <v>3271</v>
      </c>
      <c r="B3129" s="175" t="s">
        <v>3272</v>
      </c>
      <c r="C3129" s="175" t="s">
        <v>476</v>
      </c>
      <c r="D3129" s="178">
        <v>0</v>
      </c>
      <c r="E3129" t="s">
        <v>34</v>
      </c>
    </row>
    <row r="3130" spans="1:5" ht="15" customHeight="1">
      <c r="A3130" s="174" t="s">
        <v>5282</v>
      </c>
      <c r="B3130" s="174" t="s">
        <v>5283</v>
      </c>
      <c r="C3130" s="174" t="s">
        <v>594</v>
      </c>
      <c r="D3130" s="177">
        <v>0</v>
      </c>
      <c r="E3130" t="s">
        <v>34</v>
      </c>
    </row>
    <row r="3131" spans="1:5" ht="15" customHeight="1">
      <c r="A3131" s="175" t="s">
        <v>5284</v>
      </c>
      <c r="B3131" s="175" t="s">
        <v>5285</v>
      </c>
      <c r="C3131" s="175" t="s">
        <v>5286</v>
      </c>
      <c r="D3131" s="178">
        <v>0</v>
      </c>
      <c r="E3131" t="s">
        <v>34</v>
      </c>
    </row>
    <row r="3132" spans="1:5" ht="15" customHeight="1">
      <c r="A3132" s="174" t="s">
        <v>3918</v>
      </c>
      <c r="B3132" s="174" t="s">
        <v>3919</v>
      </c>
      <c r="C3132" s="174" t="s">
        <v>476</v>
      </c>
      <c r="D3132" s="177">
        <v>33.46</v>
      </c>
      <c r="E3132" t="s">
        <v>34</v>
      </c>
    </row>
    <row r="3133" spans="1:5" ht="15" customHeight="1">
      <c r="A3133" s="175" t="s">
        <v>3534</v>
      </c>
      <c r="B3133" s="175" t="s">
        <v>3535</v>
      </c>
      <c r="C3133" s="175" t="s">
        <v>195</v>
      </c>
      <c r="D3133" s="178">
        <v>38.54</v>
      </c>
      <c r="E3133" t="s">
        <v>34</v>
      </c>
    </row>
    <row r="3134" spans="1:5" ht="15" customHeight="1">
      <c r="A3134" s="174" t="s">
        <v>3342</v>
      </c>
      <c r="B3134" s="174" t="s">
        <v>3343</v>
      </c>
      <c r="C3134" s="174" t="s">
        <v>845</v>
      </c>
      <c r="D3134" s="177">
        <v>0</v>
      </c>
      <c r="E3134" t="s">
        <v>34</v>
      </c>
    </row>
    <row r="3135" spans="1:5" ht="15" customHeight="1">
      <c r="A3135" s="175" t="s">
        <v>3905</v>
      </c>
      <c r="B3135" s="175" t="s">
        <v>3906</v>
      </c>
      <c r="C3135" s="175" t="s">
        <v>241</v>
      </c>
      <c r="D3135" s="178">
        <v>77.569999999999993</v>
      </c>
      <c r="E3135" t="s">
        <v>34</v>
      </c>
    </row>
    <row r="3136" spans="1:5" ht="15" customHeight="1">
      <c r="A3136" s="174" t="s">
        <v>3176</v>
      </c>
      <c r="B3136" s="174" t="s">
        <v>3177</v>
      </c>
      <c r="C3136" s="174" t="s">
        <v>2847</v>
      </c>
      <c r="D3136" s="177">
        <v>103.66</v>
      </c>
      <c r="E3136" t="s">
        <v>34</v>
      </c>
    </row>
    <row r="3137" spans="1:5" ht="15" customHeight="1">
      <c r="A3137" s="174" t="s">
        <v>1383</v>
      </c>
      <c r="B3137" s="174" t="s">
        <v>1384</v>
      </c>
      <c r="C3137" s="174" t="s">
        <v>1385</v>
      </c>
      <c r="D3137" s="177">
        <v>19262.7</v>
      </c>
      <c r="E3137" t="s">
        <v>38</v>
      </c>
    </row>
    <row r="3138" spans="1:5" ht="15" customHeight="1">
      <c r="A3138" s="175" t="s">
        <v>5287</v>
      </c>
      <c r="B3138" s="175" t="s">
        <v>5288</v>
      </c>
      <c r="C3138" s="175" t="s">
        <v>241</v>
      </c>
      <c r="D3138" s="178">
        <v>2331.12</v>
      </c>
      <c r="E3138" t="s">
        <v>38</v>
      </c>
    </row>
    <row r="3139" spans="1:5" ht="15" customHeight="1">
      <c r="A3139" s="174" t="s">
        <v>1310</v>
      </c>
      <c r="B3139" s="174" t="s">
        <v>1311</v>
      </c>
      <c r="C3139" s="174" t="s">
        <v>313</v>
      </c>
      <c r="D3139" s="177">
        <v>2094.12</v>
      </c>
      <c r="E3139" t="s">
        <v>38</v>
      </c>
    </row>
    <row r="3140" spans="1:5" ht="15" customHeight="1">
      <c r="A3140" s="175" t="s">
        <v>3986</v>
      </c>
      <c r="B3140" s="175" t="s">
        <v>3987</v>
      </c>
      <c r="C3140" s="175" t="s">
        <v>241</v>
      </c>
      <c r="D3140" s="178">
        <v>1535.04</v>
      </c>
      <c r="E3140" t="s">
        <v>38</v>
      </c>
    </row>
    <row r="3141" spans="1:5" ht="15" customHeight="1">
      <c r="A3141" s="174" t="s">
        <v>1320</v>
      </c>
      <c r="B3141" s="174" t="s">
        <v>1321</v>
      </c>
      <c r="C3141" s="174" t="s">
        <v>1322</v>
      </c>
      <c r="D3141" s="177">
        <v>2051.41</v>
      </c>
      <c r="E3141" t="s">
        <v>38</v>
      </c>
    </row>
    <row r="3142" spans="1:5" ht="15" customHeight="1">
      <c r="A3142" s="175" t="s">
        <v>1312</v>
      </c>
      <c r="B3142" s="175" t="s">
        <v>1313</v>
      </c>
      <c r="C3142" s="175" t="s">
        <v>313</v>
      </c>
      <c r="D3142" s="178">
        <v>630.84</v>
      </c>
      <c r="E3142" t="s">
        <v>38</v>
      </c>
    </row>
    <row r="3143" spans="1:5" ht="15" customHeight="1">
      <c r="A3143" s="174" t="s">
        <v>5289</v>
      </c>
      <c r="B3143" s="174" t="s">
        <v>5290</v>
      </c>
      <c r="C3143" s="174" t="s">
        <v>706</v>
      </c>
      <c r="D3143" s="177">
        <v>477.6</v>
      </c>
      <c r="E3143" t="s">
        <v>38</v>
      </c>
    </row>
    <row r="3144" spans="1:5" ht="15" customHeight="1">
      <c r="A3144" s="175" t="s">
        <v>3971</v>
      </c>
      <c r="B3144" s="175" t="s">
        <v>3972</v>
      </c>
      <c r="C3144" s="175" t="s">
        <v>1440</v>
      </c>
      <c r="D3144" s="178">
        <v>339.53</v>
      </c>
      <c r="E3144" t="s">
        <v>38</v>
      </c>
    </row>
    <row r="3145" spans="1:5" ht="15" customHeight="1">
      <c r="A3145" s="174" t="s">
        <v>3967</v>
      </c>
      <c r="B3145" s="174" t="s">
        <v>3968</v>
      </c>
      <c r="C3145" s="174" t="s">
        <v>1318</v>
      </c>
      <c r="D3145" s="177">
        <v>1346.69</v>
      </c>
      <c r="E3145" t="s">
        <v>38</v>
      </c>
    </row>
    <row r="3146" spans="1:5" ht="15" customHeight="1">
      <c r="A3146" s="175" t="s">
        <v>5291</v>
      </c>
      <c r="B3146" s="175" t="s">
        <v>5292</v>
      </c>
      <c r="C3146" s="175" t="s">
        <v>706</v>
      </c>
      <c r="D3146" s="178">
        <v>186.55</v>
      </c>
      <c r="E3146" t="s">
        <v>38</v>
      </c>
    </row>
    <row r="3147" spans="1:5" ht="15" customHeight="1">
      <c r="A3147" s="174" t="s">
        <v>1386</v>
      </c>
      <c r="B3147" s="174" t="s">
        <v>1387</v>
      </c>
      <c r="C3147" s="174" t="s">
        <v>1318</v>
      </c>
      <c r="D3147" s="177">
        <v>1183.44</v>
      </c>
      <c r="E3147" t="s">
        <v>38</v>
      </c>
    </row>
    <row r="3148" spans="1:5" ht="15" customHeight="1">
      <c r="A3148" s="175" t="s">
        <v>5293</v>
      </c>
      <c r="B3148" s="175" t="s">
        <v>5294</v>
      </c>
      <c r="C3148" s="175" t="s">
        <v>5295</v>
      </c>
      <c r="D3148" s="178">
        <v>188.9</v>
      </c>
      <c r="E3148" t="s">
        <v>38</v>
      </c>
    </row>
    <row r="3149" spans="1:5" ht="15" customHeight="1">
      <c r="A3149" s="174" t="s">
        <v>5296</v>
      </c>
      <c r="B3149" s="174" t="s">
        <v>5297</v>
      </c>
      <c r="C3149" s="174" t="s">
        <v>5295</v>
      </c>
      <c r="D3149" s="177">
        <v>105.35</v>
      </c>
      <c r="E3149" t="s">
        <v>38</v>
      </c>
    </row>
    <row r="3150" spans="1:5" ht="15" customHeight="1">
      <c r="A3150" s="175" t="s">
        <v>5298</v>
      </c>
      <c r="B3150" s="175" t="s">
        <v>5299</v>
      </c>
      <c r="C3150" s="175" t="s">
        <v>1278</v>
      </c>
      <c r="D3150" s="178">
        <v>90.36</v>
      </c>
      <c r="E3150" t="s">
        <v>38</v>
      </c>
    </row>
    <row r="3151" spans="1:5" ht="15" customHeight="1">
      <c r="A3151" s="174" t="s">
        <v>3996</v>
      </c>
      <c r="B3151" s="174" t="s">
        <v>3997</v>
      </c>
      <c r="C3151" s="174" t="s">
        <v>706</v>
      </c>
      <c r="D3151" s="177">
        <v>126.9</v>
      </c>
      <c r="E3151" t="s">
        <v>38</v>
      </c>
    </row>
    <row r="3152" spans="1:5" ht="15" customHeight="1">
      <c r="A3152" s="175" t="s">
        <v>5300</v>
      </c>
      <c r="B3152" s="175" t="s">
        <v>5301</v>
      </c>
      <c r="C3152" s="175" t="s">
        <v>706</v>
      </c>
      <c r="D3152" s="178">
        <v>138.1</v>
      </c>
      <c r="E3152" t="s">
        <v>38</v>
      </c>
    </row>
    <row r="3153" spans="1:5" ht="15" customHeight="1">
      <c r="A3153" s="174" t="s">
        <v>3984</v>
      </c>
      <c r="B3153" s="174" t="s">
        <v>3985</v>
      </c>
      <c r="C3153" s="174" t="s">
        <v>706</v>
      </c>
      <c r="D3153" s="177">
        <v>153.44</v>
      </c>
      <c r="E3153" t="s">
        <v>38</v>
      </c>
    </row>
    <row r="3154" spans="1:5" ht="15" customHeight="1">
      <c r="A3154" s="175" t="s">
        <v>5302</v>
      </c>
      <c r="B3154" s="175" t="s">
        <v>5303</v>
      </c>
      <c r="C3154" s="175" t="s">
        <v>476</v>
      </c>
      <c r="D3154" s="178">
        <v>88.36</v>
      </c>
      <c r="E3154" t="s">
        <v>38</v>
      </c>
    </row>
    <row r="3155" spans="1:5" ht="15" customHeight="1">
      <c r="A3155" s="174" t="s">
        <v>5304</v>
      </c>
      <c r="B3155" s="174" t="s">
        <v>5305</v>
      </c>
      <c r="C3155" s="174" t="s">
        <v>1278</v>
      </c>
      <c r="D3155" s="177">
        <v>43.75</v>
      </c>
      <c r="E3155" t="s">
        <v>38</v>
      </c>
    </row>
    <row r="3156" spans="1:5" ht="15" customHeight="1">
      <c r="A3156" s="175" t="s">
        <v>5306</v>
      </c>
      <c r="B3156" s="175" t="s">
        <v>5307</v>
      </c>
      <c r="C3156" s="175" t="s">
        <v>1361</v>
      </c>
      <c r="D3156" s="178">
        <v>125.67</v>
      </c>
      <c r="E3156" t="s">
        <v>38</v>
      </c>
    </row>
    <row r="3157" spans="1:5" ht="15" customHeight="1">
      <c r="A3157" s="174" t="s">
        <v>5308</v>
      </c>
      <c r="B3157" s="174" t="s">
        <v>5309</v>
      </c>
      <c r="C3157" s="174" t="s">
        <v>1361</v>
      </c>
      <c r="D3157" s="177">
        <v>92.49</v>
      </c>
      <c r="E3157" t="s">
        <v>38</v>
      </c>
    </row>
    <row r="3158" spans="1:5" ht="15" customHeight="1">
      <c r="A3158" s="175" t="s">
        <v>3969</v>
      </c>
      <c r="B3158" s="175" t="s">
        <v>3970</v>
      </c>
      <c r="C3158" s="175" t="s">
        <v>1318</v>
      </c>
      <c r="D3158" s="178">
        <v>505.84</v>
      </c>
      <c r="E3158" t="s">
        <v>38</v>
      </c>
    </row>
    <row r="3159" spans="1:5" ht="15" customHeight="1">
      <c r="A3159" s="174" t="s">
        <v>1276</v>
      </c>
      <c r="B3159" s="174" t="s">
        <v>1277</v>
      </c>
      <c r="C3159" s="174" t="s">
        <v>1278</v>
      </c>
      <c r="D3159" s="177">
        <v>27.9</v>
      </c>
      <c r="E3159" t="s">
        <v>38</v>
      </c>
    </row>
    <row r="3160" spans="1:5" ht="15" customHeight="1">
      <c r="A3160" s="175" t="s">
        <v>5310</v>
      </c>
      <c r="B3160" s="175" t="s">
        <v>5311</v>
      </c>
      <c r="C3160" s="175" t="s">
        <v>1278</v>
      </c>
      <c r="D3160" s="178">
        <v>17.29</v>
      </c>
      <c r="E3160" t="s">
        <v>38</v>
      </c>
    </row>
    <row r="3161" spans="1:5" ht="15" customHeight="1">
      <c r="A3161" s="174" t="s">
        <v>5312</v>
      </c>
      <c r="B3161" s="174" t="s">
        <v>5313</v>
      </c>
      <c r="C3161" s="174" t="s">
        <v>1318</v>
      </c>
      <c r="D3161" s="177">
        <v>67.209999999999994</v>
      </c>
      <c r="E3161" t="s">
        <v>38</v>
      </c>
    </row>
    <row r="3162" spans="1:5" ht="15" customHeight="1">
      <c r="A3162" s="175" t="s">
        <v>5314</v>
      </c>
      <c r="B3162" s="175" t="s">
        <v>5315</v>
      </c>
      <c r="C3162" s="175" t="s">
        <v>5295</v>
      </c>
      <c r="D3162" s="178">
        <v>25.32</v>
      </c>
      <c r="E3162" t="s">
        <v>38</v>
      </c>
    </row>
    <row r="3163" spans="1:5" ht="15" customHeight="1">
      <c r="A3163" s="174" t="s">
        <v>5316</v>
      </c>
      <c r="B3163" s="174" t="s">
        <v>5317</v>
      </c>
      <c r="C3163" s="174" t="s">
        <v>5295</v>
      </c>
      <c r="D3163" s="177">
        <v>36.590000000000003</v>
      </c>
      <c r="E3163" t="s">
        <v>38</v>
      </c>
    </row>
    <row r="3164" spans="1:5" ht="15" customHeight="1">
      <c r="A3164" s="175" t="s">
        <v>5318</v>
      </c>
      <c r="B3164" s="175" t="s">
        <v>5319</v>
      </c>
      <c r="C3164" s="175" t="s">
        <v>5295</v>
      </c>
      <c r="D3164" s="178">
        <v>44.67</v>
      </c>
      <c r="E3164" t="s">
        <v>38</v>
      </c>
    </row>
    <row r="3165" spans="1:5" ht="15" customHeight="1">
      <c r="A3165" s="174" t="s">
        <v>5320</v>
      </c>
      <c r="B3165" s="174" t="s">
        <v>5321</v>
      </c>
      <c r="C3165" s="174" t="s">
        <v>1278</v>
      </c>
      <c r="D3165" s="177">
        <v>8.2799999999999994</v>
      </c>
      <c r="E3165" t="s">
        <v>38</v>
      </c>
    </row>
    <row r="3166" spans="1:5" ht="15" customHeight="1">
      <c r="A3166" s="175" t="s">
        <v>5322</v>
      </c>
      <c r="B3166" s="175" t="s">
        <v>5323</v>
      </c>
      <c r="C3166" s="175" t="s">
        <v>1278</v>
      </c>
      <c r="D3166" s="178">
        <v>6.33</v>
      </c>
      <c r="E3166" t="s">
        <v>38</v>
      </c>
    </row>
    <row r="3167" spans="1:5" ht="15" customHeight="1">
      <c r="A3167" s="174" t="s">
        <v>1344</v>
      </c>
      <c r="B3167" s="174" t="s">
        <v>1345</v>
      </c>
      <c r="C3167" s="174" t="s">
        <v>255</v>
      </c>
      <c r="D3167" s="177">
        <v>-17.22</v>
      </c>
      <c r="E3167" t="s">
        <v>38</v>
      </c>
    </row>
    <row r="3168" spans="1:5" ht="15" customHeight="1">
      <c r="A3168" s="175" t="s">
        <v>1297</v>
      </c>
      <c r="B3168" s="175" t="s">
        <v>1298</v>
      </c>
      <c r="C3168" s="175" t="s">
        <v>171</v>
      </c>
      <c r="D3168" s="178">
        <v>-57.64</v>
      </c>
      <c r="E3168" t="s">
        <v>38</v>
      </c>
    </row>
    <row r="3169" spans="1:5" ht="15" customHeight="1">
      <c r="A3169" s="174" t="s">
        <v>1411</v>
      </c>
      <c r="B3169" s="174" t="s">
        <v>1412</v>
      </c>
      <c r="C3169" s="174" t="s">
        <v>1413</v>
      </c>
      <c r="D3169" s="177">
        <v>6127.87</v>
      </c>
      <c r="E3169" t="s">
        <v>25</v>
      </c>
    </row>
    <row r="3170" spans="1:5" ht="15" customHeight="1">
      <c r="A3170" s="175" t="s">
        <v>1418</v>
      </c>
      <c r="B3170" s="175" t="s">
        <v>1419</v>
      </c>
      <c r="C3170" s="175" t="s">
        <v>1420</v>
      </c>
      <c r="D3170" s="178">
        <v>1925.89</v>
      </c>
      <c r="E3170" t="s">
        <v>25</v>
      </c>
    </row>
    <row r="3171" spans="1:5" ht="15" customHeight="1">
      <c r="A3171" s="174" t="s">
        <v>4020</v>
      </c>
      <c r="B3171" s="174" t="s">
        <v>4021</v>
      </c>
      <c r="C3171" s="174" t="s">
        <v>4019</v>
      </c>
      <c r="D3171" s="177">
        <v>5271.58</v>
      </c>
      <c r="E3171" t="s">
        <v>25</v>
      </c>
    </row>
    <row r="3172" spans="1:5" ht="15" customHeight="1">
      <c r="A3172" s="175" t="s">
        <v>4026</v>
      </c>
      <c r="B3172" s="175" t="s">
        <v>4027</v>
      </c>
      <c r="C3172" s="175" t="s">
        <v>4019</v>
      </c>
      <c r="D3172" s="178">
        <v>3220.73</v>
      </c>
      <c r="E3172" t="s">
        <v>25</v>
      </c>
    </row>
    <row r="3173" spans="1:5" ht="15" customHeight="1">
      <c r="A3173" s="174" t="s">
        <v>4022</v>
      </c>
      <c r="B3173" s="174" t="s">
        <v>4023</v>
      </c>
      <c r="C3173" s="174" t="s">
        <v>4019</v>
      </c>
      <c r="D3173" s="177">
        <v>2947.06</v>
      </c>
      <c r="E3173" t="s">
        <v>25</v>
      </c>
    </row>
    <row r="3174" spans="1:5" ht="15" customHeight="1">
      <c r="A3174" s="175" t="s">
        <v>5324</v>
      </c>
      <c r="B3174" s="175" t="s">
        <v>5325</v>
      </c>
      <c r="C3174" s="175" t="s">
        <v>5326</v>
      </c>
      <c r="D3174" s="178">
        <v>2679.19</v>
      </c>
      <c r="E3174" t="s">
        <v>25</v>
      </c>
    </row>
    <row r="3175" spans="1:5" ht="15" customHeight="1">
      <c r="A3175" s="174" t="s">
        <v>4028</v>
      </c>
      <c r="B3175" s="174" t="s">
        <v>4029</v>
      </c>
      <c r="C3175" s="174" t="s">
        <v>4019</v>
      </c>
      <c r="D3175" s="177">
        <v>2710.71</v>
      </c>
      <c r="E3175" t="s">
        <v>25</v>
      </c>
    </row>
    <row r="3176" spans="1:5" ht="15" customHeight="1">
      <c r="A3176" s="175" t="s">
        <v>1394</v>
      </c>
      <c r="B3176" s="175" t="s">
        <v>1395</v>
      </c>
      <c r="C3176" s="175" t="s">
        <v>715</v>
      </c>
      <c r="D3176" s="178">
        <v>3162.89</v>
      </c>
      <c r="E3176" t="s">
        <v>25</v>
      </c>
    </row>
    <row r="3177" spans="1:5" ht="15" customHeight="1">
      <c r="A3177" s="174" t="s">
        <v>1396</v>
      </c>
      <c r="B3177" s="174" t="s">
        <v>1397</v>
      </c>
      <c r="C3177" s="174" t="s">
        <v>727</v>
      </c>
      <c r="D3177" s="177">
        <v>3064.55</v>
      </c>
      <c r="E3177" t="s">
        <v>25</v>
      </c>
    </row>
    <row r="3178" spans="1:5" ht="15" customHeight="1">
      <c r="A3178" s="175" t="s">
        <v>4030</v>
      </c>
      <c r="B3178" s="175" t="s">
        <v>4031</v>
      </c>
      <c r="C3178" s="175" t="s">
        <v>4019</v>
      </c>
      <c r="D3178" s="178">
        <v>1653.24</v>
      </c>
      <c r="E3178" t="s">
        <v>25</v>
      </c>
    </row>
    <row r="3179" spans="1:5" ht="15" customHeight="1">
      <c r="A3179" s="174" t="s">
        <v>5327</v>
      </c>
      <c r="B3179" s="174" t="s">
        <v>5328</v>
      </c>
      <c r="C3179" s="174" t="s">
        <v>5329</v>
      </c>
      <c r="D3179" s="177">
        <v>2825.1</v>
      </c>
      <c r="E3179" t="s">
        <v>25</v>
      </c>
    </row>
    <row r="3180" spans="1:5" ht="15" customHeight="1">
      <c r="A3180" s="175" t="s">
        <v>4035</v>
      </c>
      <c r="B3180" s="175" t="s">
        <v>4036</v>
      </c>
      <c r="C3180" s="175" t="s">
        <v>1559</v>
      </c>
      <c r="D3180" s="178">
        <v>1055.04</v>
      </c>
      <c r="E3180" t="s">
        <v>25</v>
      </c>
    </row>
    <row r="3181" spans="1:5" ht="15" customHeight="1">
      <c r="A3181" s="174" t="s">
        <v>4049</v>
      </c>
      <c r="B3181" s="174" t="s">
        <v>4050</v>
      </c>
      <c r="C3181" s="174" t="s">
        <v>4019</v>
      </c>
      <c r="D3181" s="177">
        <v>1322.01</v>
      </c>
      <c r="E3181" t="s">
        <v>25</v>
      </c>
    </row>
    <row r="3182" spans="1:5" ht="15" customHeight="1">
      <c r="A3182" s="175" t="s">
        <v>1398</v>
      </c>
      <c r="B3182" s="175" t="s">
        <v>1399</v>
      </c>
      <c r="C3182" s="175" t="s">
        <v>727</v>
      </c>
      <c r="D3182" s="178">
        <v>2270.15</v>
      </c>
      <c r="E3182" t="s">
        <v>25</v>
      </c>
    </row>
    <row r="3183" spans="1:5" ht="15" customHeight="1">
      <c r="A3183" s="174" t="s">
        <v>5330</v>
      </c>
      <c r="B3183" s="174" t="s">
        <v>5331</v>
      </c>
      <c r="C3183" s="174" t="s">
        <v>727</v>
      </c>
      <c r="D3183" s="177">
        <v>2032.96</v>
      </c>
      <c r="E3183" t="s">
        <v>25</v>
      </c>
    </row>
    <row r="3184" spans="1:5" ht="15" customHeight="1">
      <c r="A3184" s="175" t="s">
        <v>4040</v>
      </c>
      <c r="B3184" s="175" t="s">
        <v>4041</v>
      </c>
      <c r="C3184" s="175" t="s">
        <v>727</v>
      </c>
      <c r="D3184" s="178">
        <v>1695.06</v>
      </c>
      <c r="E3184" t="s">
        <v>25</v>
      </c>
    </row>
    <row r="3185" spans="1:5" ht="15" customHeight="1">
      <c r="A3185" s="174" t="s">
        <v>4042</v>
      </c>
      <c r="B3185" s="174" t="s">
        <v>4043</v>
      </c>
      <c r="C3185" s="174" t="s">
        <v>690</v>
      </c>
      <c r="D3185" s="177">
        <v>1578.39</v>
      </c>
      <c r="E3185" t="s">
        <v>25</v>
      </c>
    </row>
    <row r="3186" spans="1:5" ht="15" customHeight="1">
      <c r="A3186" s="175" t="s">
        <v>1400</v>
      </c>
      <c r="B3186" s="175" t="s">
        <v>1401</v>
      </c>
      <c r="C3186" s="175" t="s">
        <v>901</v>
      </c>
      <c r="D3186" s="178">
        <v>1323</v>
      </c>
      <c r="E3186" t="s">
        <v>25</v>
      </c>
    </row>
    <row r="3187" spans="1:5" ht="15" customHeight="1">
      <c r="A3187" s="174" t="s">
        <v>4032</v>
      </c>
      <c r="B3187" s="174" t="s">
        <v>4033</v>
      </c>
      <c r="C3187" s="174" t="s">
        <v>4034</v>
      </c>
      <c r="D3187" s="177">
        <v>864.63</v>
      </c>
      <c r="E3187" t="s">
        <v>25</v>
      </c>
    </row>
    <row r="3188" spans="1:5" ht="15" customHeight="1">
      <c r="A3188" s="175" t="s">
        <v>5332</v>
      </c>
      <c r="B3188" s="175" t="s">
        <v>5333</v>
      </c>
      <c r="C3188" s="175" t="s">
        <v>5334</v>
      </c>
      <c r="D3188" s="178">
        <v>1130.04</v>
      </c>
      <c r="E3188" t="s">
        <v>25</v>
      </c>
    </row>
    <row r="3189" spans="1:5" ht="15" customHeight="1">
      <c r="A3189" s="174" t="s">
        <v>5335</v>
      </c>
      <c r="B3189" s="174" t="s">
        <v>5336</v>
      </c>
      <c r="C3189" s="174" t="s">
        <v>4016</v>
      </c>
      <c r="D3189" s="177">
        <v>338.86</v>
      </c>
      <c r="E3189" t="s">
        <v>25</v>
      </c>
    </row>
    <row r="3190" spans="1:5" ht="15" customHeight="1">
      <c r="A3190" s="175" t="s">
        <v>5337</v>
      </c>
      <c r="B3190" s="175" t="s">
        <v>5338</v>
      </c>
      <c r="C3190" s="175" t="s">
        <v>5339</v>
      </c>
      <c r="D3190" s="178">
        <v>195.56</v>
      </c>
      <c r="E3190" t="s">
        <v>25</v>
      </c>
    </row>
    <row r="3191" spans="1:5" ht="15" customHeight="1">
      <c r="A3191" s="174" t="s">
        <v>5340</v>
      </c>
      <c r="B3191" s="174" t="s">
        <v>5341</v>
      </c>
      <c r="C3191" s="174" t="s">
        <v>5342</v>
      </c>
      <c r="D3191" s="177">
        <v>243.82</v>
      </c>
      <c r="E3191" t="s">
        <v>25</v>
      </c>
    </row>
    <row r="3192" spans="1:5" ht="15" customHeight="1">
      <c r="A3192" s="175" t="s">
        <v>5343</v>
      </c>
      <c r="B3192" s="175" t="s">
        <v>5344</v>
      </c>
      <c r="C3192" s="175" t="s">
        <v>5342</v>
      </c>
      <c r="D3192" s="178">
        <v>243.82</v>
      </c>
      <c r="E3192" t="s">
        <v>25</v>
      </c>
    </row>
    <row r="3193" spans="1:5" ht="15" customHeight="1">
      <c r="A3193" s="174" t="s">
        <v>4017</v>
      </c>
      <c r="B3193" s="174" t="s">
        <v>4018</v>
      </c>
      <c r="C3193" s="174" t="s">
        <v>4019</v>
      </c>
      <c r="D3193" s="177">
        <v>141.46</v>
      </c>
      <c r="E3193" t="s">
        <v>25</v>
      </c>
    </row>
    <row r="3194" spans="1:5" ht="15" customHeight="1">
      <c r="A3194" s="175" t="s">
        <v>4014</v>
      </c>
      <c r="B3194" s="175" t="s">
        <v>4015</v>
      </c>
      <c r="C3194" s="175" t="s">
        <v>4016</v>
      </c>
      <c r="D3194" s="178">
        <v>120.02</v>
      </c>
      <c r="E3194" t="s">
        <v>25</v>
      </c>
    </row>
    <row r="3195" spans="1:5" ht="15" customHeight="1">
      <c r="A3195" s="174" t="s">
        <v>5345</v>
      </c>
      <c r="B3195" s="174" t="s">
        <v>5346</v>
      </c>
      <c r="C3195" s="174" t="s">
        <v>4848</v>
      </c>
      <c r="D3195" s="177">
        <v>120.02</v>
      </c>
      <c r="E3195" t="s">
        <v>25</v>
      </c>
    </row>
    <row r="3196" spans="1:5" ht="15" customHeight="1">
      <c r="A3196" s="175" t="s">
        <v>5347</v>
      </c>
      <c r="B3196" s="175" t="s">
        <v>5348</v>
      </c>
      <c r="C3196" s="175" t="s">
        <v>727</v>
      </c>
      <c r="D3196" s="178">
        <v>121.66</v>
      </c>
      <c r="E3196" t="s">
        <v>25</v>
      </c>
    </row>
    <row r="3197" spans="1:5" ht="15" customHeight="1">
      <c r="A3197" s="174" t="s">
        <v>5349</v>
      </c>
      <c r="B3197" s="174" t="s">
        <v>5350</v>
      </c>
      <c r="C3197" s="174" t="s">
        <v>5329</v>
      </c>
      <c r="D3197" s="177">
        <v>225.44</v>
      </c>
      <c r="E3197" t="s">
        <v>25</v>
      </c>
    </row>
    <row r="3198" spans="1:5" ht="15" customHeight="1">
      <c r="A3198" s="175" t="s">
        <v>5351</v>
      </c>
      <c r="B3198" s="175" t="s">
        <v>5352</v>
      </c>
      <c r="C3198" s="175" t="s">
        <v>4019</v>
      </c>
      <c r="D3198" s="178">
        <v>63.11</v>
      </c>
      <c r="E3198" t="s">
        <v>25</v>
      </c>
    </row>
    <row r="3199" spans="1:5" ht="15" customHeight="1">
      <c r="A3199" s="174" t="s">
        <v>4056</v>
      </c>
      <c r="B3199" s="174" t="s">
        <v>4057</v>
      </c>
      <c r="C3199" s="174" t="s">
        <v>4019</v>
      </c>
      <c r="D3199" s="177">
        <v>63.11</v>
      </c>
      <c r="E3199" t="s">
        <v>25</v>
      </c>
    </row>
    <row r="3200" spans="1:5" ht="15" customHeight="1">
      <c r="A3200" s="175" t="s">
        <v>5353</v>
      </c>
      <c r="B3200" s="175" t="s">
        <v>5354</v>
      </c>
      <c r="C3200" s="175" t="s">
        <v>5355</v>
      </c>
      <c r="D3200" s="178">
        <v>39.200000000000003</v>
      </c>
      <c r="E3200" t="s">
        <v>25</v>
      </c>
    </row>
    <row r="3201" spans="1:5" ht="15" customHeight="1">
      <c r="A3201" s="174" t="s">
        <v>1409</v>
      </c>
      <c r="B3201" s="174" t="s">
        <v>1397</v>
      </c>
      <c r="C3201" s="174" t="s">
        <v>727</v>
      </c>
      <c r="D3201" s="177">
        <v>60.83</v>
      </c>
      <c r="E3201" t="s">
        <v>25</v>
      </c>
    </row>
    <row r="3202" spans="1:5" ht="15" customHeight="1">
      <c r="A3202" s="175" t="s">
        <v>5356</v>
      </c>
      <c r="B3202" s="175" t="s">
        <v>5357</v>
      </c>
      <c r="C3202" s="175" t="s">
        <v>2910</v>
      </c>
      <c r="D3202" s="178">
        <v>19.02</v>
      </c>
      <c r="E3202" t="s">
        <v>25</v>
      </c>
    </row>
    <row r="3203" spans="1:5" ht="15" customHeight="1">
      <c r="A3203" s="174" t="s">
        <v>5358</v>
      </c>
      <c r="B3203" s="174" t="s">
        <v>5333</v>
      </c>
      <c r="C3203" s="174" t="s">
        <v>5334</v>
      </c>
      <c r="D3203" s="177">
        <v>60.83</v>
      </c>
      <c r="E3203" t="s">
        <v>25</v>
      </c>
    </row>
    <row r="3204" spans="1:5" ht="15" customHeight="1">
      <c r="A3204" s="175" t="s">
        <v>5359</v>
      </c>
      <c r="B3204" s="175" t="s">
        <v>5360</v>
      </c>
      <c r="C3204" s="175" t="s">
        <v>5326</v>
      </c>
      <c r="D3204" s="178">
        <v>87.59</v>
      </c>
      <c r="E3204" t="s">
        <v>25</v>
      </c>
    </row>
    <row r="3205" spans="1:5" ht="15" customHeight="1">
      <c r="A3205" s="174" t="s">
        <v>4024</v>
      </c>
      <c r="B3205" s="174" t="s">
        <v>4025</v>
      </c>
      <c r="C3205" s="174" t="s">
        <v>4019</v>
      </c>
      <c r="D3205" s="177">
        <v>0</v>
      </c>
      <c r="E3205" t="s">
        <v>25</v>
      </c>
    </row>
    <row r="3206" spans="1:5" ht="15" customHeight="1">
      <c r="A3206" s="175" t="s">
        <v>4060</v>
      </c>
      <c r="B3206" s="175" t="s">
        <v>4061</v>
      </c>
      <c r="C3206" s="175" t="s">
        <v>255</v>
      </c>
      <c r="D3206" s="178">
        <v>-38.78</v>
      </c>
      <c r="E3206" t="s">
        <v>25</v>
      </c>
    </row>
    <row r="3207" spans="1:5" ht="15" customHeight="1">
      <c r="A3207" s="174" t="s">
        <v>1407</v>
      </c>
      <c r="B3207" s="174" t="s">
        <v>1408</v>
      </c>
      <c r="C3207" s="174" t="s">
        <v>171</v>
      </c>
      <c r="D3207" s="177">
        <v>-21.39</v>
      </c>
      <c r="E3207" t="s">
        <v>25</v>
      </c>
    </row>
    <row r="3208" spans="1:5" ht="15" customHeight="1">
      <c r="A3208" s="174" t="s">
        <v>1460</v>
      </c>
      <c r="B3208" s="174" t="s">
        <v>1461</v>
      </c>
      <c r="C3208" s="174" t="s">
        <v>1462</v>
      </c>
      <c r="D3208" s="179">
        <v>414.13</v>
      </c>
      <c r="E3208" t="s">
        <v>26</v>
      </c>
    </row>
    <row r="3209" spans="1:5" ht="15" customHeight="1">
      <c r="A3209" s="175" t="s">
        <v>256</v>
      </c>
      <c r="B3209" s="175" t="s">
        <v>257</v>
      </c>
      <c r="C3209" s="175" t="s">
        <v>177</v>
      </c>
      <c r="D3209" s="180">
        <v>281.36</v>
      </c>
      <c r="E3209" t="s">
        <v>26</v>
      </c>
    </row>
    <row r="3210" spans="1:5" ht="15" customHeight="1">
      <c r="A3210" s="174" t="s">
        <v>1432</v>
      </c>
      <c r="B3210" s="174" t="s">
        <v>1433</v>
      </c>
      <c r="C3210" s="174" t="s">
        <v>174</v>
      </c>
      <c r="D3210" s="179">
        <v>280</v>
      </c>
      <c r="E3210" t="s">
        <v>26</v>
      </c>
    </row>
    <row r="3211" spans="1:5" ht="15" customHeight="1">
      <c r="A3211" s="175" t="s">
        <v>274</v>
      </c>
      <c r="B3211" s="175" t="s">
        <v>275</v>
      </c>
      <c r="C3211" s="175" t="s">
        <v>174</v>
      </c>
      <c r="D3211" s="180">
        <v>160.41</v>
      </c>
      <c r="E3211" t="s">
        <v>26</v>
      </c>
    </row>
    <row r="3212" spans="1:5" ht="15" customHeight="1">
      <c r="A3212" s="174" t="s">
        <v>1434</v>
      </c>
      <c r="B3212" s="174" t="s">
        <v>1435</v>
      </c>
      <c r="C3212" s="174" t="s">
        <v>215</v>
      </c>
      <c r="D3212" s="179">
        <v>153.52000000000001</v>
      </c>
      <c r="E3212" t="s">
        <v>26</v>
      </c>
    </row>
    <row r="3213" spans="1:5" ht="15" customHeight="1">
      <c r="A3213" s="175" t="s">
        <v>1652</v>
      </c>
      <c r="B3213" s="175" t="s">
        <v>182</v>
      </c>
      <c r="C3213" s="175" t="s">
        <v>177</v>
      </c>
      <c r="D3213" s="180">
        <v>58.48</v>
      </c>
      <c r="E3213" t="s">
        <v>26</v>
      </c>
    </row>
    <row r="3214" spans="1:5" ht="15" customHeight="1">
      <c r="A3214" s="174" t="s">
        <v>230</v>
      </c>
      <c r="B3214" s="174" t="s">
        <v>231</v>
      </c>
      <c r="C3214" s="174" t="s">
        <v>177</v>
      </c>
      <c r="D3214" s="179">
        <v>84.78</v>
      </c>
      <c r="E3214" t="s">
        <v>26</v>
      </c>
    </row>
    <row r="3215" spans="1:5" ht="15" customHeight="1">
      <c r="A3215" s="175" t="s">
        <v>1622</v>
      </c>
      <c r="B3215" s="175" t="s">
        <v>176</v>
      </c>
      <c r="C3215" s="175" t="s">
        <v>177</v>
      </c>
      <c r="D3215" s="180">
        <v>63.56</v>
      </c>
      <c r="E3215" t="s">
        <v>26</v>
      </c>
    </row>
    <row r="3216" spans="1:5" ht="15" customHeight="1">
      <c r="A3216" s="174" t="s">
        <v>4111</v>
      </c>
      <c r="B3216" s="174" t="s">
        <v>4112</v>
      </c>
      <c r="C3216" s="174" t="s">
        <v>869</v>
      </c>
      <c r="D3216" s="179">
        <v>63.28</v>
      </c>
      <c r="E3216" t="s">
        <v>26</v>
      </c>
    </row>
    <row r="3217" spans="1:5" ht="15" customHeight="1">
      <c r="A3217" s="175" t="s">
        <v>1502</v>
      </c>
      <c r="B3217" s="175" t="s">
        <v>1503</v>
      </c>
      <c r="C3217" s="175" t="s">
        <v>869</v>
      </c>
      <c r="D3217" s="180">
        <v>59.84</v>
      </c>
      <c r="E3217" t="s">
        <v>26</v>
      </c>
    </row>
    <row r="3218" spans="1:5" ht="15" customHeight="1">
      <c r="A3218" s="174" t="s">
        <v>1509</v>
      </c>
      <c r="B3218" s="174" t="s">
        <v>1510</v>
      </c>
      <c r="C3218" s="174" t="s">
        <v>174</v>
      </c>
      <c r="D3218" s="179">
        <v>40.93</v>
      </c>
      <c r="E3218" t="s">
        <v>26</v>
      </c>
    </row>
    <row r="3219" spans="1:5" ht="15" customHeight="1">
      <c r="A3219" s="175" t="s">
        <v>4092</v>
      </c>
      <c r="B3219" s="175" t="s">
        <v>4093</v>
      </c>
      <c r="C3219" s="175" t="s">
        <v>224</v>
      </c>
      <c r="D3219" s="180">
        <v>56.74</v>
      </c>
      <c r="E3219" t="s">
        <v>26</v>
      </c>
    </row>
    <row r="3220" spans="1:5" ht="15" customHeight="1">
      <c r="A3220" s="174" t="s">
        <v>280</v>
      </c>
      <c r="B3220" s="174" t="s">
        <v>281</v>
      </c>
      <c r="C3220" s="174" t="s">
        <v>174</v>
      </c>
      <c r="D3220" s="179">
        <v>59.5</v>
      </c>
      <c r="E3220" t="s">
        <v>26</v>
      </c>
    </row>
    <row r="3221" spans="1:5" ht="15" customHeight="1">
      <c r="A3221" s="175" t="s">
        <v>1572</v>
      </c>
      <c r="B3221" s="175" t="s">
        <v>1249</v>
      </c>
      <c r="C3221" s="175" t="s">
        <v>1573</v>
      </c>
      <c r="D3221" s="180">
        <v>151.08000000000001</v>
      </c>
      <c r="E3221" t="s">
        <v>26</v>
      </c>
    </row>
    <row r="3222" spans="1:5" ht="15" customHeight="1">
      <c r="A3222" s="174" t="s">
        <v>1488</v>
      </c>
      <c r="B3222" s="174" t="s">
        <v>1489</v>
      </c>
      <c r="C3222" s="174" t="s">
        <v>177</v>
      </c>
      <c r="D3222" s="179">
        <v>54.14</v>
      </c>
      <c r="E3222" t="s">
        <v>26</v>
      </c>
    </row>
    <row r="3223" spans="1:5" ht="15" customHeight="1">
      <c r="A3223" s="175" t="s">
        <v>4100</v>
      </c>
      <c r="B3223" s="175" t="s">
        <v>4101</v>
      </c>
      <c r="C3223" s="175" t="s">
        <v>174</v>
      </c>
      <c r="D3223" s="180">
        <v>42.12</v>
      </c>
      <c r="E3223" t="s">
        <v>26</v>
      </c>
    </row>
    <row r="3224" spans="1:5" ht="15" customHeight="1">
      <c r="A3224" s="174" t="s">
        <v>297</v>
      </c>
      <c r="B3224" s="174" t="s">
        <v>298</v>
      </c>
      <c r="C3224" s="174" t="s">
        <v>174</v>
      </c>
      <c r="D3224" s="179">
        <v>110.67</v>
      </c>
      <c r="E3224" t="s">
        <v>26</v>
      </c>
    </row>
    <row r="3225" spans="1:5" ht="15" customHeight="1">
      <c r="A3225" s="175" t="s">
        <v>1482</v>
      </c>
      <c r="B3225" s="175" t="s">
        <v>1483</v>
      </c>
      <c r="C3225" s="175" t="s">
        <v>187</v>
      </c>
      <c r="D3225" s="180">
        <v>47.93</v>
      </c>
      <c r="E3225" t="s">
        <v>26</v>
      </c>
    </row>
    <row r="3226" spans="1:5" ht="15" customHeight="1">
      <c r="A3226" s="174" t="s">
        <v>4086</v>
      </c>
      <c r="B3226" s="174" t="s">
        <v>4087</v>
      </c>
      <c r="C3226" s="174" t="s">
        <v>199</v>
      </c>
      <c r="D3226" s="179">
        <v>26.29</v>
      </c>
      <c r="E3226" t="s">
        <v>26</v>
      </c>
    </row>
    <row r="3227" spans="1:5" ht="15" customHeight="1">
      <c r="A3227" s="175" t="s">
        <v>197</v>
      </c>
      <c r="B3227" s="175" t="s">
        <v>198</v>
      </c>
      <c r="C3227" s="175" t="s">
        <v>199</v>
      </c>
      <c r="D3227" s="180">
        <v>41.06</v>
      </c>
      <c r="E3227" t="s">
        <v>26</v>
      </c>
    </row>
    <row r="3228" spans="1:5" ht="15" customHeight="1">
      <c r="A3228" s="174" t="s">
        <v>4065</v>
      </c>
      <c r="B3228" s="174" t="s">
        <v>4066</v>
      </c>
      <c r="C3228" s="174" t="s">
        <v>199</v>
      </c>
      <c r="D3228" s="179">
        <v>59.9</v>
      </c>
      <c r="E3228" t="s">
        <v>26</v>
      </c>
    </row>
    <row r="3229" spans="1:5" ht="15" customHeight="1">
      <c r="A3229" s="175" t="s">
        <v>1560</v>
      </c>
      <c r="B3229" s="175" t="s">
        <v>1561</v>
      </c>
      <c r="C3229" s="175" t="s">
        <v>199</v>
      </c>
      <c r="D3229" s="180">
        <v>49.07</v>
      </c>
      <c r="E3229" t="s">
        <v>26</v>
      </c>
    </row>
    <row r="3230" spans="1:5" ht="15" customHeight="1">
      <c r="A3230" s="174" t="s">
        <v>253</v>
      </c>
      <c r="B3230" s="174" t="s">
        <v>254</v>
      </c>
      <c r="C3230" s="174" t="s">
        <v>255</v>
      </c>
      <c r="D3230" s="179">
        <v>-4.04</v>
      </c>
      <c r="E3230" t="s">
        <v>26</v>
      </c>
    </row>
    <row r="3231" spans="1:5" ht="15" customHeight="1">
      <c r="A3231" s="175" t="s">
        <v>169</v>
      </c>
      <c r="B3231" s="175" t="s">
        <v>170</v>
      </c>
      <c r="C3231" s="175" t="s">
        <v>171</v>
      </c>
      <c r="D3231" s="180">
        <v>-1.87</v>
      </c>
      <c r="E3231" t="s">
        <v>26</v>
      </c>
    </row>
    <row r="3232" spans="1:5" ht="15" customHeight="1">
      <c r="A3232" s="174" t="s">
        <v>379</v>
      </c>
      <c r="B3232" s="174" t="s">
        <v>378</v>
      </c>
      <c r="C3232" s="174" t="s">
        <v>307</v>
      </c>
      <c r="D3232" s="177">
        <v>738.72</v>
      </c>
      <c r="E3232" t="s">
        <v>149</v>
      </c>
    </row>
    <row r="3233" spans="1:5" ht="15" customHeight="1">
      <c r="A3233" s="175" t="s">
        <v>1774</v>
      </c>
      <c r="B3233" s="175" t="s">
        <v>1775</v>
      </c>
      <c r="C3233" s="175" t="s">
        <v>318</v>
      </c>
      <c r="D3233" s="178">
        <v>317.08</v>
      </c>
      <c r="E3233" t="s">
        <v>149</v>
      </c>
    </row>
    <row r="3234" spans="1:5" ht="15" customHeight="1">
      <c r="A3234" s="174" t="s">
        <v>322</v>
      </c>
      <c r="B3234" s="174" t="s">
        <v>323</v>
      </c>
      <c r="C3234" s="174" t="s">
        <v>318</v>
      </c>
      <c r="D3234" s="177">
        <v>237.92</v>
      </c>
      <c r="E3234" t="s">
        <v>149</v>
      </c>
    </row>
    <row r="3235" spans="1:5" ht="15" customHeight="1">
      <c r="A3235" s="175" t="s">
        <v>4169</v>
      </c>
      <c r="B3235" s="175" t="s">
        <v>4170</v>
      </c>
      <c r="C3235" s="175" t="s">
        <v>4171</v>
      </c>
      <c r="D3235" s="178">
        <v>185.49</v>
      </c>
      <c r="E3235" t="s">
        <v>149</v>
      </c>
    </row>
    <row r="3236" spans="1:5" ht="15" customHeight="1">
      <c r="A3236" s="174" t="s">
        <v>1914</v>
      </c>
      <c r="B3236" s="174" t="s">
        <v>1915</v>
      </c>
      <c r="C3236" s="174" t="s">
        <v>241</v>
      </c>
      <c r="D3236" s="177">
        <v>164.52</v>
      </c>
      <c r="E3236" t="s">
        <v>149</v>
      </c>
    </row>
    <row r="3237" spans="1:5" ht="15" customHeight="1">
      <c r="A3237" s="175" t="s">
        <v>1767</v>
      </c>
      <c r="B3237" s="175" t="s">
        <v>1768</v>
      </c>
      <c r="C3237" s="175" t="s">
        <v>241</v>
      </c>
      <c r="D3237" s="178">
        <v>83.58</v>
      </c>
      <c r="E3237" t="s">
        <v>149</v>
      </c>
    </row>
    <row r="3238" spans="1:5" ht="15" customHeight="1">
      <c r="A3238" s="174" t="s">
        <v>4248</v>
      </c>
      <c r="B3238" s="174" t="s">
        <v>4249</v>
      </c>
      <c r="C3238" s="174" t="s">
        <v>1792</v>
      </c>
      <c r="D3238" s="177">
        <v>163.01</v>
      </c>
      <c r="E3238" t="s">
        <v>149</v>
      </c>
    </row>
    <row r="3239" spans="1:5" ht="15" customHeight="1">
      <c r="A3239" s="175" t="s">
        <v>4222</v>
      </c>
      <c r="B3239" s="175" t="s">
        <v>4223</v>
      </c>
      <c r="C3239" s="175" t="s">
        <v>1734</v>
      </c>
      <c r="D3239" s="178">
        <v>190.18</v>
      </c>
      <c r="E3239" t="s">
        <v>149</v>
      </c>
    </row>
    <row r="3240" spans="1:5" ht="15" customHeight="1">
      <c r="A3240" s="174" t="s">
        <v>4205</v>
      </c>
      <c r="B3240" s="174" t="s">
        <v>4206</v>
      </c>
      <c r="C3240" s="174" t="s">
        <v>215</v>
      </c>
      <c r="D3240" s="177">
        <v>51.59</v>
      </c>
      <c r="E3240" t="s">
        <v>149</v>
      </c>
    </row>
    <row r="3241" spans="1:5" ht="15" customHeight="1">
      <c r="A3241" s="175" t="s">
        <v>352</v>
      </c>
      <c r="B3241" s="175" t="s">
        <v>353</v>
      </c>
      <c r="C3241" s="175" t="s">
        <v>255</v>
      </c>
      <c r="D3241" s="178">
        <v>-3.98</v>
      </c>
      <c r="E3241" t="s">
        <v>149</v>
      </c>
    </row>
    <row r="3242" spans="1:5" ht="15" customHeight="1">
      <c r="A3242" s="174" t="s">
        <v>332</v>
      </c>
      <c r="B3242" s="174" t="s">
        <v>333</v>
      </c>
      <c r="C3242" s="174" t="s">
        <v>171</v>
      </c>
      <c r="D3242" s="177">
        <v>-1.35</v>
      </c>
      <c r="E3242" t="s">
        <v>149</v>
      </c>
    </row>
    <row r="3243" spans="1:5" ht="15" customHeight="1">
      <c r="A3243" s="174" t="s">
        <v>397</v>
      </c>
      <c r="B3243" s="174" t="s">
        <v>398</v>
      </c>
      <c r="C3243" s="174" t="s">
        <v>399</v>
      </c>
      <c r="D3243" s="177">
        <v>336.88</v>
      </c>
      <c r="E3243" t="s">
        <v>39</v>
      </c>
    </row>
    <row r="3244" spans="1:5" ht="15" customHeight="1">
      <c r="A3244" s="175" t="s">
        <v>400</v>
      </c>
      <c r="B3244" s="175" t="s">
        <v>401</v>
      </c>
      <c r="C3244" s="175" t="s">
        <v>402</v>
      </c>
      <c r="D3244" s="178">
        <v>340.08</v>
      </c>
      <c r="E3244" t="s">
        <v>39</v>
      </c>
    </row>
    <row r="3245" spans="1:5" ht="15" customHeight="1">
      <c r="A3245" s="174" t="s">
        <v>4297</v>
      </c>
      <c r="B3245" s="174" t="s">
        <v>4298</v>
      </c>
      <c r="C3245" s="174" t="s">
        <v>392</v>
      </c>
      <c r="D3245" s="177">
        <v>179.24</v>
      </c>
      <c r="E3245" t="s">
        <v>39</v>
      </c>
    </row>
    <row r="3246" spans="1:5" ht="15" customHeight="1">
      <c r="A3246" s="175" t="s">
        <v>1997</v>
      </c>
      <c r="B3246" s="175" t="s">
        <v>1998</v>
      </c>
      <c r="C3246" s="175" t="s">
        <v>1999</v>
      </c>
      <c r="D3246" s="178">
        <v>70.56</v>
      </c>
      <c r="E3246" t="s">
        <v>39</v>
      </c>
    </row>
    <row r="3247" spans="1:5" ht="15" customHeight="1">
      <c r="A3247" s="174" t="s">
        <v>407</v>
      </c>
      <c r="B3247" s="174" t="s">
        <v>408</v>
      </c>
      <c r="C3247" s="174" t="s">
        <v>255</v>
      </c>
      <c r="D3247" s="177">
        <v>-1.3</v>
      </c>
      <c r="E3247" t="s">
        <v>39</v>
      </c>
    </row>
    <row r="3248" spans="1:5" ht="15" customHeight="1">
      <c r="A3248" s="175" t="s">
        <v>393</v>
      </c>
      <c r="B3248" s="175" t="s">
        <v>394</v>
      </c>
      <c r="C3248" s="175" t="s">
        <v>171</v>
      </c>
      <c r="D3248" s="178">
        <v>-1.02</v>
      </c>
      <c r="E3248" t="s">
        <v>39</v>
      </c>
    </row>
    <row r="3249" spans="1:6" ht="15" customHeight="1">
      <c r="A3249" s="174" t="s">
        <v>2042</v>
      </c>
      <c r="B3249" s="174" t="s">
        <v>2043</v>
      </c>
      <c r="C3249" s="174" t="s">
        <v>241</v>
      </c>
      <c r="D3249" s="177">
        <v>793.86</v>
      </c>
      <c r="E3249" t="s">
        <v>37</v>
      </c>
    </row>
    <row r="3250" spans="1:6" ht="15" customHeight="1">
      <c r="A3250" s="175" t="s">
        <v>4406</v>
      </c>
      <c r="B3250" s="175" t="s">
        <v>4407</v>
      </c>
      <c r="C3250" s="175" t="s">
        <v>2234</v>
      </c>
      <c r="D3250" s="178">
        <v>350.5</v>
      </c>
      <c r="E3250" t="s">
        <v>37</v>
      </c>
    </row>
    <row r="3251" spans="1:6" ht="15" customHeight="1">
      <c r="A3251" s="174" t="s">
        <v>4369</v>
      </c>
      <c r="B3251" s="174" t="s">
        <v>4370</v>
      </c>
      <c r="C3251" s="174" t="s">
        <v>4371</v>
      </c>
      <c r="D3251" s="177">
        <v>217.32</v>
      </c>
      <c r="E3251" t="s">
        <v>37</v>
      </c>
    </row>
    <row r="3252" spans="1:6" ht="15" customHeight="1">
      <c r="A3252" s="175" t="s">
        <v>2030</v>
      </c>
      <c r="B3252" s="175" t="s">
        <v>2031</v>
      </c>
      <c r="C3252" s="175" t="s">
        <v>434</v>
      </c>
      <c r="D3252" s="178">
        <v>411.36</v>
      </c>
      <c r="E3252" t="s">
        <v>37</v>
      </c>
    </row>
    <row r="3253" spans="1:6" ht="15" customHeight="1">
      <c r="A3253" s="174" t="s">
        <v>4386</v>
      </c>
      <c r="B3253" s="174" t="s">
        <v>4387</v>
      </c>
      <c r="C3253" s="174" t="s">
        <v>313</v>
      </c>
      <c r="D3253" s="177">
        <v>318.51</v>
      </c>
      <c r="E3253" t="s">
        <v>37</v>
      </c>
    </row>
    <row r="3254" spans="1:6" ht="15" customHeight="1">
      <c r="A3254" s="175" t="s">
        <v>449</v>
      </c>
      <c r="B3254" s="175" t="s">
        <v>450</v>
      </c>
      <c r="C3254" s="175" t="s">
        <v>246</v>
      </c>
      <c r="D3254" s="178">
        <v>106.88</v>
      </c>
      <c r="E3254" t="s">
        <v>37</v>
      </c>
    </row>
    <row r="3255" spans="1:6" ht="15" customHeight="1">
      <c r="A3255" s="174" t="s">
        <v>435</v>
      </c>
      <c r="B3255" s="174" t="s">
        <v>436</v>
      </c>
      <c r="C3255" s="174" t="s">
        <v>434</v>
      </c>
      <c r="D3255" s="177">
        <v>184.26</v>
      </c>
      <c r="E3255" t="s">
        <v>37</v>
      </c>
    </row>
    <row r="3256" spans="1:6" ht="15" customHeight="1">
      <c r="A3256" s="175" t="s">
        <v>443</v>
      </c>
      <c r="B3256" s="175" t="s">
        <v>444</v>
      </c>
      <c r="C3256" s="175" t="s">
        <v>255</v>
      </c>
      <c r="D3256" s="178">
        <v>-2.25</v>
      </c>
      <c r="E3256" t="s">
        <v>37</v>
      </c>
    </row>
    <row r="3257" spans="1:6" ht="15" customHeight="1">
      <c r="A3257" s="174" t="s">
        <v>423</v>
      </c>
      <c r="B3257" s="174" t="s">
        <v>424</v>
      </c>
      <c r="C3257" s="174" t="s">
        <v>171</v>
      </c>
      <c r="D3257" s="177">
        <v>-3.71</v>
      </c>
      <c r="E3257" t="s">
        <v>37</v>
      </c>
    </row>
    <row r="3258" spans="1:6" ht="15" customHeight="1">
      <c r="A3258" s="174" t="s">
        <v>2266</v>
      </c>
      <c r="B3258" s="174" t="s">
        <v>2267</v>
      </c>
      <c r="C3258" s="174" t="s">
        <v>2268</v>
      </c>
      <c r="D3258" s="177">
        <v>186</v>
      </c>
      <c r="E3258" t="s">
        <v>20</v>
      </c>
    </row>
    <row r="3259" spans="1:6" ht="15" customHeight="1">
      <c r="A3259" s="175" t="s">
        <v>2257</v>
      </c>
      <c r="B3259" s="175" t="s">
        <v>2258</v>
      </c>
      <c r="C3259" s="175" t="s">
        <v>587</v>
      </c>
      <c r="D3259" s="178">
        <v>270.24</v>
      </c>
      <c r="E3259" t="s">
        <v>34</v>
      </c>
      <c r="F3259" t="s">
        <v>65</v>
      </c>
    </row>
    <row r="3260" spans="1:6" ht="15" customHeight="1">
      <c r="A3260" s="174" t="s">
        <v>506</v>
      </c>
      <c r="B3260" s="174" t="s">
        <v>507</v>
      </c>
      <c r="C3260" s="174" t="s">
        <v>374</v>
      </c>
      <c r="D3260" s="177">
        <v>134.84</v>
      </c>
      <c r="E3260" t="s">
        <v>34</v>
      </c>
    </row>
    <row r="3261" spans="1:6" ht="15" customHeight="1">
      <c r="A3261" s="175" t="s">
        <v>516</v>
      </c>
      <c r="B3261" s="175" t="s">
        <v>517</v>
      </c>
      <c r="C3261" s="175" t="s">
        <v>476</v>
      </c>
      <c r="D3261" s="178">
        <v>190.56</v>
      </c>
      <c r="E3261" t="s">
        <v>34</v>
      </c>
    </row>
    <row r="3262" spans="1:6" ht="15" customHeight="1">
      <c r="A3262" s="174" t="s">
        <v>2102</v>
      </c>
      <c r="B3262" s="174" t="s">
        <v>2103</v>
      </c>
      <c r="C3262" s="174" t="s">
        <v>2104</v>
      </c>
      <c r="D3262" s="177">
        <v>108.78</v>
      </c>
      <c r="E3262" t="s">
        <v>34</v>
      </c>
    </row>
    <row r="3263" spans="1:6" ht="15" customHeight="1">
      <c r="A3263" s="175" t="s">
        <v>2131</v>
      </c>
      <c r="B3263" s="175" t="s">
        <v>2132</v>
      </c>
      <c r="C3263" s="175" t="s">
        <v>2133</v>
      </c>
      <c r="D3263" s="178">
        <v>111.9</v>
      </c>
      <c r="E3263" t="s">
        <v>20</v>
      </c>
    </row>
    <row r="3264" spans="1:6" ht="15" customHeight="1">
      <c r="A3264" s="174" t="s">
        <v>2183</v>
      </c>
      <c r="B3264" s="174" t="s">
        <v>2184</v>
      </c>
      <c r="C3264" s="174" t="s">
        <v>2185</v>
      </c>
      <c r="D3264" s="177">
        <v>75.510000000000005</v>
      </c>
      <c r="E3264" t="s">
        <v>34</v>
      </c>
    </row>
    <row r="3265" spans="1:5" ht="15" customHeight="1">
      <c r="A3265" s="175" t="s">
        <v>4557</v>
      </c>
      <c r="B3265" s="175" t="s">
        <v>4558</v>
      </c>
      <c r="C3265" s="175" t="s">
        <v>534</v>
      </c>
      <c r="D3265" s="178">
        <v>74.540000000000006</v>
      </c>
      <c r="E3265" t="s">
        <v>20</v>
      </c>
    </row>
    <row r="3266" spans="1:5" ht="15" customHeight="1">
      <c r="A3266" s="174" t="s">
        <v>652</v>
      </c>
      <c r="B3266" s="174" t="s">
        <v>653</v>
      </c>
      <c r="C3266" s="174" t="s">
        <v>534</v>
      </c>
      <c r="D3266" s="177">
        <v>45.52</v>
      </c>
      <c r="E3266" t="s">
        <v>20</v>
      </c>
    </row>
    <row r="3267" spans="1:5" ht="15" customHeight="1">
      <c r="A3267" s="175" t="s">
        <v>581</v>
      </c>
      <c r="B3267" s="175" t="s">
        <v>582</v>
      </c>
      <c r="C3267" s="175" t="s">
        <v>476</v>
      </c>
      <c r="D3267" s="178">
        <v>104.26</v>
      </c>
      <c r="E3267" t="s">
        <v>34</v>
      </c>
    </row>
    <row r="3268" spans="1:5" ht="15" customHeight="1">
      <c r="A3268" s="174" t="s">
        <v>579</v>
      </c>
      <c r="B3268" s="174" t="s">
        <v>580</v>
      </c>
      <c r="C3268" s="174" t="s">
        <v>476</v>
      </c>
      <c r="D3268" s="177">
        <v>102.18</v>
      </c>
      <c r="E3268" t="s">
        <v>34</v>
      </c>
    </row>
    <row r="3269" spans="1:5" ht="15" customHeight="1">
      <c r="A3269" s="175" t="s">
        <v>600</v>
      </c>
      <c r="B3269" s="175" t="s">
        <v>601</v>
      </c>
      <c r="C3269" s="175" t="s">
        <v>602</v>
      </c>
      <c r="D3269" s="178">
        <v>164.04</v>
      </c>
      <c r="E3269" t="s">
        <v>20</v>
      </c>
    </row>
    <row r="3270" spans="1:5" ht="15" customHeight="1">
      <c r="A3270" s="174" t="s">
        <v>2109</v>
      </c>
      <c r="B3270" s="174" t="s">
        <v>2110</v>
      </c>
      <c r="C3270" s="174" t="s">
        <v>374</v>
      </c>
      <c r="D3270" s="177">
        <v>55.46</v>
      </c>
      <c r="E3270" t="s">
        <v>34</v>
      </c>
    </row>
    <row r="3271" spans="1:5" ht="15" customHeight="1">
      <c r="A3271" s="175" t="s">
        <v>2159</v>
      </c>
      <c r="B3271" s="175" t="s">
        <v>2160</v>
      </c>
      <c r="C3271" s="175" t="s">
        <v>476</v>
      </c>
      <c r="D3271" s="178">
        <v>57.72</v>
      </c>
      <c r="E3271" t="s">
        <v>34</v>
      </c>
    </row>
    <row r="3272" spans="1:5" ht="15" customHeight="1">
      <c r="A3272" s="174" t="s">
        <v>2199</v>
      </c>
      <c r="B3272" s="174" t="s">
        <v>2200</v>
      </c>
      <c r="C3272" s="174" t="s">
        <v>241</v>
      </c>
      <c r="D3272" s="177">
        <v>45.8</v>
      </c>
      <c r="E3272" t="s">
        <v>34</v>
      </c>
    </row>
    <row r="3273" spans="1:5" ht="15" customHeight="1">
      <c r="A3273" s="175" t="s">
        <v>657</v>
      </c>
      <c r="B3273" s="175" t="s">
        <v>658</v>
      </c>
      <c r="C3273" s="175" t="s">
        <v>659</v>
      </c>
      <c r="D3273" s="178">
        <v>44.64</v>
      </c>
      <c r="E3273" t="s">
        <v>20</v>
      </c>
    </row>
    <row r="3274" spans="1:5" ht="15" customHeight="1">
      <c r="A3274" s="174" t="s">
        <v>2163</v>
      </c>
      <c r="B3274" s="174" t="s">
        <v>2164</v>
      </c>
      <c r="C3274" s="174" t="s">
        <v>534</v>
      </c>
      <c r="D3274" s="177">
        <v>36.56</v>
      </c>
      <c r="E3274" t="s">
        <v>20</v>
      </c>
    </row>
    <row r="3275" spans="1:5" ht="15" customHeight="1">
      <c r="A3275" s="175" t="s">
        <v>5361</v>
      </c>
      <c r="B3275" s="175" t="s">
        <v>5362</v>
      </c>
      <c r="C3275" s="175" t="s">
        <v>5363</v>
      </c>
      <c r="D3275" s="178">
        <v>30</v>
      </c>
      <c r="E3275" t="s">
        <v>34</v>
      </c>
    </row>
    <row r="3276" spans="1:5" ht="15" customHeight="1">
      <c r="A3276" s="174" t="s">
        <v>565</v>
      </c>
      <c r="B3276" s="174" t="s">
        <v>566</v>
      </c>
      <c r="C3276" s="174" t="s">
        <v>534</v>
      </c>
      <c r="D3276" s="177">
        <v>28.66</v>
      </c>
      <c r="E3276" t="s">
        <v>20</v>
      </c>
    </row>
    <row r="3277" spans="1:5" ht="15" customHeight="1">
      <c r="A3277" s="175" t="s">
        <v>588</v>
      </c>
      <c r="B3277" s="175" t="s">
        <v>589</v>
      </c>
      <c r="C3277" s="175" t="s">
        <v>255</v>
      </c>
      <c r="D3277" s="178">
        <v>-2.19</v>
      </c>
    </row>
    <row r="3278" spans="1:5" ht="15" customHeight="1">
      <c r="A3278" s="174" t="s">
        <v>518</v>
      </c>
      <c r="B3278" s="174" t="s">
        <v>519</v>
      </c>
      <c r="C3278" s="174" t="s">
        <v>171</v>
      </c>
      <c r="D3278" s="177">
        <v>-2.48</v>
      </c>
    </row>
    <row r="3279" spans="1:5" ht="15" customHeight="1">
      <c r="A3279" s="174" t="s">
        <v>827</v>
      </c>
      <c r="B3279" s="174" t="s">
        <v>828</v>
      </c>
      <c r="C3279" s="174" t="s">
        <v>829</v>
      </c>
      <c r="D3279" s="177">
        <v>232.3</v>
      </c>
      <c r="E3279" t="s">
        <v>34</v>
      </c>
    </row>
    <row r="3280" spans="1:5" ht="15" customHeight="1">
      <c r="A3280" s="175" t="s">
        <v>4772</v>
      </c>
      <c r="B3280" s="175" t="s">
        <v>4773</v>
      </c>
      <c r="C3280" s="175" t="s">
        <v>4774</v>
      </c>
      <c r="D3280" s="178">
        <v>210.2</v>
      </c>
      <c r="E3280" t="s">
        <v>34</v>
      </c>
    </row>
    <row r="3281" spans="1:5" ht="15" customHeight="1">
      <c r="A3281" s="174" t="s">
        <v>4671</v>
      </c>
      <c r="B3281" s="174" t="s">
        <v>4672</v>
      </c>
      <c r="C3281" s="174" t="s">
        <v>374</v>
      </c>
      <c r="D3281" s="177">
        <v>144.87</v>
      </c>
      <c r="E3281" t="s">
        <v>34</v>
      </c>
    </row>
    <row r="3282" spans="1:5" ht="15" customHeight="1">
      <c r="A3282" s="175" t="s">
        <v>4676</v>
      </c>
      <c r="B3282" s="175" t="s">
        <v>4677</v>
      </c>
      <c r="C3282" s="175" t="s">
        <v>594</v>
      </c>
      <c r="D3282" s="178">
        <v>196.47</v>
      </c>
      <c r="E3282" t="s">
        <v>34</v>
      </c>
    </row>
    <row r="3283" spans="1:5" ht="15" customHeight="1">
      <c r="A3283" s="174" t="s">
        <v>2754</v>
      </c>
      <c r="B3283" s="174" t="s">
        <v>2755</v>
      </c>
      <c r="C3283" s="174" t="s">
        <v>2756</v>
      </c>
      <c r="D3283" s="177">
        <v>49.48</v>
      </c>
      <c r="E3283" t="s">
        <v>34</v>
      </c>
    </row>
    <row r="3284" spans="1:5" ht="15" customHeight="1">
      <c r="A3284" s="175" t="s">
        <v>2752</v>
      </c>
      <c r="B3284" s="175" t="s">
        <v>2753</v>
      </c>
      <c r="C3284" s="175" t="s">
        <v>2710</v>
      </c>
      <c r="D3284" s="178">
        <v>84.66</v>
      </c>
      <c r="E3284" t="s">
        <v>34</v>
      </c>
    </row>
    <row r="3285" spans="1:5" ht="15" customHeight="1">
      <c r="A3285" s="174" t="s">
        <v>5364</v>
      </c>
      <c r="B3285" s="174" t="s">
        <v>5365</v>
      </c>
      <c r="C3285" s="174" t="s">
        <v>402</v>
      </c>
      <c r="D3285" s="177">
        <v>107.37</v>
      </c>
      <c r="E3285" t="s">
        <v>34</v>
      </c>
    </row>
    <row r="3286" spans="1:5" ht="15" customHeight="1">
      <c r="A3286" s="175" t="s">
        <v>4806</v>
      </c>
      <c r="B3286" s="175" t="s">
        <v>4807</v>
      </c>
      <c r="C3286" s="175" t="s">
        <v>1547</v>
      </c>
      <c r="D3286" s="178">
        <v>51.27</v>
      </c>
      <c r="E3286" t="s">
        <v>34</v>
      </c>
    </row>
    <row r="3287" spans="1:5" ht="15" customHeight="1">
      <c r="A3287" s="174" t="s">
        <v>1206</v>
      </c>
      <c r="B3287" s="174" t="s">
        <v>1207</v>
      </c>
      <c r="C3287" s="174" t="s">
        <v>1208</v>
      </c>
      <c r="D3287" s="177">
        <v>47.57</v>
      </c>
      <c r="E3287" t="s">
        <v>34</v>
      </c>
    </row>
    <row r="3288" spans="1:5" ht="15" customHeight="1">
      <c r="A3288" s="175" t="s">
        <v>2646</v>
      </c>
      <c r="B3288" s="175" t="s">
        <v>2647</v>
      </c>
      <c r="C3288" s="175" t="s">
        <v>2648</v>
      </c>
      <c r="D3288" s="178">
        <v>56.6</v>
      </c>
      <c r="E3288" t="s">
        <v>34</v>
      </c>
    </row>
    <row r="3289" spans="1:5" ht="15" customHeight="1">
      <c r="A3289" s="174" t="s">
        <v>4747</v>
      </c>
      <c r="B3289" s="174" t="s">
        <v>4748</v>
      </c>
      <c r="C3289" s="174" t="s">
        <v>4749</v>
      </c>
      <c r="D3289" s="177">
        <v>78.069999999999993</v>
      </c>
      <c r="E3289" t="s">
        <v>34</v>
      </c>
    </row>
    <row r="3290" spans="1:5" ht="15" customHeight="1">
      <c r="A3290" s="175" t="s">
        <v>3496</v>
      </c>
      <c r="B3290" s="175" t="s">
        <v>3497</v>
      </c>
      <c r="C3290" s="175" t="s">
        <v>476</v>
      </c>
      <c r="D3290" s="178">
        <v>35.26</v>
      </c>
      <c r="E3290" t="s">
        <v>34</v>
      </c>
    </row>
    <row r="3291" spans="1:5" ht="15" customHeight="1">
      <c r="A3291" s="174" t="s">
        <v>1035</v>
      </c>
      <c r="B3291" s="174" t="s">
        <v>1036</v>
      </c>
      <c r="C3291" s="174" t="s">
        <v>344</v>
      </c>
      <c r="D3291" s="177">
        <v>39.06</v>
      </c>
      <c r="E3291" t="s">
        <v>34</v>
      </c>
    </row>
    <row r="3292" spans="1:5" ht="15" customHeight="1">
      <c r="A3292" s="175" t="s">
        <v>2652</v>
      </c>
      <c r="B3292" s="175" t="s">
        <v>2653</v>
      </c>
      <c r="C3292" s="175" t="s">
        <v>241</v>
      </c>
      <c r="D3292" s="178">
        <v>37.06</v>
      </c>
      <c r="E3292" t="s">
        <v>34</v>
      </c>
    </row>
    <row r="3293" spans="1:5" ht="15" customHeight="1">
      <c r="A3293" s="174" t="s">
        <v>2856</v>
      </c>
      <c r="B3293" s="174" t="s">
        <v>2857</v>
      </c>
      <c r="C3293" s="174" t="s">
        <v>2808</v>
      </c>
      <c r="D3293" s="177">
        <v>38.119999999999997</v>
      </c>
      <c r="E3293" t="s">
        <v>34</v>
      </c>
    </row>
    <row r="3294" spans="1:5" ht="15" customHeight="1">
      <c r="A3294" s="175" t="s">
        <v>2804</v>
      </c>
      <c r="B3294" s="175" t="s">
        <v>2805</v>
      </c>
      <c r="C3294" s="175" t="s">
        <v>806</v>
      </c>
      <c r="D3294" s="178">
        <v>26.26</v>
      </c>
      <c r="E3294" t="s">
        <v>34</v>
      </c>
    </row>
    <row r="3295" spans="1:5" ht="15" customHeight="1">
      <c r="A3295" s="174" t="s">
        <v>2676</v>
      </c>
      <c r="B3295" s="174" t="s">
        <v>2677</v>
      </c>
      <c r="C3295" s="174" t="s">
        <v>806</v>
      </c>
      <c r="D3295" s="177">
        <v>78.900000000000006</v>
      </c>
      <c r="E3295" t="s">
        <v>34</v>
      </c>
    </row>
    <row r="3296" spans="1:5" ht="15" customHeight="1">
      <c r="A3296" s="175" t="s">
        <v>2900</v>
      </c>
      <c r="B3296" s="175" t="s">
        <v>2901</v>
      </c>
      <c r="C3296" s="175" t="s">
        <v>2774</v>
      </c>
      <c r="D3296" s="178">
        <v>41.91</v>
      </c>
      <c r="E3296" t="s">
        <v>34</v>
      </c>
    </row>
    <row r="3297" spans="1:6" ht="15" customHeight="1">
      <c r="A3297" s="174" t="s">
        <v>4710</v>
      </c>
      <c r="B3297" s="174" t="s">
        <v>4711</v>
      </c>
      <c r="C3297" s="174" t="s">
        <v>344</v>
      </c>
      <c r="D3297" s="177">
        <v>32.68</v>
      </c>
      <c r="E3297" t="s">
        <v>34</v>
      </c>
    </row>
    <row r="3298" spans="1:6" ht="15" customHeight="1">
      <c r="A3298" s="175" t="s">
        <v>2726</v>
      </c>
      <c r="B3298" s="175" t="s">
        <v>2727</v>
      </c>
      <c r="C3298" s="175" t="s">
        <v>241</v>
      </c>
      <c r="D3298" s="178">
        <v>16.34</v>
      </c>
      <c r="E3298" t="s">
        <v>34</v>
      </c>
    </row>
    <row r="3299" spans="1:6" ht="15" customHeight="1">
      <c r="A3299" s="174" t="s">
        <v>2880</v>
      </c>
      <c r="B3299" s="174" t="s">
        <v>2881</v>
      </c>
      <c r="C3299" s="174" t="s">
        <v>1176</v>
      </c>
      <c r="D3299" s="177">
        <v>36.67</v>
      </c>
      <c r="E3299" t="s">
        <v>34</v>
      </c>
    </row>
    <row r="3300" spans="1:6" ht="15" customHeight="1">
      <c r="A3300" s="175" t="s">
        <v>4682</v>
      </c>
      <c r="B3300" s="175" t="s">
        <v>4683</v>
      </c>
      <c r="C3300" s="175" t="s">
        <v>1076</v>
      </c>
      <c r="D3300" s="178">
        <v>37.630000000000003</v>
      </c>
      <c r="E3300" t="s">
        <v>34</v>
      </c>
    </row>
    <row r="3301" spans="1:6" ht="15" customHeight="1">
      <c r="A3301" s="174" t="s">
        <v>1063</v>
      </c>
      <c r="B3301" s="174" t="s">
        <v>1064</v>
      </c>
      <c r="C3301" s="174" t="s">
        <v>255</v>
      </c>
      <c r="D3301" s="177">
        <v>-2.23</v>
      </c>
    </row>
    <row r="3302" spans="1:6" ht="15" customHeight="1">
      <c r="A3302" s="175" t="s">
        <v>1013</v>
      </c>
      <c r="B3302" s="175" t="s">
        <v>1014</v>
      </c>
      <c r="C3302" s="175" t="s">
        <v>171</v>
      </c>
      <c r="D3302" s="178">
        <v>-2.33</v>
      </c>
    </row>
    <row r="3303" spans="1:6" ht="15" customHeight="1">
      <c r="A3303" s="174" t="s">
        <v>3953</v>
      </c>
      <c r="B3303" s="174" t="s">
        <v>3954</v>
      </c>
      <c r="C3303" s="174" t="s">
        <v>783</v>
      </c>
      <c r="D3303" s="177">
        <v>50.76</v>
      </c>
      <c r="E3303" t="s">
        <v>34</v>
      </c>
    </row>
    <row r="3304" spans="1:6" ht="15" customHeight="1">
      <c r="A3304" s="175" t="s">
        <v>3877</v>
      </c>
      <c r="B3304" s="175" t="s">
        <v>3878</v>
      </c>
      <c r="C3304" s="175" t="s">
        <v>783</v>
      </c>
      <c r="D3304" s="178">
        <v>28.28</v>
      </c>
      <c r="E3304" t="s">
        <v>34</v>
      </c>
    </row>
    <row r="3305" spans="1:6" ht="15" customHeight="1">
      <c r="A3305" s="174" t="s">
        <v>1069</v>
      </c>
      <c r="B3305" s="174" t="s">
        <v>1070</v>
      </c>
      <c r="C3305" s="174" t="s">
        <v>1071</v>
      </c>
      <c r="D3305" s="177">
        <v>41.13</v>
      </c>
      <c r="E3305" t="s">
        <v>34</v>
      </c>
    </row>
    <row r="3306" spans="1:6" ht="15" customHeight="1">
      <c r="A3306" s="175" t="s">
        <v>781</v>
      </c>
      <c r="B3306" s="175" t="s">
        <v>782</v>
      </c>
      <c r="C3306" s="175" t="s">
        <v>783</v>
      </c>
      <c r="D3306" s="178">
        <v>23.79</v>
      </c>
      <c r="E3306" t="s">
        <v>34</v>
      </c>
    </row>
    <row r="3307" spans="1:6" ht="15" customHeight="1">
      <c r="A3307" s="174" t="s">
        <v>1383</v>
      </c>
      <c r="B3307" s="174" t="s">
        <v>1384</v>
      </c>
      <c r="C3307" s="174" t="s">
        <v>1385</v>
      </c>
      <c r="D3307" s="177">
        <v>566.54999999999995</v>
      </c>
      <c r="E3307" t="s">
        <v>38</v>
      </c>
      <c r="F3307" t="s">
        <v>65</v>
      </c>
    </row>
    <row r="3308" spans="1:6" ht="15" customHeight="1">
      <c r="A3308" s="175" t="s">
        <v>3992</v>
      </c>
      <c r="B3308" s="175" t="s">
        <v>3993</v>
      </c>
      <c r="C3308" s="175" t="s">
        <v>3983</v>
      </c>
      <c r="D3308" s="178">
        <v>97.26</v>
      </c>
      <c r="E3308" t="s">
        <v>38</v>
      </c>
    </row>
    <row r="3309" spans="1:6" ht="15" customHeight="1">
      <c r="A3309" s="174" t="s">
        <v>1359</v>
      </c>
      <c r="B3309" s="174" t="s">
        <v>1360</v>
      </c>
      <c r="C3309" s="174" t="s">
        <v>1361</v>
      </c>
      <c r="D3309" s="177">
        <v>21.74</v>
      </c>
      <c r="E3309" t="s">
        <v>38</v>
      </c>
    </row>
    <row r="3310" spans="1:6" ht="15" customHeight="1">
      <c r="A3310" s="175" t="s">
        <v>1310</v>
      </c>
      <c r="B3310" s="175" t="s">
        <v>1311</v>
      </c>
      <c r="C3310" s="175" t="s">
        <v>313</v>
      </c>
      <c r="D3310" s="178">
        <v>20.86</v>
      </c>
      <c r="E3310" t="s">
        <v>38</v>
      </c>
    </row>
    <row r="3311" spans="1:6" ht="15" customHeight="1">
      <c r="A3311" s="174" t="s">
        <v>1312</v>
      </c>
      <c r="B3311" s="174" t="s">
        <v>1313</v>
      </c>
      <c r="C3311" s="174" t="s">
        <v>313</v>
      </c>
      <c r="D3311" s="177">
        <v>20.86</v>
      </c>
      <c r="E3311" t="s">
        <v>38</v>
      </c>
    </row>
    <row r="3312" spans="1:6" ht="15" customHeight="1">
      <c r="A3312" s="175" t="s">
        <v>1344</v>
      </c>
      <c r="B3312" s="175" t="s">
        <v>1345</v>
      </c>
      <c r="C3312" s="175" t="s">
        <v>255</v>
      </c>
      <c r="D3312" s="178">
        <v>-0.11</v>
      </c>
      <c r="E3312" t="s">
        <v>38</v>
      </c>
    </row>
    <row r="3313" spans="1:5" ht="15" customHeight="1">
      <c r="A3313" s="174" t="s">
        <v>1297</v>
      </c>
      <c r="B3313" s="174" t="s">
        <v>1298</v>
      </c>
      <c r="C3313" s="174" t="s">
        <v>171</v>
      </c>
      <c r="D3313" s="177">
        <v>-1.76</v>
      </c>
      <c r="E3313" t="s">
        <v>38</v>
      </c>
    </row>
    <row r="3314" spans="1:5" ht="15" customHeight="1">
      <c r="A3314" s="175" t="s">
        <v>3967</v>
      </c>
      <c r="B3314" s="175" t="s">
        <v>3968</v>
      </c>
      <c r="C3314" s="175" t="s">
        <v>1318</v>
      </c>
      <c r="D3314" s="178">
        <v>23.72</v>
      </c>
      <c r="E3314" t="s">
        <v>38</v>
      </c>
    </row>
    <row r="3315" spans="1:5" ht="15" customHeight="1">
      <c r="A3315" s="174" t="s">
        <v>4028</v>
      </c>
      <c r="B3315" s="174" t="s">
        <v>4029</v>
      </c>
      <c r="C3315" s="174" t="s">
        <v>4019</v>
      </c>
      <c r="D3315" s="177">
        <v>87.59</v>
      </c>
      <c r="E3315" t="s">
        <v>25</v>
      </c>
    </row>
    <row r="3316" spans="1:5" ht="15" customHeight="1">
      <c r="A3316" s="175" t="s">
        <v>5324</v>
      </c>
      <c r="B3316" s="175" t="s">
        <v>5325</v>
      </c>
      <c r="C3316" s="175" t="s">
        <v>5326</v>
      </c>
      <c r="D3316" s="178">
        <v>70.73</v>
      </c>
      <c r="E3316" t="s">
        <v>25</v>
      </c>
    </row>
    <row r="3317" spans="1:5" ht="15" customHeight="1">
      <c r="A3317" s="174" t="s">
        <v>4060</v>
      </c>
      <c r="B3317" s="174" t="s">
        <v>4061</v>
      </c>
      <c r="C3317" s="174" t="s">
        <v>255</v>
      </c>
      <c r="D3317" s="177">
        <v>-0.22</v>
      </c>
      <c r="E3317" t="s">
        <v>25</v>
      </c>
    </row>
    <row r="3318" spans="1:5" ht="15" customHeight="1">
      <c r="A3318" s="175" t="s">
        <v>1407</v>
      </c>
      <c r="B3318" s="175" t="s">
        <v>1408</v>
      </c>
      <c r="C3318" s="175" t="s">
        <v>171</v>
      </c>
      <c r="D3318" s="178">
        <v>-0.18</v>
      </c>
      <c r="E3318" t="s">
        <v>25</v>
      </c>
    </row>
    <row r="3319" spans="1:5" ht="15" customHeight="1">
      <c r="A3319" s="174" t="s">
        <v>4115</v>
      </c>
      <c r="B3319" s="174" t="s">
        <v>4116</v>
      </c>
      <c r="C3319" s="174" t="s">
        <v>4117</v>
      </c>
      <c r="D3319" s="177">
        <v>99.68</v>
      </c>
      <c r="E3319" t="s">
        <v>26</v>
      </c>
    </row>
    <row r="3320" spans="1:5" ht="15" customHeight="1">
      <c r="A3320" s="175" t="s">
        <v>1712</v>
      </c>
      <c r="B3320" s="175" t="s">
        <v>1713</v>
      </c>
      <c r="C3320" s="175" t="s">
        <v>476</v>
      </c>
      <c r="D3320" s="178">
        <v>26.86</v>
      </c>
      <c r="E3320" t="s">
        <v>26</v>
      </c>
    </row>
    <row r="3321" spans="1:5" ht="15" customHeight="1">
      <c r="A3321" s="174" t="s">
        <v>1630</v>
      </c>
      <c r="B3321" s="174" t="s">
        <v>1499</v>
      </c>
      <c r="C3321" s="174" t="s">
        <v>1631</v>
      </c>
      <c r="D3321" s="177">
        <v>54.74</v>
      </c>
      <c r="E3321" t="s">
        <v>26</v>
      </c>
    </row>
    <row r="3322" spans="1:5" ht="15" customHeight="1">
      <c r="A3322" s="175" t="s">
        <v>1550</v>
      </c>
      <c r="B3322" s="175" t="s">
        <v>1551</v>
      </c>
      <c r="C3322" s="175" t="s">
        <v>1552</v>
      </c>
      <c r="D3322" s="178">
        <v>47.94</v>
      </c>
      <c r="E3322" t="s">
        <v>26</v>
      </c>
    </row>
    <row r="3323" spans="1:5" ht="15" customHeight="1">
      <c r="A3323" s="174" t="s">
        <v>5366</v>
      </c>
      <c r="B3323" s="174" t="s">
        <v>5367</v>
      </c>
      <c r="C3323" s="174" t="s">
        <v>5368</v>
      </c>
      <c r="D3323" s="177">
        <v>83.78</v>
      </c>
      <c r="E3323" t="s">
        <v>26</v>
      </c>
    </row>
    <row r="3324" spans="1:5" ht="15" customHeight="1">
      <c r="A3324" s="175" t="s">
        <v>4075</v>
      </c>
      <c r="B3324" s="175" t="s">
        <v>4076</v>
      </c>
      <c r="C3324" s="175" t="s">
        <v>215</v>
      </c>
      <c r="D3324" s="178">
        <v>36.51</v>
      </c>
      <c r="E3324" t="s">
        <v>26</v>
      </c>
    </row>
    <row r="3325" spans="1:5" ht="15" customHeight="1">
      <c r="A3325" s="174" t="s">
        <v>1699</v>
      </c>
      <c r="B3325" s="174" t="s">
        <v>1700</v>
      </c>
      <c r="C3325" s="174" t="s">
        <v>1701</v>
      </c>
      <c r="D3325" s="177">
        <v>125.88</v>
      </c>
      <c r="E3325" t="s">
        <v>26</v>
      </c>
    </row>
    <row r="3326" spans="1:5" ht="15" customHeight="1">
      <c r="A3326" s="175" t="s">
        <v>5369</v>
      </c>
      <c r="B3326" s="175" t="s">
        <v>5370</v>
      </c>
      <c r="C3326" s="175" t="s">
        <v>1607</v>
      </c>
      <c r="D3326" s="178">
        <v>70.8</v>
      </c>
      <c r="E3326" t="s">
        <v>26</v>
      </c>
    </row>
    <row r="3327" spans="1:5" ht="15" customHeight="1">
      <c r="A3327" s="174" t="s">
        <v>169</v>
      </c>
      <c r="B3327" s="174" t="s">
        <v>170</v>
      </c>
      <c r="C3327" s="174" t="s">
        <v>171</v>
      </c>
      <c r="D3327" s="177">
        <v>-11.48</v>
      </c>
      <c r="E3327" t="s">
        <v>26</v>
      </c>
    </row>
    <row r="3328" spans="1:5" ht="15" customHeight="1">
      <c r="A3328" s="175" t="s">
        <v>1446</v>
      </c>
      <c r="B3328" s="175" t="s">
        <v>1447</v>
      </c>
      <c r="C3328" s="175" t="s">
        <v>273</v>
      </c>
      <c r="D3328" s="178">
        <v>169.08</v>
      </c>
      <c r="E3328" t="s">
        <v>26</v>
      </c>
    </row>
    <row r="3329" spans="1:5" ht="15" customHeight="1">
      <c r="A3329" s="174" t="s">
        <v>172</v>
      </c>
      <c r="B3329" s="174" t="s">
        <v>173</v>
      </c>
      <c r="C3329" s="174" t="s">
        <v>174</v>
      </c>
      <c r="D3329" s="177">
        <v>38.82</v>
      </c>
      <c r="E3329" t="s">
        <v>26</v>
      </c>
    </row>
    <row r="3330" spans="1:5" ht="15" customHeight="1">
      <c r="A3330" s="175" t="s">
        <v>1482</v>
      </c>
      <c r="B3330" s="175" t="s">
        <v>1483</v>
      </c>
      <c r="C3330" s="175" t="s">
        <v>187</v>
      </c>
      <c r="D3330" s="178">
        <v>31.54</v>
      </c>
      <c r="E3330" t="s">
        <v>26</v>
      </c>
    </row>
    <row r="3331" spans="1:5" ht="15" customHeight="1">
      <c r="A3331" s="174" t="s">
        <v>175</v>
      </c>
      <c r="B3331" s="174" t="s">
        <v>176</v>
      </c>
      <c r="C3331" s="174" t="s">
        <v>177</v>
      </c>
      <c r="D3331" s="177">
        <v>31.8</v>
      </c>
      <c r="E3331" t="s">
        <v>26</v>
      </c>
    </row>
    <row r="3332" spans="1:5" ht="15" customHeight="1">
      <c r="A3332" s="175" t="s">
        <v>180</v>
      </c>
      <c r="B3332" s="175" t="s">
        <v>176</v>
      </c>
      <c r="C3332" s="175" t="s">
        <v>177</v>
      </c>
      <c r="D3332" s="178">
        <v>34.15</v>
      </c>
      <c r="E3332" t="s">
        <v>26</v>
      </c>
    </row>
    <row r="3333" spans="1:5" ht="15" customHeight="1">
      <c r="A3333" s="174" t="s">
        <v>181</v>
      </c>
      <c r="B3333" s="174" t="s">
        <v>182</v>
      </c>
      <c r="C3333" s="174" t="s">
        <v>177</v>
      </c>
      <c r="D3333" s="177">
        <v>47.15</v>
      </c>
      <c r="E3333" t="s">
        <v>26</v>
      </c>
    </row>
    <row r="3334" spans="1:5" ht="15" customHeight="1">
      <c r="A3334" s="175" t="s">
        <v>1532</v>
      </c>
      <c r="B3334" s="175" t="s">
        <v>1533</v>
      </c>
      <c r="C3334" s="175" t="s">
        <v>187</v>
      </c>
      <c r="D3334" s="178">
        <v>85.18</v>
      </c>
      <c r="E3334" t="s">
        <v>26</v>
      </c>
    </row>
    <row r="3335" spans="1:5" ht="15" customHeight="1">
      <c r="A3335" s="174" t="s">
        <v>1582</v>
      </c>
      <c r="B3335" s="174" t="s">
        <v>1583</v>
      </c>
      <c r="C3335" s="174" t="s">
        <v>177</v>
      </c>
      <c r="D3335" s="177">
        <v>12.98</v>
      </c>
      <c r="E3335" t="s">
        <v>26</v>
      </c>
    </row>
    <row r="3336" spans="1:5" ht="15" customHeight="1">
      <c r="A3336" s="175" t="s">
        <v>1697</v>
      </c>
      <c r="B3336" s="175" t="s">
        <v>1698</v>
      </c>
      <c r="C3336" s="175" t="s">
        <v>215</v>
      </c>
      <c r="D3336" s="178">
        <v>59.74</v>
      </c>
      <c r="E3336" t="s">
        <v>26</v>
      </c>
    </row>
    <row r="3337" spans="1:5" ht="15" customHeight="1">
      <c r="A3337" s="174" t="s">
        <v>1458</v>
      </c>
      <c r="B3337" s="174" t="s">
        <v>1459</v>
      </c>
      <c r="C3337" s="174" t="s">
        <v>273</v>
      </c>
      <c r="D3337" s="177">
        <v>367.71</v>
      </c>
      <c r="E3337" t="s">
        <v>26</v>
      </c>
    </row>
    <row r="3338" spans="1:5" ht="15" customHeight="1">
      <c r="A3338" s="175" t="s">
        <v>1477</v>
      </c>
      <c r="B3338" s="175" t="s">
        <v>164</v>
      </c>
      <c r="C3338" s="175" t="s">
        <v>273</v>
      </c>
      <c r="D3338" s="178">
        <v>119.64</v>
      </c>
      <c r="E3338" t="s">
        <v>26</v>
      </c>
    </row>
    <row r="3339" spans="1:5" ht="15" customHeight="1">
      <c r="A3339" s="174" t="s">
        <v>1436</v>
      </c>
      <c r="B3339" s="174" t="s">
        <v>1437</v>
      </c>
      <c r="C3339" s="174" t="s">
        <v>177</v>
      </c>
      <c r="D3339" s="177">
        <v>1709.65</v>
      </c>
      <c r="E3339" t="s">
        <v>26</v>
      </c>
    </row>
    <row r="3340" spans="1:5" ht="15" customHeight="1">
      <c r="A3340" s="175" t="s">
        <v>185</v>
      </c>
      <c r="B3340" s="175" t="s">
        <v>186</v>
      </c>
      <c r="C3340" s="175" t="s">
        <v>187</v>
      </c>
      <c r="D3340" s="178">
        <v>81.58</v>
      </c>
      <c r="E3340" t="s">
        <v>26</v>
      </c>
    </row>
    <row r="3341" spans="1:5" ht="15" customHeight="1">
      <c r="A3341" s="174" t="s">
        <v>1513</v>
      </c>
      <c r="B3341" s="174" t="s">
        <v>1514</v>
      </c>
      <c r="C3341" s="174" t="s">
        <v>187</v>
      </c>
      <c r="D3341" s="177">
        <v>89.63</v>
      </c>
      <c r="E3341" t="s">
        <v>26</v>
      </c>
    </row>
    <row r="3342" spans="1:5" ht="15" customHeight="1">
      <c r="A3342" s="175" t="s">
        <v>5371</v>
      </c>
      <c r="B3342" s="175" t="s">
        <v>5372</v>
      </c>
      <c r="C3342" s="175" t="s">
        <v>4083</v>
      </c>
      <c r="D3342" s="178">
        <v>91.03</v>
      </c>
      <c r="E3342" t="s">
        <v>26</v>
      </c>
    </row>
    <row r="3343" spans="1:5" ht="15" customHeight="1">
      <c r="A3343" s="174" t="s">
        <v>188</v>
      </c>
      <c r="B3343" s="174" t="s">
        <v>189</v>
      </c>
      <c r="C3343" s="174" t="s">
        <v>162</v>
      </c>
      <c r="D3343" s="177">
        <v>28.86</v>
      </c>
      <c r="E3343" t="s">
        <v>26</v>
      </c>
    </row>
    <row r="3344" spans="1:5" ht="15" customHeight="1">
      <c r="A3344" s="175" t="s">
        <v>1578</v>
      </c>
      <c r="B3344" s="175" t="s">
        <v>1579</v>
      </c>
      <c r="C3344" s="175" t="s">
        <v>174</v>
      </c>
      <c r="D3344" s="178">
        <v>87.76</v>
      </c>
      <c r="E3344" t="s">
        <v>26</v>
      </c>
    </row>
    <row r="3345" spans="1:5" ht="15" customHeight="1">
      <c r="A3345" s="174" t="s">
        <v>1502</v>
      </c>
      <c r="B3345" s="174" t="s">
        <v>1503</v>
      </c>
      <c r="C3345" s="174" t="s">
        <v>869</v>
      </c>
      <c r="D3345" s="177">
        <v>22.69</v>
      </c>
      <c r="E3345" t="s">
        <v>26</v>
      </c>
    </row>
    <row r="3346" spans="1:5" ht="15" customHeight="1">
      <c r="A3346" s="175" t="s">
        <v>5373</v>
      </c>
      <c r="B3346" s="175" t="s">
        <v>5374</v>
      </c>
      <c r="C3346" s="175" t="s">
        <v>177</v>
      </c>
      <c r="D3346" s="178">
        <v>19.53</v>
      </c>
      <c r="E3346" t="s">
        <v>26</v>
      </c>
    </row>
    <row r="3347" spans="1:5" ht="15" customHeight="1">
      <c r="A3347" s="174" t="s">
        <v>5375</v>
      </c>
      <c r="B3347" s="174" t="s">
        <v>5376</v>
      </c>
      <c r="C3347" s="174" t="s">
        <v>177</v>
      </c>
      <c r="D3347" s="177">
        <v>39.06</v>
      </c>
      <c r="E3347" t="s">
        <v>26</v>
      </c>
    </row>
    <row r="3348" spans="1:5" ht="15" customHeight="1">
      <c r="A3348" s="175" t="s">
        <v>5377</v>
      </c>
      <c r="B3348" s="175" t="s">
        <v>5378</v>
      </c>
      <c r="C3348" s="175" t="s">
        <v>177</v>
      </c>
      <c r="D3348" s="178">
        <v>58.59</v>
      </c>
      <c r="E3348" t="s">
        <v>26</v>
      </c>
    </row>
    <row r="3349" spans="1:5" ht="15" customHeight="1">
      <c r="A3349" s="174" t="s">
        <v>5379</v>
      </c>
      <c r="B3349" s="174" t="s">
        <v>5380</v>
      </c>
      <c r="C3349" s="174" t="s">
        <v>5381</v>
      </c>
      <c r="D3349" s="177">
        <v>88.88</v>
      </c>
      <c r="E3349" t="s">
        <v>26</v>
      </c>
    </row>
    <row r="3350" spans="1:5" ht="15" customHeight="1">
      <c r="A3350" s="175" t="s">
        <v>1515</v>
      </c>
      <c r="B3350" s="175" t="s">
        <v>1516</v>
      </c>
      <c r="C3350" s="175" t="s">
        <v>199</v>
      </c>
      <c r="D3350" s="178">
        <v>45.79</v>
      </c>
      <c r="E3350" t="s">
        <v>26</v>
      </c>
    </row>
    <row r="3351" spans="1:5" ht="15" customHeight="1">
      <c r="A3351" s="174" t="s">
        <v>1560</v>
      </c>
      <c r="B3351" s="174" t="s">
        <v>1561</v>
      </c>
      <c r="C3351" s="174" t="s">
        <v>199</v>
      </c>
      <c r="D3351" s="177">
        <v>46.37</v>
      </c>
      <c r="E3351" t="s">
        <v>26</v>
      </c>
    </row>
    <row r="3352" spans="1:5" ht="15" customHeight="1">
      <c r="A3352" s="175" t="s">
        <v>1692</v>
      </c>
      <c r="B3352" s="175" t="s">
        <v>1693</v>
      </c>
      <c r="C3352" s="175" t="s">
        <v>199</v>
      </c>
      <c r="D3352" s="178">
        <v>77.760000000000005</v>
      </c>
      <c r="E3352" t="s">
        <v>26</v>
      </c>
    </row>
    <row r="3353" spans="1:5" ht="15" customHeight="1">
      <c r="A3353" s="174" t="s">
        <v>5382</v>
      </c>
      <c r="B3353" s="174" t="s">
        <v>5383</v>
      </c>
      <c r="C3353" s="174" t="s">
        <v>177</v>
      </c>
      <c r="D3353" s="177">
        <v>25.77</v>
      </c>
      <c r="E3353" t="s">
        <v>26</v>
      </c>
    </row>
    <row r="3354" spans="1:5" ht="15" customHeight="1">
      <c r="A3354" s="175" t="s">
        <v>207</v>
      </c>
      <c r="B3354" s="175" t="s">
        <v>208</v>
      </c>
      <c r="C3354" s="175" t="s">
        <v>203</v>
      </c>
      <c r="D3354" s="178">
        <v>84.78</v>
      </c>
      <c r="E3354" t="s">
        <v>26</v>
      </c>
    </row>
    <row r="3355" spans="1:5" ht="15" customHeight="1">
      <c r="A3355" s="174" t="s">
        <v>1441</v>
      </c>
      <c r="B3355" s="174" t="s">
        <v>1442</v>
      </c>
      <c r="C3355" s="174" t="s">
        <v>1443</v>
      </c>
      <c r="D3355" s="177">
        <v>964.8</v>
      </c>
      <c r="E3355" t="s">
        <v>26</v>
      </c>
    </row>
    <row r="3356" spans="1:5" ht="15" customHeight="1">
      <c r="A3356" s="175" t="s">
        <v>216</v>
      </c>
      <c r="B3356" s="175" t="s">
        <v>217</v>
      </c>
      <c r="C3356" s="175" t="s">
        <v>218</v>
      </c>
      <c r="D3356" s="178">
        <v>39.840000000000003</v>
      </c>
      <c r="E3356" t="s">
        <v>26</v>
      </c>
    </row>
    <row r="3357" spans="1:5" ht="15" customHeight="1">
      <c r="A3357" s="174" t="s">
        <v>222</v>
      </c>
      <c r="B3357" s="174" t="s">
        <v>223</v>
      </c>
      <c r="C3357" s="174" t="s">
        <v>224</v>
      </c>
      <c r="D3357" s="177">
        <v>45.69</v>
      </c>
      <c r="E3357" t="s">
        <v>26</v>
      </c>
    </row>
    <row r="3358" spans="1:5" ht="15" customHeight="1">
      <c r="A3358" s="175" t="s">
        <v>232</v>
      </c>
      <c r="B3358" s="175" t="s">
        <v>233</v>
      </c>
      <c r="C3358" s="175" t="s">
        <v>177</v>
      </c>
      <c r="D3358" s="178">
        <v>135</v>
      </c>
      <c r="E3358" t="s">
        <v>26</v>
      </c>
    </row>
    <row r="3359" spans="1:5" ht="15" customHeight="1">
      <c r="A3359" s="174" t="s">
        <v>5384</v>
      </c>
      <c r="B3359" s="174" t="s">
        <v>5385</v>
      </c>
      <c r="C3359" s="174" t="s">
        <v>168</v>
      </c>
      <c r="D3359" s="177">
        <v>324.16000000000003</v>
      </c>
      <c r="E3359" t="s">
        <v>26</v>
      </c>
    </row>
    <row r="3360" spans="1:5" ht="15" customHeight="1">
      <c r="A3360" s="175" t="s">
        <v>237</v>
      </c>
      <c r="B3360" s="175" t="s">
        <v>238</v>
      </c>
      <c r="C3360" s="175" t="s">
        <v>177</v>
      </c>
      <c r="D3360" s="178">
        <v>151.66</v>
      </c>
      <c r="E3360" t="s">
        <v>26</v>
      </c>
    </row>
    <row r="3361" spans="1:5" ht="15" customHeight="1">
      <c r="A3361" s="174" t="s">
        <v>242</v>
      </c>
      <c r="B3361" s="174" t="s">
        <v>243</v>
      </c>
      <c r="C3361" s="174" t="s">
        <v>177</v>
      </c>
      <c r="D3361" s="177">
        <v>24.57</v>
      </c>
      <c r="E3361" t="s">
        <v>26</v>
      </c>
    </row>
    <row r="3362" spans="1:5" ht="15" customHeight="1">
      <c r="A3362" s="175" t="s">
        <v>1570</v>
      </c>
      <c r="B3362" s="175" t="s">
        <v>1571</v>
      </c>
      <c r="C3362" s="175" t="s">
        <v>168</v>
      </c>
      <c r="D3362" s="178">
        <v>126.35</v>
      </c>
      <c r="E3362" t="s">
        <v>26</v>
      </c>
    </row>
    <row r="3363" spans="1:5" ht="15" customHeight="1">
      <c r="A3363" s="174" t="s">
        <v>5386</v>
      </c>
      <c r="B3363" s="174" t="s">
        <v>5387</v>
      </c>
      <c r="C3363" s="174" t="s">
        <v>168</v>
      </c>
      <c r="D3363" s="177">
        <v>353.78</v>
      </c>
      <c r="E3363" t="s">
        <v>26</v>
      </c>
    </row>
    <row r="3364" spans="1:5" ht="15" customHeight="1">
      <c r="A3364" s="175" t="s">
        <v>4073</v>
      </c>
      <c r="B3364" s="175" t="s">
        <v>4074</v>
      </c>
      <c r="C3364" s="175" t="s">
        <v>174</v>
      </c>
      <c r="D3364" s="178">
        <v>162.02000000000001</v>
      </c>
      <c r="E3364" t="s">
        <v>26</v>
      </c>
    </row>
    <row r="3365" spans="1:5" ht="15" customHeight="1">
      <c r="A3365" s="174" t="s">
        <v>5388</v>
      </c>
      <c r="B3365" s="174" t="s">
        <v>5389</v>
      </c>
      <c r="C3365" s="174" t="s">
        <v>1590</v>
      </c>
      <c r="D3365" s="177">
        <v>112.66</v>
      </c>
      <c r="E3365" t="s">
        <v>26</v>
      </c>
    </row>
    <row r="3366" spans="1:5" ht="15" customHeight="1">
      <c r="A3366" s="175" t="s">
        <v>1506</v>
      </c>
      <c r="B3366" s="175" t="s">
        <v>1507</v>
      </c>
      <c r="C3366" s="175" t="s">
        <v>1508</v>
      </c>
      <c r="D3366" s="178">
        <v>72.52</v>
      </c>
      <c r="E3366" t="s">
        <v>26</v>
      </c>
    </row>
    <row r="3367" spans="1:5" ht="15" customHeight="1">
      <c r="A3367" s="174" t="s">
        <v>253</v>
      </c>
      <c r="B3367" s="174" t="s">
        <v>254</v>
      </c>
      <c r="C3367" s="174" t="s">
        <v>255</v>
      </c>
      <c r="D3367" s="177">
        <v>-10.9</v>
      </c>
      <c r="E3367" t="s">
        <v>26</v>
      </c>
    </row>
    <row r="3368" spans="1:5" ht="15" customHeight="1">
      <c r="A3368" s="175" t="s">
        <v>1662</v>
      </c>
      <c r="B3368" s="175" t="s">
        <v>1663</v>
      </c>
      <c r="C3368" s="175" t="s">
        <v>168</v>
      </c>
      <c r="D3368" s="178">
        <v>34.58</v>
      </c>
      <c r="E3368" t="s">
        <v>26</v>
      </c>
    </row>
    <row r="3369" spans="1:5" ht="15" customHeight="1">
      <c r="A3369" s="174" t="s">
        <v>5390</v>
      </c>
      <c r="B3369" s="174" t="s">
        <v>5391</v>
      </c>
      <c r="C3369" s="174" t="s">
        <v>594</v>
      </c>
      <c r="D3369" s="177">
        <v>126.04</v>
      </c>
      <c r="E3369" t="s">
        <v>26</v>
      </c>
    </row>
    <row r="3370" spans="1:5" ht="15" customHeight="1">
      <c r="A3370" s="175" t="s">
        <v>1434</v>
      </c>
      <c r="B3370" s="175" t="s">
        <v>1435</v>
      </c>
      <c r="C3370" s="175" t="s">
        <v>215</v>
      </c>
      <c r="D3370" s="178">
        <v>115.04</v>
      </c>
      <c r="E3370" t="s">
        <v>26</v>
      </c>
    </row>
    <row r="3371" spans="1:5" ht="15" customHeight="1">
      <c r="A3371" s="174" t="s">
        <v>4137</v>
      </c>
      <c r="B3371" s="174" t="s">
        <v>4138</v>
      </c>
      <c r="C3371" s="174" t="s">
        <v>4139</v>
      </c>
      <c r="D3371" s="177">
        <v>443.68</v>
      </c>
      <c r="E3371" t="s">
        <v>26</v>
      </c>
    </row>
    <row r="3372" spans="1:5" ht="15" customHeight="1">
      <c r="A3372" s="175" t="s">
        <v>1557</v>
      </c>
      <c r="B3372" s="175" t="s">
        <v>1558</v>
      </c>
      <c r="C3372" s="175" t="s">
        <v>1559</v>
      </c>
      <c r="D3372" s="178">
        <v>231.6</v>
      </c>
      <c r="E3372" t="s">
        <v>26</v>
      </c>
    </row>
    <row r="3373" spans="1:5" ht="15" customHeight="1">
      <c r="A3373" s="174" t="s">
        <v>258</v>
      </c>
      <c r="B3373" s="174" t="s">
        <v>259</v>
      </c>
      <c r="C3373" s="174" t="s">
        <v>162</v>
      </c>
      <c r="D3373" s="177">
        <v>31.47</v>
      </c>
      <c r="E3373" t="s">
        <v>26</v>
      </c>
    </row>
    <row r="3374" spans="1:5" ht="15" customHeight="1">
      <c r="A3374" s="175" t="s">
        <v>5392</v>
      </c>
      <c r="B3374" s="175" t="s">
        <v>5393</v>
      </c>
      <c r="C3374" s="175" t="s">
        <v>5355</v>
      </c>
      <c r="D3374" s="178">
        <v>57.42</v>
      </c>
      <c r="E3374" t="s">
        <v>26</v>
      </c>
    </row>
    <row r="3375" spans="1:5" ht="15" customHeight="1">
      <c r="A3375" s="174" t="s">
        <v>1460</v>
      </c>
      <c r="B3375" s="174" t="s">
        <v>1461</v>
      </c>
      <c r="C3375" s="174" t="s">
        <v>1462</v>
      </c>
      <c r="D3375" s="177">
        <v>63.63</v>
      </c>
      <c r="E3375" t="s">
        <v>26</v>
      </c>
    </row>
    <row r="3376" spans="1:5" ht="15" customHeight="1">
      <c r="A3376" s="175" t="s">
        <v>5394</v>
      </c>
      <c r="B3376" s="175" t="s">
        <v>5395</v>
      </c>
      <c r="C3376" s="175" t="s">
        <v>5396</v>
      </c>
      <c r="D3376" s="178">
        <v>62.76</v>
      </c>
      <c r="E3376" t="s">
        <v>26</v>
      </c>
    </row>
    <row r="3377" spans="1:5" ht="15" customHeight="1">
      <c r="A3377" s="174" t="s">
        <v>1539</v>
      </c>
      <c r="B3377" s="174" t="s">
        <v>1540</v>
      </c>
      <c r="C3377" s="174" t="s">
        <v>1440</v>
      </c>
      <c r="D3377" s="177">
        <v>100.36</v>
      </c>
      <c r="E3377" t="s">
        <v>26</v>
      </c>
    </row>
    <row r="3378" spans="1:5" ht="15" customHeight="1">
      <c r="A3378" s="175" t="s">
        <v>1537</v>
      </c>
      <c r="B3378" s="175" t="s">
        <v>1538</v>
      </c>
      <c r="C3378" s="175" t="s">
        <v>1440</v>
      </c>
      <c r="D3378" s="178">
        <v>50.18</v>
      </c>
      <c r="E3378" t="s">
        <v>26</v>
      </c>
    </row>
    <row r="3379" spans="1:5" ht="15" customHeight="1">
      <c r="A3379" s="174" t="s">
        <v>274</v>
      </c>
      <c r="B3379" s="174" t="s">
        <v>275</v>
      </c>
      <c r="C3379" s="174" t="s">
        <v>174</v>
      </c>
      <c r="D3379" s="177">
        <v>198.35</v>
      </c>
      <c r="E3379" t="s">
        <v>26</v>
      </c>
    </row>
    <row r="3380" spans="1:5" ht="15" customHeight="1">
      <c r="A3380" s="175" t="s">
        <v>278</v>
      </c>
      <c r="B3380" s="175" t="s">
        <v>279</v>
      </c>
      <c r="C3380" s="175" t="s">
        <v>177</v>
      </c>
      <c r="D3380" s="178">
        <v>31.08</v>
      </c>
      <c r="E3380" t="s">
        <v>26</v>
      </c>
    </row>
    <row r="3381" spans="1:5" ht="15" customHeight="1">
      <c r="A3381" s="174" t="s">
        <v>1509</v>
      </c>
      <c r="B3381" s="174" t="s">
        <v>1510</v>
      </c>
      <c r="C3381" s="174" t="s">
        <v>174</v>
      </c>
      <c r="D3381" s="177">
        <v>164.61</v>
      </c>
      <c r="E3381" t="s">
        <v>26</v>
      </c>
    </row>
    <row r="3382" spans="1:5" ht="15" customHeight="1">
      <c r="A3382" s="175" t="s">
        <v>1463</v>
      </c>
      <c r="B3382" s="175" t="s">
        <v>1464</v>
      </c>
      <c r="C3382" s="175" t="s">
        <v>199</v>
      </c>
      <c r="D3382" s="178">
        <v>140.61000000000001</v>
      </c>
      <c r="E3382" t="s">
        <v>26</v>
      </c>
    </row>
    <row r="3383" spans="1:5" ht="15" customHeight="1">
      <c r="A3383" s="174" t="s">
        <v>5397</v>
      </c>
      <c r="B3383" s="174" t="s">
        <v>5398</v>
      </c>
      <c r="C3383" s="174" t="s">
        <v>174</v>
      </c>
      <c r="D3383" s="177">
        <v>130.91</v>
      </c>
      <c r="E3383" t="s">
        <v>26</v>
      </c>
    </row>
    <row r="3384" spans="1:5" ht="15" customHeight="1">
      <c r="A3384" s="175" t="s">
        <v>297</v>
      </c>
      <c r="B3384" s="175" t="s">
        <v>298</v>
      </c>
      <c r="C3384" s="175" t="s">
        <v>174</v>
      </c>
      <c r="D3384" s="178">
        <v>471.25</v>
      </c>
      <c r="E3384" t="s">
        <v>26</v>
      </c>
    </row>
    <row r="3385" spans="1:5" ht="15" customHeight="1">
      <c r="A3385" s="174" t="s">
        <v>4062</v>
      </c>
      <c r="B3385" s="174" t="s">
        <v>4063</v>
      </c>
      <c r="C3385" s="174" t="s">
        <v>4064</v>
      </c>
      <c r="D3385" s="177">
        <v>473.06</v>
      </c>
      <c r="E3385" t="s">
        <v>26</v>
      </c>
    </row>
    <row r="3386" spans="1:5" ht="15" customHeight="1">
      <c r="A3386" s="175" t="s">
        <v>4071</v>
      </c>
      <c r="B3386" s="175" t="s">
        <v>4072</v>
      </c>
      <c r="C3386" s="175" t="s">
        <v>4064</v>
      </c>
      <c r="D3386" s="178">
        <v>457.8</v>
      </c>
      <c r="E3386" t="s">
        <v>26</v>
      </c>
    </row>
    <row r="3387" spans="1:5" ht="15" customHeight="1">
      <c r="A3387" s="174" t="s">
        <v>4122</v>
      </c>
      <c r="B3387" s="174" t="s">
        <v>4123</v>
      </c>
      <c r="C3387" s="174" t="s">
        <v>4064</v>
      </c>
      <c r="D3387" s="177">
        <v>457.8</v>
      </c>
      <c r="E3387" t="s">
        <v>26</v>
      </c>
    </row>
    <row r="3388" spans="1:5" ht="15" customHeight="1">
      <c r="A3388" s="175" t="s">
        <v>299</v>
      </c>
      <c r="B3388" s="175" t="s">
        <v>300</v>
      </c>
      <c r="C3388" s="175" t="s">
        <v>301</v>
      </c>
      <c r="D3388" s="178">
        <v>44.67</v>
      </c>
      <c r="E3388" t="s">
        <v>26</v>
      </c>
    </row>
    <row r="3389" spans="1:5" ht="15" customHeight="1">
      <c r="A3389" s="174" t="s">
        <v>1599</v>
      </c>
      <c r="B3389" s="174" t="s">
        <v>1600</v>
      </c>
      <c r="C3389" s="174" t="s">
        <v>1601</v>
      </c>
      <c r="D3389" s="177">
        <v>18.02</v>
      </c>
      <c r="E3389" t="s">
        <v>26</v>
      </c>
    </row>
    <row r="3390" spans="1:5" ht="15" customHeight="1">
      <c r="A3390" s="175" t="s">
        <v>1467</v>
      </c>
      <c r="B3390" s="175" t="s">
        <v>1468</v>
      </c>
      <c r="C3390" s="175" t="s">
        <v>273</v>
      </c>
      <c r="D3390" s="178">
        <v>108.88</v>
      </c>
      <c r="E3390" t="s">
        <v>26</v>
      </c>
    </row>
    <row r="3391" spans="1:5" ht="15" customHeight="1">
      <c r="A3391" s="174" t="s">
        <v>1494</v>
      </c>
      <c r="B3391" s="174" t="s">
        <v>1495</v>
      </c>
      <c r="C3391" s="174" t="s">
        <v>476</v>
      </c>
      <c r="D3391" s="177">
        <v>46.47</v>
      </c>
      <c r="E3391" t="s">
        <v>26</v>
      </c>
    </row>
    <row r="3392" spans="1:5" ht="15" customHeight="1">
      <c r="A3392" s="175" t="s">
        <v>1594</v>
      </c>
      <c r="B3392" s="175" t="s">
        <v>1595</v>
      </c>
      <c r="C3392" s="175" t="s">
        <v>1596</v>
      </c>
      <c r="D3392" s="178">
        <v>16.39</v>
      </c>
      <c r="E3392" t="s">
        <v>26</v>
      </c>
    </row>
    <row r="3393" spans="1:5" ht="15" customHeight="1">
      <c r="A3393" s="174" t="s">
        <v>5399</v>
      </c>
      <c r="B3393" s="174" t="s">
        <v>5400</v>
      </c>
      <c r="C3393" s="174" t="s">
        <v>4083</v>
      </c>
      <c r="D3393" s="177">
        <v>107.05</v>
      </c>
      <c r="E3393" t="s">
        <v>26</v>
      </c>
    </row>
    <row r="3394" spans="1:5" ht="15" customHeight="1">
      <c r="A3394" s="174" t="s">
        <v>4289</v>
      </c>
      <c r="B3394" s="174" t="s">
        <v>306</v>
      </c>
      <c r="C3394" s="174" t="s">
        <v>307</v>
      </c>
      <c r="D3394" s="177">
        <v>72.78</v>
      </c>
      <c r="E3394" t="s">
        <v>149</v>
      </c>
    </row>
    <row r="3395" spans="1:5" ht="15" customHeight="1">
      <c r="A3395" s="175" t="s">
        <v>5401</v>
      </c>
      <c r="B3395" s="175" t="s">
        <v>5402</v>
      </c>
      <c r="C3395" s="175" t="s">
        <v>1909</v>
      </c>
      <c r="D3395" s="178">
        <v>94.66</v>
      </c>
      <c r="E3395" t="s">
        <v>149</v>
      </c>
    </row>
    <row r="3396" spans="1:5" ht="15" customHeight="1">
      <c r="A3396" s="174" t="s">
        <v>314</v>
      </c>
      <c r="B3396" s="174" t="s">
        <v>315</v>
      </c>
      <c r="C3396" s="174" t="s">
        <v>307</v>
      </c>
      <c r="D3396" s="177">
        <v>77.56</v>
      </c>
      <c r="E3396" t="s">
        <v>149</v>
      </c>
    </row>
    <row r="3397" spans="1:5" ht="15" customHeight="1">
      <c r="A3397" s="175" t="s">
        <v>1931</v>
      </c>
      <c r="B3397" s="175" t="s">
        <v>1932</v>
      </c>
      <c r="C3397" s="175" t="s">
        <v>241</v>
      </c>
      <c r="D3397" s="178">
        <v>75.12</v>
      </c>
      <c r="E3397" t="s">
        <v>149</v>
      </c>
    </row>
    <row r="3398" spans="1:5" ht="15" customHeight="1">
      <c r="A3398" s="174" t="s">
        <v>5403</v>
      </c>
      <c r="B3398" s="174" t="s">
        <v>5404</v>
      </c>
      <c r="C3398" s="174" t="s">
        <v>246</v>
      </c>
      <c r="D3398" s="177">
        <v>2582.2600000000002</v>
      </c>
      <c r="E3398" t="s">
        <v>149</v>
      </c>
    </row>
    <row r="3399" spans="1:5" ht="15" customHeight="1">
      <c r="A3399" s="175" t="s">
        <v>322</v>
      </c>
      <c r="B3399" s="175" t="s">
        <v>323</v>
      </c>
      <c r="C3399" s="175" t="s">
        <v>318</v>
      </c>
      <c r="D3399" s="178">
        <v>1211.3599999999999</v>
      </c>
      <c r="E3399" t="s">
        <v>149</v>
      </c>
    </row>
    <row r="3400" spans="1:5" ht="15" customHeight="1">
      <c r="A3400" s="174" t="s">
        <v>5405</v>
      </c>
      <c r="B3400" s="174" t="s">
        <v>5406</v>
      </c>
      <c r="C3400" s="174" t="s">
        <v>4245</v>
      </c>
      <c r="D3400" s="177">
        <v>649.52</v>
      </c>
      <c r="E3400" t="s">
        <v>149</v>
      </c>
    </row>
    <row r="3401" spans="1:5" ht="15" customHeight="1">
      <c r="A3401" s="175" t="s">
        <v>4191</v>
      </c>
      <c r="B3401" s="175" t="s">
        <v>4192</v>
      </c>
      <c r="C3401" s="175" t="s">
        <v>246</v>
      </c>
      <c r="D3401" s="178">
        <v>97.41</v>
      </c>
      <c r="E3401" t="s">
        <v>149</v>
      </c>
    </row>
    <row r="3402" spans="1:5" ht="15" customHeight="1">
      <c r="A3402" s="174" t="s">
        <v>5407</v>
      </c>
      <c r="B3402" s="174" t="s">
        <v>5408</v>
      </c>
      <c r="C3402" s="174" t="s">
        <v>318</v>
      </c>
      <c r="D3402" s="177">
        <v>345.63</v>
      </c>
      <c r="E3402" t="s">
        <v>149</v>
      </c>
    </row>
    <row r="3403" spans="1:5" ht="15" customHeight="1">
      <c r="A3403" s="175" t="s">
        <v>5409</v>
      </c>
      <c r="B3403" s="175" t="s">
        <v>5410</v>
      </c>
      <c r="C3403" s="175" t="s">
        <v>1812</v>
      </c>
      <c r="D3403" s="178">
        <v>271.2</v>
      </c>
      <c r="E3403" t="s">
        <v>149</v>
      </c>
    </row>
    <row r="3404" spans="1:5" ht="15" customHeight="1">
      <c r="A3404" s="174" t="s">
        <v>332</v>
      </c>
      <c r="B3404" s="174" t="s">
        <v>333</v>
      </c>
      <c r="C3404" s="174" t="s">
        <v>171</v>
      </c>
      <c r="D3404" s="177">
        <v>-14.01</v>
      </c>
      <c r="E3404" t="s">
        <v>149</v>
      </c>
    </row>
    <row r="3405" spans="1:5" ht="15" customHeight="1">
      <c r="A3405" s="175" t="s">
        <v>5411</v>
      </c>
      <c r="B3405" s="175" t="s">
        <v>5412</v>
      </c>
      <c r="C3405" s="175" t="s">
        <v>318</v>
      </c>
      <c r="D3405" s="178">
        <v>462</v>
      </c>
      <c r="E3405" t="s">
        <v>149</v>
      </c>
    </row>
    <row r="3406" spans="1:5" ht="15" customHeight="1">
      <c r="A3406" s="174" t="s">
        <v>5413</v>
      </c>
      <c r="B3406" s="174" t="s">
        <v>5414</v>
      </c>
      <c r="C3406" s="174" t="s">
        <v>241</v>
      </c>
      <c r="D3406" s="177">
        <v>104.32</v>
      </c>
      <c r="E3406" t="s">
        <v>149</v>
      </c>
    </row>
    <row r="3407" spans="1:5" ht="15" customHeight="1">
      <c r="A3407" s="175" t="s">
        <v>1742</v>
      </c>
      <c r="B3407" s="175" t="s">
        <v>1743</v>
      </c>
      <c r="C3407" s="175" t="s">
        <v>215</v>
      </c>
      <c r="D3407" s="178">
        <v>46.84</v>
      </c>
      <c r="E3407" t="s">
        <v>149</v>
      </c>
    </row>
    <row r="3408" spans="1:5" ht="15" customHeight="1">
      <c r="A3408" s="174" t="s">
        <v>5415</v>
      </c>
      <c r="B3408" s="174" t="s">
        <v>5416</v>
      </c>
      <c r="C3408" s="174" t="s">
        <v>321</v>
      </c>
      <c r="D3408" s="177">
        <v>468.15</v>
      </c>
      <c r="E3408" t="s">
        <v>149</v>
      </c>
    </row>
    <row r="3409" spans="1:5" ht="15" customHeight="1">
      <c r="A3409" s="175" t="s">
        <v>4256</v>
      </c>
      <c r="B3409" s="175" t="s">
        <v>4257</v>
      </c>
      <c r="C3409" s="175" t="s">
        <v>351</v>
      </c>
      <c r="D3409" s="178">
        <v>236.9</v>
      </c>
      <c r="E3409" t="s">
        <v>149</v>
      </c>
    </row>
    <row r="3410" spans="1:5" ht="15" customHeight="1">
      <c r="A3410" s="174" t="s">
        <v>5417</v>
      </c>
      <c r="B3410" s="174" t="s">
        <v>5418</v>
      </c>
      <c r="C3410" s="174" t="s">
        <v>318</v>
      </c>
      <c r="D3410" s="177">
        <v>906.01</v>
      </c>
      <c r="E3410" t="s">
        <v>149</v>
      </c>
    </row>
    <row r="3411" spans="1:5" ht="15" customHeight="1">
      <c r="A3411" s="175" t="s">
        <v>5419</v>
      </c>
      <c r="B3411" s="175" t="s">
        <v>5420</v>
      </c>
      <c r="C3411" s="175" t="s">
        <v>351</v>
      </c>
      <c r="D3411" s="178">
        <v>124.07</v>
      </c>
      <c r="E3411" t="s">
        <v>149</v>
      </c>
    </row>
    <row r="3412" spans="1:5" ht="15" customHeight="1">
      <c r="A3412" s="174" t="s">
        <v>4193</v>
      </c>
      <c r="B3412" s="174" t="s">
        <v>4194</v>
      </c>
      <c r="C3412" s="174" t="s">
        <v>318</v>
      </c>
      <c r="D3412" s="177">
        <v>0</v>
      </c>
      <c r="E3412" t="s">
        <v>149</v>
      </c>
    </row>
    <row r="3413" spans="1:5" ht="15" customHeight="1">
      <c r="A3413" s="175" t="s">
        <v>1728</v>
      </c>
      <c r="B3413" s="175" t="s">
        <v>1729</v>
      </c>
      <c r="C3413" s="175" t="s">
        <v>318</v>
      </c>
      <c r="D3413" s="178">
        <v>243.45</v>
      </c>
      <c r="E3413" t="s">
        <v>149</v>
      </c>
    </row>
    <row r="3414" spans="1:5" ht="15" customHeight="1">
      <c r="A3414" s="174" t="s">
        <v>1774</v>
      </c>
      <c r="B3414" s="174" t="s">
        <v>1775</v>
      </c>
      <c r="C3414" s="174" t="s">
        <v>318</v>
      </c>
      <c r="D3414" s="177">
        <v>2396.2399999999998</v>
      </c>
      <c r="E3414" t="s">
        <v>149</v>
      </c>
    </row>
    <row r="3415" spans="1:5" ht="15" customHeight="1">
      <c r="A3415" s="175" t="s">
        <v>1795</v>
      </c>
      <c r="B3415" s="175" t="s">
        <v>1796</v>
      </c>
      <c r="C3415" s="175" t="s">
        <v>246</v>
      </c>
      <c r="D3415" s="178">
        <v>53.74</v>
      </c>
      <c r="E3415" t="s">
        <v>149</v>
      </c>
    </row>
    <row r="3416" spans="1:5" ht="15" customHeight="1">
      <c r="A3416" s="174" t="s">
        <v>1788</v>
      </c>
      <c r="B3416" s="174" t="s">
        <v>1789</v>
      </c>
      <c r="C3416" s="174" t="s">
        <v>341</v>
      </c>
      <c r="D3416" s="177">
        <v>1498.1</v>
      </c>
      <c r="E3416" t="s">
        <v>149</v>
      </c>
    </row>
    <row r="3417" spans="1:5" ht="15" customHeight="1">
      <c r="A3417" s="175" t="s">
        <v>4165</v>
      </c>
      <c r="B3417" s="175" t="s">
        <v>4166</v>
      </c>
      <c r="C3417" s="175" t="s">
        <v>318</v>
      </c>
      <c r="D3417" s="178">
        <v>1369.96</v>
      </c>
      <c r="E3417" t="s">
        <v>149</v>
      </c>
    </row>
    <row r="3418" spans="1:5" ht="15" customHeight="1">
      <c r="A3418" s="174" t="s">
        <v>5421</v>
      </c>
      <c r="B3418" s="174" t="s">
        <v>5422</v>
      </c>
      <c r="C3418" s="174" t="s">
        <v>594</v>
      </c>
      <c r="D3418" s="177">
        <v>621.54999999999995</v>
      </c>
      <c r="E3418" t="s">
        <v>149</v>
      </c>
    </row>
    <row r="3419" spans="1:5" ht="15" customHeight="1">
      <c r="A3419" s="175" t="s">
        <v>5423</v>
      </c>
      <c r="B3419" s="175" t="s">
        <v>5424</v>
      </c>
      <c r="C3419" s="175" t="s">
        <v>321</v>
      </c>
      <c r="D3419" s="178">
        <v>60.9</v>
      </c>
      <c r="E3419" t="s">
        <v>149</v>
      </c>
    </row>
    <row r="3420" spans="1:5" ht="15" customHeight="1">
      <c r="A3420" s="174" t="s">
        <v>5425</v>
      </c>
      <c r="B3420" s="174" t="s">
        <v>5426</v>
      </c>
      <c r="C3420" s="174" t="s">
        <v>1899</v>
      </c>
      <c r="D3420" s="177">
        <v>388.88</v>
      </c>
      <c r="E3420" t="s">
        <v>149</v>
      </c>
    </row>
    <row r="3421" spans="1:5" ht="15" customHeight="1">
      <c r="A3421" s="175" t="s">
        <v>1897</v>
      </c>
      <c r="B3421" s="175" t="s">
        <v>1898</v>
      </c>
      <c r="C3421" s="175" t="s">
        <v>1899</v>
      </c>
      <c r="D3421" s="178">
        <v>88.08</v>
      </c>
      <c r="E3421" t="s">
        <v>149</v>
      </c>
    </row>
    <row r="3422" spans="1:5" ht="15" customHeight="1">
      <c r="A3422" s="174" t="s">
        <v>5427</v>
      </c>
      <c r="B3422" s="174" t="s">
        <v>5428</v>
      </c>
      <c r="C3422" s="174" t="s">
        <v>246</v>
      </c>
      <c r="D3422" s="177">
        <v>855.29</v>
      </c>
      <c r="E3422" t="s">
        <v>149</v>
      </c>
    </row>
    <row r="3423" spans="1:5" ht="15" customHeight="1">
      <c r="A3423" s="175" t="s">
        <v>5429</v>
      </c>
      <c r="B3423" s="175" t="s">
        <v>5430</v>
      </c>
      <c r="C3423" s="175" t="s">
        <v>310</v>
      </c>
      <c r="D3423" s="178">
        <v>345</v>
      </c>
      <c r="E3423" t="s">
        <v>149</v>
      </c>
    </row>
    <row r="3424" spans="1:5" ht="15" customHeight="1">
      <c r="A3424" s="174" t="s">
        <v>5431</v>
      </c>
      <c r="B3424" s="174" t="s">
        <v>5432</v>
      </c>
      <c r="C3424" s="174" t="s">
        <v>310</v>
      </c>
      <c r="D3424" s="177">
        <v>991.4</v>
      </c>
      <c r="E3424" t="s">
        <v>149</v>
      </c>
    </row>
    <row r="3425" spans="1:5" ht="15" customHeight="1">
      <c r="A3425" s="175" t="s">
        <v>5433</v>
      </c>
      <c r="B3425" s="175" t="s">
        <v>5434</v>
      </c>
      <c r="C3425" s="175" t="s">
        <v>310</v>
      </c>
      <c r="E3425" t="s">
        <v>149</v>
      </c>
    </row>
    <row r="3426" spans="1:5" ht="15" customHeight="1">
      <c r="A3426" s="174" t="s">
        <v>1920</v>
      </c>
      <c r="B3426" s="174" t="s">
        <v>1921</v>
      </c>
      <c r="C3426" s="174" t="s">
        <v>321</v>
      </c>
      <c r="D3426" s="177">
        <v>75.319999999999993</v>
      </c>
      <c r="E3426" t="s">
        <v>149</v>
      </c>
    </row>
    <row r="3427" spans="1:5" ht="15" customHeight="1">
      <c r="A3427" s="175" t="s">
        <v>5435</v>
      </c>
      <c r="B3427" s="175" t="s">
        <v>5436</v>
      </c>
      <c r="C3427" s="175" t="s">
        <v>321</v>
      </c>
      <c r="D3427" s="178">
        <v>81.849999999999994</v>
      </c>
      <c r="E3427" t="s">
        <v>149</v>
      </c>
    </row>
    <row r="3428" spans="1:5" ht="15" customHeight="1">
      <c r="A3428" s="174" t="s">
        <v>1914</v>
      </c>
      <c r="B3428" s="174" t="s">
        <v>1915</v>
      </c>
      <c r="C3428" s="174" t="s">
        <v>241</v>
      </c>
      <c r="D3428" s="177">
        <v>243.33</v>
      </c>
      <c r="E3428" t="s">
        <v>149</v>
      </c>
    </row>
    <row r="3429" spans="1:5" ht="15" customHeight="1">
      <c r="A3429" s="175" t="s">
        <v>1875</v>
      </c>
      <c r="B3429" s="175" t="s">
        <v>1876</v>
      </c>
      <c r="C3429" s="175" t="s">
        <v>341</v>
      </c>
      <c r="D3429" s="178">
        <v>316.25</v>
      </c>
      <c r="E3429" t="s">
        <v>149</v>
      </c>
    </row>
    <row r="3430" spans="1:5" ht="15" customHeight="1">
      <c r="A3430" s="174" t="s">
        <v>352</v>
      </c>
      <c r="B3430" s="174" t="s">
        <v>353</v>
      </c>
      <c r="C3430" s="174" t="s">
        <v>255</v>
      </c>
      <c r="D3430" s="177">
        <v>-38.57</v>
      </c>
      <c r="E3430" t="s">
        <v>149</v>
      </c>
    </row>
    <row r="3431" spans="1:5" ht="15" customHeight="1">
      <c r="A3431" s="175" t="s">
        <v>5437</v>
      </c>
      <c r="B3431" s="175" t="s">
        <v>5438</v>
      </c>
      <c r="C3431" s="175" t="s">
        <v>321</v>
      </c>
      <c r="D3431" s="178">
        <v>2385.75</v>
      </c>
      <c r="E3431" t="s">
        <v>149</v>
      </c>
    </row>
    <row r="3432" spans="1:5" ht="15" customHeight="1">
      <c r="A3432" s="174" t="s">
        <v>5439</v>
      </c>
      <c r="B3432" s="174" t="s">
        <v>5440</v>
      </c>
      <c r="C3432" s="174" t="s">
        <v>356</v>
      </c>
      <c r="D3432" s="177">
        <v>502.94</v>
      </c>
      <c r="E3432" t="s">
        <v>149</v>
      </c>
    </row>
    <row r="3433" spans="1:5" ht="15" customHeight="1">
      <c r="A3433" s="175" t="s">
        <v>5441</v>
      </c>
      <c r="B3433" s="175" t="s">
        <v>5442</v>
      </c>
      <c r="C3433" s="175" t="s">
        <v>5443</v>
      </c>
      <c r="D3433" s="178">
        <v>138.99</v>
      </c>
      <c r="E3433" t="s">
        <v>149</v>
      </c>
    </row>
    <row r="3434" spans="1:5" ht="15" customHeight="1">
      <c r="A3434" s="174" t="s">
        <v>5444</v>
      </c>
      <c r="B3434" s="174" t="s">
        <v>5445</v>
      </c>
      <c r="C3434" s="174" t="s">
        <v>5446</v>
      </c>
      <c r="D3434" s="177">
        <v>692.48</v>
      </c>
      <c r="E3434" t="s">
        <v>149</v>
      </c>
    </row>
    <row r="3435" spans="1:5" ht="15" customHeight="1">
      <c r="A3435" s="175" t="s">
        <v>5447</v>
      </c>
      <c r="B3435" s="175" t="s">
        <v>5448</v>
      </c>
      <c r="C3435" s="175" t="s">
        <v>4371</v>
      </c>
      <c r="D3435" s="178">
        <v>108.66</v>
      </c>
      <c r="E3435" t="s">
        <v>149</v>
      </c>
    </row>
    <row r="3436" spans="1:5" ht="15" customHeight="1">
      <c r="A3436" s="174" t="s">
        <v>1922</v>
      </c>
      <c r="B3436" s="174" t="s">
        <v>1923</v>
      </c>
      <c r="C3436" s="174" t="s">
        <v>336</v>
      </c>
      <c r="D3436" s="177">
        <v>0</v>
      </c>
      <c r="E3436" t="s">
        <v>149</v>
      </c>
    </row>
    <row r="3437" spans="1:5" ht="15" customHeight="1">
      <c r="A3437" s="175" t="s">
        <v>5449</v>
      </c>
      <c r="B3437" s="175" t="s">
        <v>5450</v>
      </c>
      <c r="C3437" s="175" t="s">
        <v>4538</v>
      </c>
      <c r="D3437" s="178">
        <v>248.15</v>
      </c>
      <c r="E3437" t="s">
        <v>149</v>
      </c>
    </row>
    <row r="3438" spans="1:5" ht="15" customHeight="1">
      <c r="A3438" s="174" t="s">
        <v>5451</v>
      </c>
      <c r="B3438" s="174" t="s">
        <v>5452</v>
      </c>
      <c r="C3438" s="174" t="s">
        <v>310</v>
      </c>
      <c r="D3438" s="177">
        <v>246.75</v>
      </c>
      <c r="E3438" t="s">
        <v>149</v>
      </c>
    </row>
    <row r="3439" spans="1:5" ht="15" customHeight="1">
      <c r="A3439" s="175" t="s">
        <v>5453</v>
      </c>
      <c r="B3439" s="175" t="s">
        <v>5454</v>
      </c>
      <c r="C3439" s="175" t="s">
        <v>374</v>
      </c>
      <c r="D3439" s="178">
        <v>107.04</v>
      </c>
      <c r="E3439" t="s">
        <v>149</v>
      </c>
    </row>
    <row r="3440" spans="1:5" ht="15" customHeight="1">
      <c r="A3440" s="174" t="s">
        <v>4235</v>
      </c>
      <c r="B3440" s="174" t="s">
        <v>4236</v>
      </c>
      <c r="C3440" s="174" t="s">
        <v>1926</v>
      </c>
      <c r="D3440" s="177">
        <v>96.88</v>
      </c>
      <c r="E3440" t="s">
        <v>149</v>
      </c>
    </row>
    <row r="3441" spans="1:5" ht="15" customHeight="1">
      <c r="A3441" s="175" t="s">
        <v>379</v>
      </c>
      <c r="B3441" s="175" t="s">
        <v>378</v>
      </c>
      <c r="C3441" s="175" t="s">
        <v>307</v>
      </c>
      <c r="D3441" s="178">
        <v>901.4</v>
      </c>
      <c r="E3441" t="s">
        <v>149</v>
      </c>
    </row>
    <row r="3442" spans="1:5" ht="15" customHeight="1">
      <c r="A3442" s="174" t="s">
        <v>5455</v>
      </c>
      <c r="B3442" s="174" t="s">
        <v>5456</v>
      </c>
      <c r="C3442" s="174" t="s">
        <v>1812</v>
      </c>
      <c r="D3442" s="177">
        <v>162.76</v>
      </c>
      <c r="E3442" t="s">
        <v>149</v>
      </c>
    </row>
    <row r="3443" spans="1:5" ht="15" customHeight="1">
      <c r="A3443" s="175" t="s">
        <v>5457</v>
      </c>
      <c r="B3443" s="175" t="s">
        <v>5458</v>
      </c>
      <c r="C3443" s="175" t="s">
        <v>246</v>
      </c>
      <c r="D3443" s="178">
        <v>646.54999999999995</v>
      </c>
      <c r="E3443" t="s">
        <v>149</v>
      </c>
    </row>
    <row r="3444" spans="1:5" ht="15" customHeight="1">
      <c r="A3444" s="174" t="s">
        <v>5459</v>
      </c>
      <c r="B3444" s="174" t="s">
        <v>5460</v>
      </c>
      <c r="C3444" s="174" t="s">
        <v>246</v>
      </c>
      <c r="D3444" s="177">
        <v>1031.0899999999999</v>
      </c>
      <c r="E3444" t="s">
        <v>149</v>
      </c>
    </row>
    <row r="3445" spans="1:5" ht="15" customHeight="1">
      <c r="A3445" s="175" t="s">
        <v>5461</v>
      </c>
      <c r="B3445" s="175" t="s">
        <v>5462</v>
      </c>
      <c r="C3445" s="175" t="s">
        <v>318</v>
      </c>
      <c r="D3445" s="178">
        <v>324.77999999999997</v>
      </c>
      <c r="E3445" t="s">
        <v>149</v>
      </c>
    </row>
    <row r="3446" spans="1:5" ht="15" customHeight="1">
      <c r="A3446" s="174" t="s">
        <v>1749</v>
      </c>
      <c r="B3446" s="174" t="s">
        <v>1750</v>
      </c>
      <c r="C3446" s="174" t="s">
        <v>594</v>
      </c>
      <c r="D3446" s="177">
        <v>440.6</v>
      </c>
      <c r="E3446" t="s">
        <v>149</v>
      </c>
    </row>
    <row r="3447" spans="1:5" ht="15" customHeight="1">
      <c r="A3447" s="175" t="s">
        <v>388</v>
      </c>
      <c r="B3447" s="175" t="s">
        <v>389</v>
      </c>
      <c r="C3447" s="175" t="s">
        <v>318</v>
      </c>
      <c r="D3447" s="178">
        <v>1492.88</v>
      </c>
      <c r="E3447" t="s">
        <v>149</v>
      </c>
    </row>
    <row r="3448" spans="1:5" ht="15" customHeight="1">
      <c r="A3448" s="174" t="s">
        <v>4328</v>
      </c>
      <c r="B3448" s="174" t="s">
        <v>4329</v>
      </c>
      <c r="C3448" s="174" t="s">
        <v>402</v>
      </c>
      <c r="D3448" s="177">
        <v>89.33</v>
      </c>
      <c r="E3448" t="s">
        <v>39</v>
      </c>
    </row>
    <row r="3449" spans="1:5" ht="15" customHeight="1">
      <c r="A3449" s="175" t="s">
        <v>393</v>
      </c>
      <c r="B3449" s="175" t="s">
        <v>394</v>
      </c>
      <c r="C3449" s="175" t="s">
        <v>171</v>
      </c>
      <c r="D3449" s="178">
        <v>-4.6900000000000004</v>
      </c>
      <c r="E3449" t="s">
        <v>39</v>
      </c>
    </row>
    <row r="3450" spans="1:5" ht="15" customHeight="1">
      <c r="A3450" s="174" t="s">
        <v>4361</v>
      </c>
      <c r="B3450" s="174" t="s">
        <v>4362</v>
      </c>
      <c r="C3450" s="174" t="s">
        <v>392</v>
      </c>
      <c r="D3450" s="177">
        <v>57.49</v>
      </c>
      <c r="E3450" t="s">
        <v>39</v>
      </c>
    </row>
    <row r="3451" spans="1:5" ht="15" customHeight="1">
      <c r="A3451" s="175" t="s">
        <v>4323</v>
      </c>
      <c r="B3451" s="175" t="s">
        <v>4324</v>
      </c>
      <c r="C3451" s="175" t="s">
        <v>392</v>
      </c>
      <c r="D3451" s="178">
        <v>72.459999999999994</v>
      </c>
      <c r="E3451" t="s">
        <v>39</v>
      </c>
    </row>
    <row r="3452" spans="1:5" ht="15" customHeight="1">
      <c r="A3452" s="174" t="s">
        <v>4309</v>
      </c>
      <c r="B3452" s="174" t="s">
        <v>4310</v>
      </c>
      <c r="C3452" s="174" t="s">
        <v>1962</v>
      </c>
      <c r="D3452" s="177">
        <v>422.92</v>
      </c>
      <c r="E3452" t="s">
        <v>39</v>
      </c>
    </row>
    <row r="3453" spans="1:5" ht="15" customHeight="1">
      <c r="A3453" s="175" t="s">
        <v>5463</v>
      </c>
      <c r="B3453" s="175" t="s">
        <v>5464</v>
      </c>
      <c r="C3453" s="175" t="s">
        <v>656</v>
      </c>
      <c r="D3453" s="178">
        <v>752.64</v>
      </c>
      <c r="E3453" t="s">
        <v>39</v>
      </c>
    </row>
    <row r="3454" spans="1:5" ht="15" customHeight="1">
      <c r="A3454" s="174" t="s">
        <v>4317</v>
      </c>
      <c r="B3454" s="174" t="s">
        <v>4318</v>
      </c>
      <c r="C3454" s="174" t="s">
        <v>392</v>
      </c>
      <c r="D3454" s="177">
        <v>390.5</v>
      </c>
      <c r="E3454" t="s">
        <v>39</v>
      </c>
    </row>
    <row r="3455" spans="1:5" ht="15" customHeight="1">
      <c r="A3455" s="175" t="s">
        <v>4307</v>
      </c>
      <c r="B3455" s="175" t="s">
        <v>4308</v>
      </c>
      <c r="C3455" s="175" t="s">
        <v>392</v>
      </c>
      <c r="D3455" s="178">
        <v>308.32</v>
      </c>
      <c r="E3455" t="s">
        <v>39</v>
      </c>
    </row>
    <row r="3456" spans="1:5" ht="15" customHeight="1">
      <c r="A3456" s="174" t="s">
        <v>5465</v>
      </c>
      <c r="B3456" s="174" t="s">
        <v>5466</v>
      </c>
      <c r="C3456" s="174" t="s">
        <v>656</v>
      </c>
      <c r="D3456" s="177">
        <v>929.9</v>
      </c>
      <c r="E3456" t="s">
        <v>39</v>
      </c>
    </row>
    <row r="3457" spans="1:5" ht="15" customHeight="1">
      <c r="A3457" s="175" t="s">
        <v>4340</v>
      </c>
      <c r="B3457" s="175" t="s">
        <v>4341</v>
      </c>
      <c r="C3457" s="175" t="s">
        <v>402</v>
      </c>
      <c r="D3457" s="178">
        <v>342.5</v>
      </c>
      <c r="E3457" t="s">
        <v>39</v>
      </c>
    </row>
    <row r="3458" spans="1:5" ht="15" customHeight="1">
      <c r="A3458" s="174" t="s">
        <v>1984</v>
      </c>
      <c r="B3458" s="174" t="s">
        <v>1985</v>
      </c>
      <c r="C3458" s="174" t="s">
        <v>402</v>
      </c>
      <c r="D3458" s="177">
        <v>2062.16</v>
      </c>
      <c r="E3458" t="s">
        <v>39</v>
      </c>
    </row>
    <row r="3459" spans="1:5" ht="15" customHeight="1">
      <c r="A3459" s="175" t="s">
        <v>4336</v>
      </c>
      <c r="B3459" s="175" t="s">
        <v>4337</v>
      </c>
      <c r="C3459" s="175" t="s">
        <v>392</v>
      </c>
      <c r="D3459" s="178">
        <v>500.1</v>
      </c>
      <c r="E3459" t="s">
        <v>39</v>
      </c>
    </row>
    <row r="3460" spans="1:5" ht="15" customHeight="1">
      <c r="A3460" s="174" t="s">
        <v>407</v>
      </c>
      <c r="B3460" s="174" t="s">
        <v>408</v>
      </c>
      <c r="C3460" s="174" t="s">
        <v>255</v>
      </c>
      <c r="D3460" s="177">
        <v>-31.08</v>
      </c>
      <c r="E3460" t="s">
        <v>39</v>
      </c>
    </row>
    <row r="3461" spans="1:5" ht="15" customHeight="1">
      <c r="A3461" s="175" t="s">
        <v>5467</v>
      </c>
      <c r="B3461" s="175" t="s">
        <v>5468</v>
      </c>
      <c r="C3461" s="175" t="s">
        <v>4351</v>
      </c>
      <c r="D3461" s="178">
        <v>191.67</v>
      </c>
      <c r="E3461" t="s">
        <v>39</v>
      </c>
    </row>
    <row r="3462" spans="1:5" ht="15" customHeight="1">
      <c r="A3462" s="174" t="s">
        <v>1970</v>
      </c>
      <c r="B3462" s="174" t="s">
        <v>1971</v>
      </c>
      <c r="C3462" s="174" t="s">
        <v>392</v>
      </c>
      <c r="D3462" s="177">
        <v>74.37</v>
      </c>
      <c r="E3462" t="s">
        <v>39</v>
      </c>
    </row>
    <row r="3463" spans="1:5" ht="15" customHeight="1">
      <c r="A3463" s="175" t="s">
        <v>5469</v>
      </c>
      <c r="B3463" s="175" t="s">
        <v>5470</v>
      </c>
      <c r="C3463" s="175" t="s">
        <v>1962</v>
      </c>
      <c r="D3463" s="178">
        <v>527.5</v>
      </c>
      <c r="E3463" t="s">
        <v>39</v>
      </c>
    </row>
    <row r="3464" spans="1:5" ht="15" customHeight="1">
      <c r="A3464" s="174" t="s">
        <v>5471</v>
      </c>
      <c r="B3464" s="174" t="s">
        <v>5472</v>
      </c>
      <c r="C3464" s="174" t="s">
        <v>1962</v>
      </c>
      <c r="D3464" s="177">
        <v>106.64</v>
      </c>
      <c r="E3464" t="s">
        <v>39</v>
      </c>
    </row>
    <row r="3465" spans="1:5" ht="15" customHeight="1">
      <c r="A3465" s="175" t="s">
        <v>1966</v>
      </c>
      <c r="B3465" s="175" t="s">
        <v>1967</v>
      </c>
      <c r="C3465" s="175" t="s">
        <v>392</v>
      </c>
      <c r="D3465" s="178">
        <v>444.06</v>
      </c>
      <c r="E3465" t="s">
        <v>39</v>
      </c>
    </row>
    <row r="3466" spans="1:5" ht="15" customHeight="1">
      <c r="A3466" s="174" t="s">
        <v>5473</v>
      </c>
      <c r="B3466" s="174" t="s">
        <v>5474</v>
      </c>
      <c r="C3466" s="174" t="s">
        <v>392</v>
      </c>
      <c r="D3466" s="177">
        <v>565.86</v>
      </c>
      <c r="E3466" t="s">
        <v>39</v>
      </c>
    </row>
    <row r="3467" spans="1:5" ht="15" customHeight="1">
      <c r="A3467" s="175" t="s">
        <v>1960</v>
      </c>
      <c r="B3467" s="175" t="s">
        <v>1961</v>
      </c>
      <c r="C3467" s="175" t="s">
        <v>1962</v>
      </c>
      <c r="D3467" s="178">
        <v>529.6</v>
      </c>
      <c r="E3467" t="s">
        <v>39</v>
      </c>
    </row>
    <row r="3468" spans="1:5" ht="15" customHeight="1">
      <c r="A3468" s="174" t="s">
        <v>4359</v>
      </c>
      <c r="B3468" s="174" t="s">
        <v>4360</v>
      </c>
      <c r="C3468" s="174" t="s">
        <v>1962</v>
      </c>
      <c r="D3468" s="177">
        <v>6753.47</v>
      </c>
      <c r="E3468" t="s">
        <v>39</v>
      </c>
    </row>
    <row r="3469" spans="1:5" ht="15" customHeight="1">
      <c r="A3469" s="174" t="s">
        <v>5475</v>
      </c>
      <c r="B3469" s="174" t="s">
        <v>5476</v>
      </c>
      <c r="C3469" s="174" t="s">
        <v>439</v>
      </c>
      <c r="D3469" s="177">
        <v>433.2</v>
      </c>
      <c r="E3469" t="s">
        <v>37</v>
      </c>
    </row>
    <row r="3470" spans="1:5" ht="15" customHeight="1">
      <c r="A3470" s="175" t="s">
        <v>5477</v>
      </c>
      <c r="B3470" s="175" t="s">
        <v>5478</v>
      </c>
      <c r="C3470" s="175" t="s">
        <v>439</v>
      </c>
      <c r="D3470" s="178">
        <v>278.86</v>
      </c>
      <c r="E3470" t="s">
        <v>37</v>
      </c>
    </row>
    <row r="3471" spans="1:5" ht="15" customHeight="1">
      <c r="A3471" s="174" t="s">
        <v>2032</v>
      </c>
      <c r="B3471" s="174" t="s">
        <v>2033</v>
      </c>
      <c r="C3471" s="174" t="s">
        <v>540</v>
      </c>
      <c r="D3471" s="177">
        <v>1004.2</v>
      </c>
      <c r="E3471" t="s">
        <v>37</v>
      </c>
    </row>
    <row r="3472" spans="1:5" ht="15" customHeight="1">
      <c r="A3472" s="175" t="s">
        <v>5479</v>
      </c>
      <c r="B3472" s="175" t="s">
        <v>5480</v>
      </c>
      <c r="C3472" s="175" t="s">
        <v>241</v>
      </c>
      <c r="D3472" s="178">
        <v>423.2</v>
      </c>
      <c r="E3472" t="s">
        <v>37</v>
      </c>
    </row>
    <row r="3473" spans="1:5" ht="15" customHeight="1">
      <c r="A3473" s="174" t="s">
        <v>4408</v>
      </c>
      <c r="B3473" s="174" t="s">
        <v>4409</v>
      </c>
      <c r="C3473" s="174" t="s">
        <v>241</v>
      </c>
      <c r="D3473" s="177">
        <v>63.4</v>
      </c>
      <c r="E3473" t="s">
        <v>37</v>
      </c>
    </row>
    <row r="3474" spans="1:5" ht="15" customHeight="1">
      <c r="A3474" s="175" t="s">
        <v>2028</v>
      </c>
      <c r="B3474" s="175" t="s">
        <v>2029</v>
      </c>
      <c r="C3474" s="175" t="s">
        <v>241</v>
      </c>
      <c r="D3474" s="178">
        <v>1539</v>
      </c>
      <c r="E3474" t="s">
        <v>37</v>
      </c>
    </row>
    <row r="3475" spans="1:5" ht="15" customHeight="1">
      <c r="A3475" s="174" t="s">
        <v>5481</v>
      </c>
      <c r="B3475" s="174" t="s">
        <v>5482</v>
      </c>
      <c r="C3475" s="174" t="s">
        <v>241</v>
      </c>
      <c r="D3475" s="177">
        <v>391.7</v>
      </c>
      <c r="E3475" t="s">
        <v>37</v>
      </c>
    </row>
    <row r="3476" spans="1:5" ht="15" customHeight="1">
      <c r="A3476" s="175" t="s">
        <v>5483</v>
      </c>
      <c r="B3476" s="175" t="s">
        <v>5484</v>
      </c>
      <c r="C3476" s="175" t="s">
        <v>5485</v>
      </c>
      <c r="D3476" s="178">
        <v>197.12</v>
      </c>
      <c r="E3476" t="s">
        <v>37</v>
      </c>
    </row>
    <row r="3477" spans="1:5" ht="15" customHeight="1">
      <c r="A3477" s="174" t="s">
        <v>5486</v>
      </c>
      <c r="B3477" s="174" t="s">
        <v>5487</v>
      </c>
      <c r="C3477" s="174" t="s">
        <v>476</v>
      </c>
      <c r="D3477" s="177">
        <v>288.49</v>
      </c>
      <c r="E3477" t="s">
        <v>37</v>
      </c>
    </row>
    <row r="3478" spans="1:5" ht="15" customHeight="1">
      <c r="A3478" s="175" t="s">
        <v>2042</v>
      </c>
      <c r="B3478" s="175" t="s">
        <v>2043</v>
      </c>
      <c r="C3478" s="175" t="s">
        <v>241</v>
      </c>
      <c r="D3478" s="178">
        <v>1202.3</v>
      </c>
      <c r="E3478" t="s">
        <v>37</v>
      </c>
    </row>
    <row r="3479" spans="1:5" ht="15" customHeight="1">
      <c r="A3479" s="174" t="s">
        <v>2038</v>
      </c>
      <c r="B3479" s="174" t="s">
        <v>2039</v>
      </c>
      <c r="C3479" s="174" t="s">
        <v>241</v>
      </c>
      <c r="D3479" s="177">
        <v>276.93</v>
      </c>
      <c r="E3479" t="s">
        <v>37</v>
      </c>
    </row>
    <row r="3480" spans="1:5" ht="15" customHeight="1">
      <c r="A3480" s="175" t="s">
        <v>5488</v>
      </c>
      <c r="B3480" s="175" t="s">
        <v>5489</v>
      </c>
      <c r="C3480" s="175" t="s">
        <v>241</v>
      </c>
      <c r="D3480" s="178">
        <v>639.69000000000005</v>
      </c>
      <c r="E3480" t="s">
        <v>37</v>
      </c>
    </row>
    <row r="3481" spans="1:5" ht="15" customHeight="1">
      <c r="A3481" s="174" t="s">
        <v>423</v>
      </c>
      <c r="B3481" s="174" t="s">
        <v>424</v>
      </c>
      <c r="C3481" s="174" t="s">
        <v>171</v>
      </c>
      <c r="D3481" s="177">
        <v>-6.07</v>
      </c>
      <c r="E3481" t="s">
        <v>37</v>
      </c>
    </row>
    <row r="3482" spans="1:5" ht="15" customHeight="1">
      <c r="A3482" s="175" t="s">
        <v>5490</v>
      </c>
      <c r="B3482" s="175" t="s">
        <v>5491</v>
      </c>
      <c r="C3482" s="175" t="s">
        <v>241</v>
      </c>
      <c r="D3482" s="178">
        <v>40.57</v>
      </c>
      <c r="E3482" t="s">
        <v>37</v>
      </c>
    </row>
    <row r="3483" spans="1:5" ht="15" customHeight="1">
      <c r="A3483" s="174" t="s">
        <v>425</v>
      </c>
      <c r="B3483" s="174" t="s">
        <v>426</v>
      </c>
      <c r="C3483" s="174" t="s">
        <v>241</v>
      </c>
      <c r="D3483" s="177">
        <v>1377.8</v>
      </c>
      <c r="E3483" t="s">
        <v>37</v>
      </c>
    </row>
    <row r="3484" spans="1:5" ht="15" customHeight="1">
      <c r="A3484" s="175" t="s">
        <v>427</v>
      </c>
      <c r="B3484" s="175" t="s">
        <v>428</v>
      </c>
      <c r="C3484" s="175" t="s">
        <v>429</v>
      </c>
      <c r="D3484" s="178">
        <v>48.93</v>
      </c>
      <c r="E3484" t="s">
        <v>37</v>
      </c>
    </row>
    <row r="3485" spans="1:5" ht="15" customHeight="1">
      <c r="A3485" s="174" t="s">
        <v>430</v>
      </c>
      <c r="B3485" s="174" t="s">
        <v>431</v>
      </c>
      <c r="C3485" s="174" t="s">
        <v>241</v>
      </c>
      <c r="D3485" s="177">
        <v>1563.06</v>
      </c>
      <c r="E3485" t="s">
        <v>37</v>
      </c>
    </row>
    <row r="3486" spans="1:5" ht="15" customHeight="1">
      <c r="A3486" s="175" t="s">
        <v>5492</v>
      </c>
      <c r="B3486" s="175" t="s">
        <v>4377</v>
      </c>
      <c r="C3486" s="175" t="s">
        <v>241</v>
      </c>
      <c r="D3486" s="178">
        <v>1389.54</v>
      </c>
      <c r="E3486" t="s">
        <v>37</v>
      </c>
    </row>
    <row r="3487" spans="1:5" ht="15" customHeight="1">
      <c r="A3487" s="174" t="s">
        <v>5493</v>
      </c>
      <c r="B3487" s="174" t="s">
        <v>4377</v>
      </c>
      <c r="C3487" s="174" t="s">
        <v>241</v>
      </c>
      <c r="D3487" s="177">
        <v>843.7</v>
      </c>
      <c r="E3487" t="s">
        <v>37</v>
      </c>
    </row>
    <row r="3488" spans="1:5" ht="15" customHeight="1">
      <c r="A3488" s="175" t="s">
        <v>5494</v>
      </c>
      <c r="B3488" s="175" t="s">
        <v>5495</v>
      </c>
      <c r="C3488" s="175" t="s">
        <v>5496</v>
      </c>
      <c r="D3488" s="178">
        <v>585.57000000000005</v>
      </c>
      <c r="E3488" t="s">
        <v>37</v>
      </c>
    </row>
    <row r="3489" spans="1:5" ht="15" customHeight="1">
      <c r="A3489" s="174" t="s">
        <v>440</v>
      </c>
      <c r="B3489" s="174" t="s">
        <v>441</v>
      </c>
      <c r="C3489" s="174" t="s">
        <v>442</v>
      </c>
      <c r="D3489" s="177">
        <v>305.39999999999998</v>
      </c>
      <c r="E3489" t="s">
        <v>37</v>
      </c>
    </row>
    <row r="3490" spans="1:5" ht="15" customHeight="1">
      <c r="A3490" s="175" t="s">
        <v>5497</v>
      </c>
      <c r="B3490" s="175" t="s">
        <v>5498</v>
      </c>
      <c r="C3490" s="175" t="s">
        <v>420</v>
      </c>
      <c r="D3490" s="178">
        <v>206</v>
      </c>
      <c r="E3490" t="s">
        <v>37</v>
      </c>
    </row>
    <row r="3491" spans="1:5" ht="15" customHeight="1">
      <c r="A3491" s="174" t="s">
        <v>443</v>
      </c>
      <c r="B3491" s="174" t="s">
        <v>444</v>
      </c>
      <c r="C3491" s="174" t="s">
        <v>255</v>
      </c>
      <c r="D3491" s="177">
        <v>-37.79</v>
      </c>
      <c r="E3491" t="s">
        <v>37</v>
      </c>
    </row>
    <row r="3492" spans="1:5" ht="15" customHeight="1">
      <c r="A3492" s="175" t="s">
        <v>5499</v>
      </c>
      <c r="B3492" s="175" t="s">
        <v>5500</v>
      </c>
      <c r="C3492" s="175" t="s">
        <v>241</v>
      </c>
      <c r="D3492" s="178">
        <v>801.42</v>
      </c>
      <c r="E3492" t="s">
        <v>37</v>
      </c>
    </row>
    <row r="3493" spans="1:5" ht="15" customHeight="1">
      <c r="A3493" s="174" t="s">
        <v>2071</v>
      </c>
      <c r="B3493" s="174" t="s">
        <v>2072</v>
      </c>
      <c r="C3493" s="174" t="s">
        <v>439</v>
      </c>
      <c r="D3493" s="177">
        <v>1282.2</v>
      </c>
      <c r="E3493" t="s">
        <v>37</v>
      </c>
    </row>
    <row r="3494" spans="1:5" ht="15" customHeight="1">
      <c r="A3494" s="175" t="s">
        <v>5501</v>
      </c>
      <c r="B3494" s="175" t="s">
        <v>5502</v>
      </c>
      <c r="C3494" s="175" t="s">
        <v>439</v>
      </c>
      <c r="D3494" s="178">
        <v>126.24</v>
      </c>
      <c r="E3494" t="s">
        <v>37</v>
      </c>
    </row>
    <row r="3495" spans="1:5" ht="15" customHeight="1">
      <c r="A3495" s="174" t="s">
        <v>2083</v>
      </c>
      <c r="B3495" s="174" t="s">
        <v>2084</v>
      </c>
      <c r="C3495" s="174" t="s">
        <v>241</v>
      </c>
      <c r="D3495" s="177">
        <v>647.20000000000005</v>
      </c>
      <c r="E3495" t="s">
        <v>37</v>
      </c>
    </row>
    <row r="3496" spans="1:5" ht="15" customHeight="1">
      <c r="A3496" s="175" t="s">
        <v>2052</v>
      </c>
      <c r="B3496" s="175" t="s">
        <v>2053</v>
      </c>
      <c r="C3496" s="175" t="s">
        <v>241</v>
      </c>
      <c r="D3496" s="178">
        <v>108.18</v>
      </c>
      <c r="E3496" t="s">
        <v>37</v>
      </c>
    </row>
    <row r="3497" spans="1:5" ht="15" customHeight="1">
      <c r="A3497" s="174" t="s">
        <v>4398</v>
      </c>
      <c r="B3497" s="174" t="s">
        <v>4399</v>
      </c>
      <c r="C3497" s="174" t="s">
        <v>241</v>
      </c>
      <c r="D3497" s="177">
        <v>427.84</v>
      </c>
      <c r="E3497" t="s">
        <v>37</v>
      </c>
    </row>
    <row r="3498" spans="1:5" ht="15" customHeight="1">
      <c r="A3498" s="175" t="s">
        <v>5503</v>
      </c>
      <c r="B3498" s="175" t="s">
        <v>5504</v>
      </c>
      <c r="C3498" s="175" t="s">
        <v>457</v>
      </c>
      <c r="D3498" s="178">
        <v>216.66</v>
      </c>
      <c r="E3498" t="s">
        <v>37</v>
      </c>
    </row>
    <row r="3499" spans="1:5" ht="15" customHeight="1">
      <c r="A3499" s="174" t="s">
        <v>4406</v>
      </c>
      <c r="B3499" s="174" t="s">
        <v>4407</v>
      </c>
      <c r="C3499" s="174" t="s">
        <v>2234</v>
      </c>
      <c r="D3499" s="177">
        <v>911.3</v>
      </c>
      <c r="E3499" t="s">
        <v>37</v>
      </c>
    </row>
    <row r="3500" spans="1:5" ht="15" customHeight="1">
      <c r="A3500" s="175" t="s">
        <v>5505</v>
      </c>
      <c r="B3500" s="175" t="s">
        <v>5506</v>
      </c>
      <c r="C3500" s="175" t="s">
        <v>241</v>
      </c>
      <c r="D3500" s="178">
        <v>80.209999999999994</v>
      </c>
      <c r="E3500" t="s">
        <v>37</v>
      </c>
    </row>
    <row r="3501" spans="1:5" ht="15" customHeight="1">
      <c r="A3501" s="174" t="s">
        <v>5507</v>
      </c>
      <c r="B3501" s="174" t="s">
        <v>5508</v>
      </c>
      <c r="C3501" s="174" t="s">
        <v>420</v>
      </c>
      <c r="D3501" s="177">
        <v>133.33000000000001</v>
      </c>
      <c r="E3501" t="s">
        <v>37</v>
      </c>
    </row>
    <row r="3502" spans="1:5" ht="15" customHeight="1">
      <c r="A3502" s="175" t="s">
        <v>2034</v>
      </c>
      <c r="B3502" s="175" t="s">
        <v>2035</v>
      </c>
      <c r="C3502" s="175" t="s">
        <v>241</v>
      </c>
      <c r="D3502" s="178">
        <v>1339.91</v>
      </c>
      <c r="E3502" t="s">
        <v>37</v>
      </c>
    </row>
    <row r="3503" spans="1:5" ht="15" customHeight="1">
      <c r="A3503" s="174" t="s">
        <v>2091</v>
      </c>
      <c r="B3503" s="174" t="s">
        <v>2092</v>
      </c>
      <c r="C3503" s="174" t="s">
        <v>241</v>
      </c>
      <c r="D3503" s="177">
        <v>266.49</v>
      </c>
      <c r="E3503" t="s">
        <v>37</v>
      </c>
    </row>
    <row r="3504" spans="1:5" ht="15" customHeight="1">
      <c r="A3504" s="175" t="s">
        <v>4378</v>
      </c>
      <c r="B3504" s="175" t="s">
        <v>4379</v>
      </c>
      <c r="C3504" s="175" t="s">
        <v>241</v>
      </c>
      <c r="D3504" s="178">
        <v>82.72</v>
      </c>
      <c r="E3504" t="s">
        <v>37</v>
      </c>
    </row>
    <row r="3505" spans="1:5" ht="15" customHeight="1">
      <c r="A3505" s="174" t="s">
        <v>5509</v>
      </c>
      <c r="B3505" s="174" t="s">
        <v>5510</v>
      </c>
      <c r="C3505" s="174" t="s">
        <v>457</v>
      </c>
      <c r="D3505" s="177">
        <v>186.66</v>
      </c>
      <c r="E3505" t="s">
        <v>37</v>
      </c>
    </row>
    <row r="3506" spans="1:5" ht="15" customHeight="1">
      <c r="A3506" s="175" t="s">
        <v>5511</v>
      </c>
      <c r="B3506" s="175" t="s">
        <v>5512</v>
      </c>
      <c r="C3506" s="175" t="s">
        <v>457</v>
      </c>
      <c r="D3506" s="178">
        <v>143.34</v>
      </c>
      <c r="E3506" t="s">
        <v>37</v>
      </c>
    </row>
    <row r="3507" spans="1:5" ht="15" customHeight="1">
      <c r="A3507" s="174" t="s">
        <v>5513</v>
      </c>
      <c r="B3507" s="174" t="s">
        <v>5514</v>
      </c>
      <c r="C3507" s="174" t="s">
        <v>241</v>
      </c>
      <c r="D3507" s="177">
        <v>432.08</v>
      </c>
      <c r="E3507" t="s">
        <v>37</v>
      </c>
    </row>
    <row r="3508" spans="1:5" ht="15" customHeight="1">
      <c r="A3508" s="175" t="s">
        <v>4365</v>
      </c>
      <c r="B3508" s="175" t="s">
        <v>4366</v>
      </c>
      <c r="C3508" s="175" t="s">
        <v>241</v>
      </c>
      <c r="D3508" s="178">
        <v>307.23</v>
      </c>
      <c r="E3508" t="s">
        <v>37</v>
      </c>
    </row>
    <row r="3509" spans="1:5" ht="15" customHeight="1">
      <c r="A3509" s="174" t="s">
        <v>5515</v>
      </c>
      <c r="B3509" s="174" t="s">
        <v>5516</v>
      </c>
      <c r="C3509" s="174" t="s">
        <v>241</v>
      </c>
      <c r="D3509" s="177">
        <v>357.42</v>
      </c>
      <c r="E3509" t="s">
        <v>37</v>
      </c>
    </row>
    <row r="3510" spans="1:5" ht="15" customHeight="1">
      <c r="A3510" s="175" t="s">
        <v>5517</v>
      </c>
      <c r="B3510" s="175" t="s">
        <v>5518</v>
      </c>
      <c r="C3510" s="175" t="s">
        <v>241</v>
      </c>
      <c r="D3510" s="178">
        <v>730.3</v>
      </c>
      <c r="E3510" t="s">
        <v>37</v>
      </c>
    </row>
    <row r="3511" spans="1:5" ht="15" customHeight="1">
      <c r="A3511" s="174" t="s">
        <v>5519</v>
      </c>
      <c r="B3511" s="174" t="s">
        <v>5520</v>
      </c>
      <c r="C3511" s="174" t="s">
        <v>241</v>
      </c>
      <c r="D3511" s="177">
        <v>269.64</v>
      </c>
      <c r="E3511" t="s">
        <v>37</v>
      </c>
    </row>
    <row r="3512" spans="1:5" ht="15" customHeight="1">
      <c r="A3512" s="175" t="s">
        <v>2058</v>
      </c>
      <c r="B3512" s="175" t="s">
        <v>2059</v>
      </c>
      <c r="C3512" s="175" t="s">
        <v>241</v>
      </c>
      <c r="D3512" s="178">
        <v>96.44</v>
      </c>
      <c r="E3512" t="s">
        <v>37</v>
      </c>
    </row>
    <row r="3513" spans="1:5" ht="15" customHeight="1">
      <c r="A3513" s="174" t="s">
        <v>5521</v>
      </c>
      <c r="B3513" s="174" t="s">
        <v>5522</v>
      </c>
      <c r="C3513" s="174" t="s">
        <v>5523</v>
      </c>
      <c r="D3513" s="177">
        <v>1164.1600000000001</v>
      </c>
      <c r="E3513" t="s">
        <v>34</v>
      </c>
    </row>
    <row r="3514" spans="1:5" ht="15" customHeight="1">
      <c r="A3514" s="175" t="s">
        <v>5524</v>
      </c>
      <c r="B3514" s="175" t="s">
        <v>5525</v>
      </c>
      <c r="C3514" s="175" t="s">
        <v>5523</v>
      </c>
      <c r="D3514" s="178">
        <v>180.87</v>
      </c>
      <c r="E3514" t="s">
        <v>34</v>
      </c>
    </row>
    <row r="3515" spans="1:5" ht="15" customHeight="1">
      <c r="A3515" s="174" t="s">
        <v>4624</v>
      </c>
      <c r="B3515" s="174" t="s">
        <v>4625</v>
      </c>
      <c r="C3515" s="174" t="s">
        <v>4445</v>
      </c>
      <c r="D3515" s="177">
        <v>272.22000000000003</v>
      </c>
      <c r="E3515" t="s">
        <v>34</v>
      </c>
    </row>
    <row r="3516" spans="1:5" ht="15" customHeight="1">
      <c r="A3516" s="175" t="s">
        <v>2588</v>
      </c>
      <c r="B3516" s="175" t="s">
        <v>2175</v>
      </c>
      <c r="C3516" s="175" t="s">
        <v>2176</v>
      </c>
      <c r="D3516" s="178">
        <v>144.34</v>
      </c>
      <c r="E3516" t="s">
        <v>20</v>
      </c>
    </row>
    <row r="3517" spans="1:5" ht="15" customHeight="1">
      <c r="A3517" s="174" t="s">
        <v>2512</v>
      </c>
      <c r="B3517" s="174" t="s">
        <v>2513</v>
      </c>
      <c r="C3517" s="174" t="s">
        <v>2268</v>
      </c>
      <c r="D3517" s="177">
        <v>24.58</v>
      </c>
      <c r="E3517" t="s">
        <v>20</v>
      </c>
    </row>
    <row r="3518" spans="1:5" ht="15" customHeight="1">
      <c r="A3518" s="175" t="s">
        <v>5526</v>
      </c>
      <c r="B3518" s="175" t="s">
        <v>5527</v>
      </c>
      <c r="C3518" s="175" t="s">
        <v>476</v>
      </c>
      <c r="D3518" s="178">
        <v>100.76</v>
      </c>
      <c r="E3518" t="s">
        <v>34</v>
      </c>
    </row>
    <row r="3519" spans="1:5" ht="15" customHeight="1">
      <c r="A3519" s="174" t="s">
        <v>5528</v>
      </c>
      <c r="B3519" s="174" t="s">
        <v>5529</v>
      </c>
      <c r="C3519" s="174" t="s">
        <v>476</v>
      </c>
      <c r="D3519" s="177">
        <v>124.11</v>
      </c>
      <c r="E3519" t="s">
        <v>34</v>
      </c>
    </row>
    <row r="3520" spans="1:5" ht="15" customHeight="1">
      <c r="A3520" s="175" t="s">
        <v>2204</v>
      </c>
      <c r="B3520" s="175" t="s">
        <v>2205</v>
      </c>
      <c r="C3520" s="175" t="s">
        <v>241</v>
      </c>
      <c r="D3520" s="178">
        <v>48.48</v>
      </c>
      <c r="E3520" t="s">
        <v>34</v>
      </c>
    </row>
    <row r="3521" spans="1:5" ht="15" customHeight="1">
      <c r="A3521" s="174" t="s">
        <v>5530</v>
      </c>
      <c r="B3521" s="174" t="s">
        <v>5531</v>
      </c>
      <c r="C3521" s="174" t="s">
        <v>2340</v>
      </c>
      <c r="D3521" s="177">
        <v>109.64</v>
      </c>
      <c r="E3521" t="s">
        <v>20</v>
      </c>
    </row>
    <row r="3522" spans="1:5" ht="15" customHeight="1">
      <c r="A3522" s="175" t="s">
        <v>5532</v>
      </c>
      <c r="B3522" s="175" t="s">
        <v>5533</v>
      </c>
      <c r="C3522" s="175" t="s">
        <v>5534</v>
      </c>
      <c r="D3522" s="178">
        <v>126.63</v>
      </c>
      <c r="E3522" t="s">
        <v>20</v>
      </c>
    </row>
    <row r="3523" spans="1:5" ht="15" customHeight="1">
      <c r="A3523" s="174" t="s">
        <v>5535</v>
      </c>
      <c r="B3523" s="174" t="s">
        <v>5536</v>
      </c>
      <c r="C3523" s="174" t="s">
        <v>241</v>
      </c>
      <c r="D3523" s="177">
        <v>47.49</v>
      </c>
      <c r="E3523" t="s">
        <v>34</v>
      </c>
    </row>
    <row r="3524" spans="1:5" ht="15" customHeight="1">
      <c r="A3524" s="175" t="s">
        <v>5537</v>
      </c>
      <c r="B3524" s="175" t="s">
        <v>5538</v>
      </c>
      <c r="C3524" s="175" t="s">
        <v>241</v>
      </c>
      <c r="D3524" s="178">
        <v>177.68</v>
      </c>
      <c r="E3524" t="s">
        <v>34</v>
      </c>
    </row>
    <row r="3525" spans="1:5" ht="15" customHeight="1">
      <c r="A3525" s="174" t="s">
        <v>5539</v>
      </c>
      <c r="B3525" s="174" t="s">
        <v>5540</v>
      </c>
      <c r="C3525" s="174" t="s">
        <v>187</v>
      </c>
      <c r="D3525" s="177">
        <v>170.07</v>
      </c>
      <c r="E3525" t="s">
        <v>34</v>
      </c>
    </row>
    <row r="3526" spans="1:5" ht="15" customHeight="1">
      <c r="A3526" s="175" t="s">
        <v>2226</v>
      </c>
      <c r="B3526" s="175" t="s">
        <v>2227</v>
      </c>
      <c r="C3526" s="175" t="s">
        <v>2228</v>
      </c>
      <c r="D3526" s="178">
        <v>127.38</v>
      </c>
      <c r="E3526" t="s">
        <v>34</v>
      </c>
    </row>
    <row r="3527" spans="1:5" ht="15" customHeight="1">
      <c r="A3527" s="174" t="s">
        <v>4446</v>
      </c>
      <c r="B3527" s="174" t="s">
        <v>4447</v>
      </c>
      <c r="C3527" s="174" t="s">
        <v>552</v>
      </c>
      <c r="D3527" s="177">
        <v>490.74</v>
      </c>
      <c r="E3527" t="s">
        <v>34</v>
      </c>
    </row>
    <row r="3528" spans="1:5" ht="15" customHeight="1">
      <c r="A3528" s="175" t="s">
        <v>5541</v>
      </c>
      <c r="B3528" s="175" t="s">
        <v>5542</v>
      </c>
      <c r="C3528" s="175" t="s">
        <v>5543</v>
      </c>
      <c r="D3528" s="178">
        <v>87.96</v>
      </c>
      <c r="E3528" t="s">
        <v>34</v>
      </c>
    </row>
    <row r="3529" spans="1:5" ht="15" customHeight="1">
      <c r="A3529" s="174" t="s">
        <v>4577</v>
      </c>
      <c r="B3529" s="174" t="s">
        <v>4578</v>
      </c>
      <c r="C3529" s="174" t="s">
        <v>241</v>
      </c>
      <c r="D3529" s="177">
        <v>69.180000000000007</v>
      </c>
      <c r="E3529" t="s">
        <v>34</v>
      </c>
    </row>
    <row r="3530" spans="1:5" ht="15" customHeight="1">
      <c r="A3530" s="175" t="s">
        <v>2423</v>
      </c>
      <c r="B3530" s="175" t="s">
        <v>2424</v>
      </c>
      <c r="C3530" s="175" t="s">
        <v>476</v>
      </c>
      <c r="D3530" s="178">
        <v>100.04</v>
      </c>
      <c r="E3530" t="s">
        <v>34</v>
      </c>
    </row>
    <row r="3531" spans="1:5" ht="15" customHeight="1">
      <c r="A3531" s="174" t="s">
        <v>504</v>
      </c>
      <c r="B3531" s="174" t="s">
        <v>505</v>
      </c>
      <c r="C3531" s="174" t="s">
        <v>476</v>
      </c>
      <c r="D3531" s="177">
        <v>425.07</v>
      </c>
      <c r="E3531" t="s">
        <v>34</v>
      </c>
    </row>
    <row r="3532" spans="1:5" ht="15" customHeight="1">
      <c r="A3532" s="175" t="s">
        <v>508</v>
      </c>
      <c r="B3532" s="175" t="s">
        <v>509</v>
      </c>
      <c r="C3532" s="175" t="s">
        <v>476</v>
      </c>
      <c r="D3532" s="178">
        <v>565.28</v>
      </c>
      <c r="E3532" t="s">
        <v>34</v>
      </c>
    </row>
    <row r="3533" spans="1:5" ht="15" customHeight="1">
      <c r="A3533" s="174" t="s">
        <v>5544</v>
      </c>
      <c r="B3533" s="174" t="s">
        <v>5545</v>
      </c>
      <c r="C3533" s="174" t="s">
        <v>241</v>
      </c>
      <c r="D3533" s="177">
        <v>86.72</v>
      </c>
      <c r="E3533" t="s">
        <v>34</v>
      </c>
    </row>
    <row r="3534" spans="1:5" ht="15" customHeight="1">
      <c r="A3534" s="175" t="s">
        <v>2439</v>
      </c>
      <c r="B3534" s="175" t="s">
        <v>2440</v>
      </c>
      <c r="C3534" s="175" t="s">
        <v>476</v>
      </c>
      <c r="E3534" t="s">
        <v>34</v>
      </c>
    </row>
    <row r="3535" spans="1:5" ht="15" customHeight="1">
      <c r="A3535" s="174" t="s">
        <v>5546</v>
      </c>
      <c r="B3535" s="174" t="s">
        <v>5547</v>
      </c>
      <c r="C3535" s="174" t="s">
        <v>587</v>
      </c>
      <c r="D3535" s="177">
        <v>105.08</v>
      </c>
      <c r="E3535" t="s">
        <v>34</v>
      </c>
    </row>
    <row r="3536" spans="1:5" ht="15" customHeight="1">
      <c r="A3536" s="175" t="s">
        <v>4622</v>
      </c>
      <c r="B3536" s="175" t="s">
        <v>4623</v>
      </c>
      <c r="C3536" s="175" t="s">
        <v>476</v>
      </c>
      <c r="D3536" s="178">
        <v>95.24</v>
      </c>
      <c r="E3536" t="s">
        <v>34</v>
      </c>
    </row>
    <row r="3537" spans="1:6" ht="15" customHeight="1">
      <c r="A3537" s="174" t="s">
        <v>5548</v>
      </c>
      <c r="B3537" s="174" t="s">
        <v>5549</v>
      </c>
      <c r="C3537" s="174" t="s">
        <v>476</v>
      </c>
      <c r="D3537" s="177">
        <v>97.6</v>
      </c>
      <c r="E3537" t="s">
        <v>34</v>
      </c>
    </row>
    <row r="3538" spans="1:6" ht="15" customHeight="1">
      <c r="A3538" s="175" t="s">
        <v>516</v>
      </c>
      <c r="B3538" s="175" t="s">
        <v>517</v>
      </c>
      <c r="C3538" s="175" t="s">
        <v>476</v>
      </c>
      <c r="D3538" s="178">
        <v>95.28</v>
      </c>
      <c r="E3538" t="s">
        <v>34</v>
      </c>
    </row>
    <row r="3539" spans="1:6" ht="15" customHeight="1">
      <c r="A3539" s="174" t="s">
        <v>5550</v>
      </c>
      <c r="B3539" s="174" t="s">
        <v>5551</v>
      </c>
      <c r="C3539" s="174" t="s">
        <v>2542</v>
      </c>
      <c r="D3539" s="177">
        <v>111.04</v>
      </c>
      <c r="E3539" t="s">
        <v>34</v>
      </c>
    </row>
    <row r="3540" spans="1:6" ht="15" customHeight="1">
      <c r="A3540" s="175" t="s">
        <v>518</v>
      </c>
      <c r="B3540" s="175" t="s">
        <v>519</v>
      </c>
      <c r="C3540" s="175" t="s">
        <v>171</v>
      </c>
      <c r="D3540" s="178">
        <v>-32.86</v>
      </c>
    </row>
    <row r="3541" spans="1:6" ht="15" customHeight="1">
      <c r="A3541" s="174" t="s">
        <v>5552</v>
      </c>
      <c r="B3541" s="174" t="s">
        <v>5553</v>
      </c>
      <c r="C3541" s="174" t="s">
        <v>662</v>
      </c>
      <c r="D3541" s="177">
        <v>252.66</v>
      </c>
      <c r="E3541" t="s">
        <v>20</v>
      </c>
    </row>
    <row r="3542" spans="1:6" ht="15" customHeight="1">
      <c r="A3542" s="175" t="s">
        <v>526</v>
      </c>
      <c r="B3542" s="175" t="s">
        <v>527</v>
      </c>
      <c r="C3542" s="175" t="s">
        <v>528</v>
      </c>
      <c r="D3542" s="178">
        <v>394.51</v>
      </c>
      <c r="E3542" t="s">
        <v>34</v>
      </c>
    </row>
    <row r="3543" spans="1:6" ht="15" customHeight="1">
      <c r="A3543" s="174" t="s">
        <v>5554</v>
      </c>
      <c r="B3543" s="174" t="s">
        <v>5555</v>
      </c>
      <c r="C3543" s="174" t="s">
        <v>2528</v>
      </c>
      <c r="D3543" s="177">
        <v>33.729999999999997</v>
      </c>
      <c r="E3543" t="s">
        <v>34</v>
      </c>
    </row>
    <row r="3544" spans="1:6" ht="15" customHeight="1">
      <c r="A3544" s="175" t="s">
        <v>2266</v>
      </c>
      <c r="B3544" s="175" t="s">
        <v>2267</v>
      </c>
      <c r="C3544" s="175" t="s">
        <v>2268</v>
      </c>
      <c r="D3544" s="178">
        <v>186</v>
      </c>
      <c r="E3544" t="s">
        <v>20</v>
      </c>
    </row>
    <row r="3545" spans="1:6" ht="15" customHeight="1">
      <c r="A3545" s="174" t="s">
        <v>4438</v>
      </c>
      <c r="B3545" s="174" t="s">
        <v>4439</v>
      </c>
      <c r="C3545" s="174" t="s">
        <v>2158</v>
      </c>
      <c r="D3545" s="177">
        <v>123.54</v>
      </c>
      <c r="E3545" t="s">
        <v>20</v>
      </c>
    </row>
    <row r="3546" spans="1:6" ht="15" customHeight="1">
      <c r="A3546" s="175" t="s">
        <v>5556</v>
      </c>
      <c r="B3546" s="175" t="s">
        <v>5557</v>
      </c>
      <c r="C3546" s="175" t="s">
        <v>534</v>
      </c>
      <c r="D3546" s="178">
        <v>78.8</v>
      </c>
      <c r="E3546" t="s">
        <v>20</v>
      </c>
    </row>
    <row r="3547" spans="1:6" ht="15" customHeight="1">
      <c r="A3547" s="174" t="s">
        <v>532</v>
      </c>
      <c r="B3547" s="174" t="s">
        <v>533</v>
      </c>
      <c r="C3547" s="174" t="s">
        <v>534</v>
      </c>
      <c r="D3547" s="177">
        <v>47.78</v>
      </c>
      <c r="E3547" t="s">
        <v>20</v>
      </c>
    </row>
    <row r="3548" spans="1:6" ht="15" customHeight="1">
      <c r="A3548" s="175" t="s">
        <v>5558</v>
      </c>
      <c r="B3548" s="175" t="s">
        <v>5559</v>
      </c>
      <c r="C3548" s="175" t="s">
        <v>534</v>
      </c>
      <c r="D3548" s="178">
        <v>46.99</v>
      </c>
      <c r="E3548" t="s">
        <v>20</v>
      </c>
    </row>
    <row r="3549" spans="1:6" ht="15" customHeight="1">
      <c r="A3549" s="174" t="s">
        <v>5560</v>
      </c>
      <c r="B3549" s="174" t="s">
        <v>5561</v>
      </c>
      <c r="C3549" s="174" t="s">
        <v>241</v>
      </c>
      <c r="D3549" s="177">
        <v>41.04</v>
      </c>
      <c r="E3549" t="s">
        <v>34</v>
      </c>
    </row>
    <row r="3550" spans="1:6" ht="15" customHeight="1">
      <c r="A3550" s="175" t="s">
        <v>5562</v>
      </c>
      <c r="B3550" s="175" t="s">
        <v>5563</v>
      </c>
      <c r="C3550" s="175" t="s">
        <v>241</v>
      </c>
      <c r="D3550" s="178">
        <v>176.32</v>
      </c>
      <c r="E3550" t="s">
        <v>34</v>
      </c>
    </row>
    <row r="3551" spans="1:6" ht="15" customHeight="1">
      <c r="A3551" s="174" t="s">
        <v>538</v>
      </c>
      <c r="B3551" s="174" t="s">
        <v>539</v>
      </c>
      <c r="C3551" s="174" t="s">
        <v>540</v>
      </c>
      <c r="D3551" s="177">
        <v>735.06</v>
      </c>
      <c r="E3551" t="s">
        <v>34</v>
      </c>
      <c r="F3551" t="s">
        <v>65</v>
      </c>
    </row>
    <row r="3552" spans="1:6" ht="15" customHeight="1">
      <c r="A3552" s="175" t="s">
        <v>5564</v>
      </c>
      <c r="B3552" s="175" t="s">
        <v>5565</v>
      </c>
      <c r="C3552" s="175" t="s">
        <v>241</v>
      </c>
      <c r="D3552" s="178">
        <v>41.39</v>
      </c>
      <c r="E3552" t="s">
        <v>34</v>
      </c>
    </row>
    <row r="3553" spans="1:5" ht="15" customHeight="1">
      <c r="A3553" s="174" t="s">
        <v>5566</v>
      </c>
      <c r="B3553" s="174" t="s">
        <v>5567</v>
      </c>
      <c r="C3553" s="174" t="s">
        <v>241</v>
      </c>
      <c r="D3553" s="177">
        <v>42.06</v>
      </c>
      <c r="E3553" t="s">
        <v>34</v>
      </c>
    </row>
    <row r="3554" spans="1:5" ht="15" customHeight="1">
      <c r="A3554" s="175" t="s">
        <v>5568</v>
      </c>
      <c r="B3554" s="175" t="s">
        <v>5569</v>
      </c>
      <c r="C3554" s="175" t="s">
        <v>1559</v>
      </c>
      <c r="D3554" s="178">
        <v>343.55</v>
      </c>
      <c r="E3554" t="s">
        <v>34</v>
      </c>
    </row>
    <row r="3555" spans="1:5" ht="15" customHeight="1">
      <c r="A3555" s="174" t="s">
        <v>5570</v>
      </c>
      <c r="B3555" s="174" t="s">
        <v>5571</v>
      </c>
      <c r="C3555" s="174" t="s">
        <v>662</v>
      </c>
      <c r="D3555" s="177">
        <v>42.04</v>
      </c>
      <c r="E3555" t="s">
        <v>20</v>
      </c>
    </row>
    <row r="3556" spans="1:5" ht="15" customHeight="1">
      <c r="A3556" s="175" t="s">
        <v>4503</v>
      </c>
      <c r="B3556" s="175" t="s">
        <v>4504</v>
      </c>
      <c r="C3556" s="175" t="s">
        <v>555</v>
      </c>
      <c r="D3556" s="178">
        <v>293.2</v>
      </c>
      <c r="E3556" t="s">
        <v>20</v>
      </c>
    </row>
    <row r="3557" spans="1:5" ht="15" customHeight="1">
      <c r="A3557" s="174" t="s">
        <v>2210</v>
      </c>
      <c r="B3557" s="174" t="s">
        <v>2211</v>
      </c>
      <c r="C3557" s="174" t="s">
        <v>2212</v>
      </c>
      <c r="D3557" s="177">
        <v>42.3</v>
      </c>
      <c r="E3557" t="s">
        <v>20</v>
      </c>
    </row>
    <row r="3558" spans="1:5" ht="15" customHeight="1">
      <c r="A3558" s="175" t="s">
        <v>5572</v>
      </c>
      <c r="B3558" s="175" t="s">
        <v>2209</v>
      </c>
      <c r="C3558" s="175" t="s">
        <v>2176</v>
      </c>
      <c r="D3558" s="178">
        <v>180</v>
      </c>
      <c r="E3558" t="s">
        <v>20</v>
      </c>
    </row>
    <row r="3559" spans="1:5" ht="15" customHeight="1">
      <c r="A3559" s="174" t="s">
        <v>2553</v>
      </c>
      <c r="B3559" s="174" t="s">
        <v>2554</v>
      </c>
      <c r="C3559" s="174" t="s">
        <v>2212</v>
      </c>
      <c r="D3559" s="177">
        <v>465.58</v>
      </c>
      <c r="E3559" t="s">
        <v>20</v>
      </c>
    </row>
    <row r="3560" spans="1:5" ht="15" customHeight="1">
      <c r="A3560" s="175" t="s">
        <v>5573</v>
      </c>
      <c r="B3560" s="175" t="s">
        <v>5574</v>
      </c>
      <c r="C3560" s="175" t="s">
        <v>241</v>
      </c>
      <c r="D3560" s="178">
        <v>85.74</v>
      </c>
      <c r="E3560" t="s">
        <v>34</v>
      </c>
    </row>
    <row r="3561" spans="1:5" ht="15" customHeight="1">
      <c r="A3561" s="174" t="s">
        <v>5575</v>
      </c>
      <c r="B3561" s="174" t="s">
        <v>5576</v>
      </c>
      <c r="C3561" s="174" t="s">
        <v>241</v>
      </c>
      <c r="D3561" s="177">
        <v>43.57</v>
      </c>
      <c r="E3561" t="s">
        <v>34</v>
      </c>
    </row>
    <row r="3562" spans="1:5" ht="15" customHeight="1">
      <c r="A3562" s="175" t="s">
        <v>5577</v>
      </c>
      <c r="B3562" s="175" t="s">
        <v>5578</v>
      </c>
      <c r="C3562" s="175" t="s">
        <v>241</v>
      </c>
      <c r="D3562" s="178">
        <v>44.03</v>
      </c>
      <c r="E3562" t="s">
        <v>34</v>
      </c>
    </row>
    <row r="3563" spans="1:5" ht="15" customHeight="1">
      <c r="A3563" s="174" t="s">
        <v>4450</v>
      </c>
      <c r="B3563" s="174" t="s">
        <v>4451</v>
      </c>
      <c r="C3563" s="174" t="s">
        <v>2212</v>
      </c>
      <c r="D3563" s="177">
        <v>415.53</v>
      </c>
      <c r="E3563" t="s">
        <v>20</v>
      </c>
    </row>
    <row r="3564" spans="1:5" ht="15" customHeight="1">
      <c r="A3564" s="175" t="s">
        <v>2126</v>
      </c>
      <c r="B3564" s="175" t="s">
        <v>2127</v>
      </c>
      <c r="C3564" s="175" t="s">
        <v>2128</v>
      </c>
      <c r="D3564" s="178">
        <v>43.78</v>
      </c>
      <c r="E3564" t="s">
        <v>20</v>
      </c>
    </row>
    <row r="3565" spans="1:5" ht="15" customHeight="1">
      <c r="A3565" s="174" t="s">
        <v>550</v>
      </c>
      <c r="B3565" s="174" t="s">
        <v>551</v>
      </c>
      <c r="C3565" s="174" t="s">
        <v>552</v>
      </c>
      <c r="D3565" s="177">
        <v>1466.21</v>
      </c>
      <c r="E3565" t="s">
        <v>34</v>
      </c>
    </row>
    <row r="3566" spans="1:5" ht="15" customHeight="1">
      <c r="A3566" s="175" t="s">
        <v>5579</v>
      </c>
      <c r="B3566" s="175" t="s">
        <v>5580</v>
      </c>
      <c r="C3566" s="175" t="s">
        <v>374</v>
      </c>
      <c r="D3566" s="178">
        <v>46.34</v>
      </c>
      <c r="E3566" t="s">
        <v>34</v>
      </c>
    </row>
    <row r="3567" spans="1:5" ht="15" customHeight="1">
      <c r="A3567" s="174" t="s">
        <v>2159</v>
      </c>
      <c r="B3567" s="174" t="s">
        <v>2160</v>
      </c>
      <c r="C3567" s="174" t="s">
        <v>476</v>
      </c>
      <c r="D3567" s="177">
        <v>114.82</v>
      </c>
      <c r="E3567" t="s">
        <v>34</v>
      </c>
    </row>
    <row r="3568" spans="1:5" ht="15" customHeight="1">
      <c r="A3568" s="175" t="s">
        <v>559</v>
      </c>
      <c r="B3568" s="175" t="s">
        <v>560</v>
      </c>
      <c r="C3568" s="175" t="s">
        <v>522</v>
      </c>
      <c r="D3568" s="178">
        <v>123.99</v>
      </c>
      <c r="E3568" t="s">
        <v>20</v>
      </c>
    </row>
    <row r="3569" spans="1:5" ht="15" customHeight="1">
      <c r="A3569" s="174" t="s">
        <v>5581</v>
      </c>
      <c r="B3569" s="174" t="s">
        <v>5582</v>
      </c>
      <c r="C3569" s="174" t="s">
        <v>241</v>
      </c>
      <c r="D3569" s="177">
        <v>62.46</v>
      </c>
      <c r="E3569" t="s">
        <v>34</v>
      </c>
    </row>
    <row r="3570" spans="1:5" ht="15" customHeight="1">
      <c r="A3570" s="175" t="s">
        <v>5583</v>
      </c>
      <c r="B3570" s="175" t="s">
        <v>5584</v>
      </c>
      <c r="C3570" s="175" t="s">
        <v>2528</v>
      </c>
      <c r="D3570" s="178">
        <v>40.36</v>
      </c>
      <c r="E3570" t="s">
        <v>34</v>
      </c>
    </row>
    <row r="3571" spans="1:5" ht="15" customHeight="1">
      <c r="A3571" s="174" t="s">
        <v>5585</v>
      </c>
      <c r="B3571" s="174" t="s">
        <v>5586</v>
      </c>
      <c r="C3571" s="174" t="s">
        <v>5587</v>
      </c>
      <c r="D3571" s="177">
        <v>38.93</v>
      </c>
      <c r="E3571" t="s">
        <v>34</v>
      </c>
    </row>
    <row r="3572" spans="1:5" ht="15" customHeight="1">
      <c r="A3572" s="175" t="s">
        <v>2407</v>
      </c>
      <c r="B3572" s="175" t="s">
        <v>2408</v>
      </c>
      <c r="C3572" s="175" t="s">
        <v>555</v>
      </c>
      <c r="D3572" s="178">
        <v>1081.6500000000001</v>
      </c>
      <c r="E3572" t="s">
        <v>20</v>
      </c>
    </row>
    <row r="3573" spans="1:5" ht="15" customHeight="1">
      <c r="A3573" s="174" t="s">
        <v>567</v>
      </c>
      <c r="B3573" s="174" t="s">
        <v>568</v>
      </c>
      <c r="C3573" s="174" t="s">
        <v>555</v>
      </c>
      <c r="D3573" s="177">
        <v>989.33</v>
      </c>
      <c r="E3573" t="s">
        <v>20</v>
      </c>
    </row>
    <row r="3574" spans="1:5" ht="15" customHeight="1">
      <c r="A3574" s="175" t="s">
        <v>569</v>
      </c>
      <c r="B3574" s="175" t="s">
        <v>570</v>
      </c>
      <c r="C3574" s="175" t="s">
        <v>555</v>
      </c>
      <c r="D3574" s="178">
        <v>61.66</v>
      </c>
      <c r="E3574" t="s">
        <v>20</v>
      </c>
    </row>
    <row r="3575" spans="1:5" ht="15" customHeight="1">
      <c r="A3575" s="174" t="s">
        <v>5588</v>
      </c>
      <c r="B3575" s="174" t="s">
        <v>5589</v>
      </c>
      <c r="C3575" s="174" t="s">
        <v>2176</v>
      </c>
      <c r="D3575" s="177">
        <v>60</v>
      </c>
      <c r="E3575" t="s">
        <v>20</v>
      </c>
    </row>
    <row r="3576" spans="1:5" ht="15" customHeight="1">
      <c r="A3576" s="175" t="s">
        <v>2222</v>
      </c>
      <c r="B3576" s="175" t="s">
        <v>2223</v>
      </c>
      <c r="C3576" s="175" t="s">
        <v>915</v>
      </c>
      <c r="D3576" s="178">
        <v>149.34</v>
      </c>
      <c r="E3576" t="s">
        <v>20</v>
      </c>
    </row>
    <row r="3577" spans="1:5" ht="15" customHeight="1">
      <c r="A3577" s="174" t="s">
        <v>4655</v>
      </c>
      <c r="B3577" s="174" t="s">
        <v>4656</v>
      </c>
      <c r="C3577" s="174" t="s">
        <v>215</v>
      </c>
      <c r="D3577" s="177">
        <v>120.24</v>
      </c>
      <c r="E3577" t="s">
        <v>34</v>
      </c>
    </row>
    <row r="3578" spans="1:5" ht="15" customHeight="1">
      <c r="A3578" s="175" t="s">
        <v>4443</v>
      </c>
      <c r="B3578" s="175" t="s">
        <v>4444</v>
      </c>
      <c r="C3578" s="175" t="s">
        <v>4445</v>
      </c>
      <c r="D3578" s="178">
        <v>1163.03</v>
      </c>
      <c r="E3578" t="s">
        <v>34</v>
      </c>
    </row>
    <row r="3579" spans="1:5" ht="15" customHeight="1">
      <c r="A3579" s="174" t="s">
        <v>5590</v>
      </c>
      <c r="B3579" s="174" t="s">
        <v>5591</v>
      </c>
      <c r="C3579" s="174" t="s">
        <v>2340</v>
      </c>
      <c r="D3579" s="177">
        <v>33.89</v>
      </c>
      <c r="E3579" t="s">
        <v>20</v>
      </c>
    </row>
    <row r="3580" spans="1:5" ht="15" customHeight="1">
      <c r="A3580" s="175" t="s">
        <v>5592</v>
      </c>
      <c r="B3580" s="175" t="s">
        <v>5593</v>
      </c>
      <c r="C3580" s="175" t="s">
        <v>2101</v>
      </c>
      <c r="D3580" s="178">
        <v>50.63</v>
      </c>
      <c r="E3580" t="s">
        <v>20</v>
      </c>
    </row>
    <row r="3581" spans="1:5" ht="15" customHeight="1">
      <c r="A3581" s="174" t="s">
        <v>5594</v>
      </c>
      <c r="B3581" s="174" t="s">
        <v>5595</v>
      </c>
      <c r="C3581" s="174" t="s">
        <v>241</v>
      </c>
      <c r="D3581" s="177">
        <v>172.46</v>
      </c>
      <c r="E3581" t="s">
        <v>34</v>
      </c>
    </row>
    <row r="3582" spans="1:5" ht="15" customHeight="1">
      <c r="A3582" s="175" t="s">
        <v>571</v>
      </c>
      <c r="B3582" s="175" t="s">
        <v>572</v>
      </c>
      <c r="C3582" s="175" t="s">
        <v>522</v>
      </c>
      <c r="D3582" s="178">
        <v>113.56</v>
      </c>
      <c r="E3582" t="s">
        <v>20</v>
      </c>
    </row>
    <row r="3583" spans="1:5" ht="15" customHeight="1">
      <c r="A3583" s="174" t="s">
        <v>5596</v>
      </c>
      <c r="B3583" s="174" t="s">
        <v>5597</v>
      </c>
      <c r="C3583" s="174" t="s">
        <v>2531</v>
      </c>
      <c r="D3583" s="177">
        <v>100.22</v>
      </c>
      <c r="E3583" t="s">
        <v>34</v>
      </c>
    </row>
    <row r="3584" spans="1:5" ht="15" customHeight="1">
      <c r="A3584" s="175" t="s">
        <v>5598</v>
      </c>
      <c r="B3584" s="175" t="s">
        <v>5599</v>
      </c>
      <c r="C3584" s="175" t="s">
        <v>5600</v>
      </c>
      <c r="D3584" s="178">
        <v>80.16</v>
      </c>
      <c r="E3584" t="s">
        <v>34</v>
      </c>
    </row>
    <row r="3585" spans="1:6" ht="15" customHeight="1">
      <c r="A3585" s="174" t="s">
        <v>5601</v>
      </c>
      <c r="B3585" s="174" t="s">
        <v>5602</v>
      </c>
      <c r="C3585" s="174" t="s">
        <v>2528</v>
      </c>
      <c r="D3585" s="177">
        <v>34.090000000000003</v>
      </c>
      <c r="E3585" t="s">
        <v>34</v>
      </c>
    </row>
    <row r="3586" spans="1:6" ht="15" customHeight="1">
      <c r="A3586" s="175" t="s">
        <v>5603</v>
      </c>
      <c r="B3586" s="175" t="s">
        <v>5604</v>
      </c>
      <c r="C3586" s="175" t="s">
        <v>218</v>
      </c>
      <c r="D3586" s="178">
        <v>0</v>
      </c>
      <c r="E3586" t="s">
        <v>34</v>
      </c>
    </row>
    <row r="3587" spans="1:6" ht="15" customHeight="1">
      <c r="A3587" s="174" t="s">
        <v>4436</v>
      </c>
      <c r="B3587" s="174" t="s">
        <v>4437</v>
      </c>
      <c r="C3587" s="174" t="s">
        <v>476</v>
      </c>
      <c r="D3587" s="177">
        <v>112.34</v>
      </c>
      <c r="E3587" t="s">
        <v>34</v>
      </c>
    </row>
    <row r="3588" spans="1:6" ht="15" customHeight="1">
      <c r="A3588" s="175" t="s">
        <v>577</v>
      </c>
      <c r="B3588" s="175" t="s">
        <v>578</v>
      </c>
      <c r="C3588" s="175" t="s">
        <v>534</v>
      </c>
      <c r="D3588" s="178">
        <v>42.17</v>
      </c>
      <c r="E3588" t="s">
        <v>20</v>
      </c>
    </row>
    <row r="3589" spans="1:6" ht="15" customHeight="1">
      <c r="A3589" s="174" t="s">
        <v>5605</v>
      </c>
      <c r="B3589" s="174" t="s">
        <v>5606</v>
      </c>
      <c r="C3589" s="174" t="s">
        <v>476</v>
      </c>
      <c r="D3589" s="177">
        <v>0</v>
      </c>
      <c r="E3589" t="s">
        <v>34</v>
      </c>
    </row>
    <row r="3590" spans="1:6" ht="15" customHeight="1">
      <c r="A3590" s="175" t="s">
        <v>5607</v>
      </c>
      <c r="B3590" s="175" t="s">
        <v>5608</v>
      </c>
      <c r="C3590" s="175" t="s">
        <v>5609</v>
      </c>
      <c r="D3590" s="178">
        <v>57.87</v>
      </c>
      <c r="E3590" t="s">
        <v>20</v>
      </c>
    </row>
    <row r="3591" spans="1:6" ht="15" customHeight="1">
      <c r="A3591" s="174" t="s">
        <v>2122</v>
      </c>
      <c r="B3591" s="174" t="s">
        <v>2123</v>
      </c>
      <c r="C3591" s="174" t="s">
        <v>1440</v>
      </c>
      <c r="D3591" s="177">
        <v>170.91</v>
      </c>
      <c r="E3591" t="s">
        <v>34</v>
      </c>
      <c r="F3591" t="s">
        <v>65</v>
      </c>
    </row>
    <row r="3592" spans="1:6" ht="15" customHeight="1">
      <c r="A3592" s="175" t="s">
        <v>5610</v>
      </c>
      <c r="B3592" s="175" t="s">
        <v>5611</v>
      </c>
      <c r="C3592" s="175" t="s">
        <v>5612</v>
      </c>
      <c r="D3592" s="178">
        <v>85.84</v>
      </c>
      <c r="E3592" t="s">
        <v>34</v>
      </c>
    </row>
    <row r="3593" spans="1:6" ht="15" customHeight="1">
      <c r="A3593" s="174" t="s">
        <v>4483</v>
      </c>
      <c r="B3593" s="174" t="s">
        <v>4484</v>
      </c>
      <c r="C3593" s="174" t="s">
        <v>490</v>
      </c>
      <c r="D3593" s="177">
        <v>0</v>
      </c>
      <c r="E3593" t="s">
        <v>20</v>
      </c>
    </row>
    <row r="3594" spans="1:6" ht="15" customHeight="1">
      <c r="A3594" s="175" t="s">
        <v>5613</v>
      </c>
      <c r="B3594" s="175" t="s">
        <v>5614</v>
      </c>
      <c r="C3594" s="175" t="s">
        <v>241</v>
      </c>
      <c r="D3594" s="178">
        <v>93.92</v>
      </c>
      <c r="E3594" t="s">
        <v>20</v>
      </c>
    </row>
    <row r="3595" spans="1:6" ht="15" customHeight="1">
      <c r="A3595" s="174" t="s">
        <v>2188</v>
      </c>
      <c r="B3595" s="174" t="s">
        <v>2189</v>
      </c>
      <c r="C3595" s="174" t="s">
        <v>540</v>
      </c>
      <c r="D3595" s="177">
        <v>150</v>
      </c>
      <c r="E3595" t="s">
        <v>34</v>
      </c>
      <c r="F3595" t="s">
        <v>65</v>
      </c>
    </row>
    <row r="3596" spans="1:6" ht="15" customHeight="1">
      <c r="A3596" s="175" t="s">
        <v>2283</v>
      </c>
      <c r="B3596" s="175" t="s">
        <v>2284</v>
      </c>
      <c r="C3596" s="175" t="s">
        <v>617</v>
      </c>
      <c r="D3596" s="178">
        <v>274.38</v>
      </c>
      <c r="E3596" t="s">
        <v>34</v>
      </c>
    </row>
    <row r="3597" spans="1:6" ht="15" customHeight="1">
      <c r="A3597" s="174" t="s">
        <v>2183</v>
      </c>
      <c r="B3597" s="174" t="s">
        <v>2184</v>
      </c>
      <c r="C3597" s="174" t="s">
        <v>2185</v>
      </c>
      <c r="D3597" s="177">
        <v>122.2</v>
      </c>
      <c r="E3597" t="s">
        <v>34</v>
      </c>
    </row>
    <row r="3598" spans="1:6" ht="15" customHeight="1">
      <c r="A3598" s="175" t="s">
        <v>5615</v>
      </c>
      <c r="B3598" s="175" t="s">
        <v>5616</v>
      </c>
      <c r="C3598" s="175" t="s">
        <v>241</v>
      </c>
      <c r="D3598" s="178">
        <v>1070.42</v>
      </c>
      <c r="E3598" t="s">
        <v>34</v>
      </c>
    </row>
    <row r="3599" spans="1:6" ht="15" customHeight="1">
      <c r="A3599" s="174" t="s">
        <v>5617</v>
      </c>
      <c r="B3599" s="174" t="s">
        <v>5618</v>
      </c>
      <c r="C3599" s="174" t="s">
        <v>241</v>
      </c>
      <c r="D3599" s="177">
        <v>75.58</v>
      </c>
      <c r="E3599" t="s">
        <v>34</v>
      </c>
    </row>
    <row r="3600" spans="1:6" ht="15" customHeight="1">
      <c r="A3600" s="175" t="s">
        <v>5619</v>
      </c>
      <c r="B3600" s="175" t="s">
        <v>5620</v>
      </c>
      <c r="C3600" s="175" t="s">
        <v>313</v>
      </c>
      <c r="D3600" s="178">
        <v>193.56</v>
      </c>
      <c r="E3600" t="s">
        <v>34</v>
      </c>
    </row>
    <row r="3601" spans="1:5" ht="15" customHeight="1">
      <c r="A3601" s="174" t="s">
        <v>2195</v>
      </c>
      <c r="B3601" s="174" t="s">
        <v>2196</v>
      </c>
      <c r="C3601" s="174" t="s">
        <v>313</v>
      </c>
      <c r="D3601" s="177">
        <v>252.2</v>
      </c>
      <c r="E3601" t="s">
        <v>34</v>
      </c>
    </row>
    <row r="3602" spans="1:5" ht="15" customHeight="1">
      <c r="A3602" s="175" t="s">
        <v>2374</v>
      </c>
      <c r="B3602" s="175" t="s">
        <v>2375</v>
      </c>
      <c r="C3602" s="175" t="s">
        <v>2098</v>
      </c>
      <c r="D3602" s="178">
        <v>135.88</v>
      </c>
      <c r="E3602" t="s">
        <v>34</v>
      </c>
    </row>
    <row r="3603" spans="1:5" ht="15" customHeight="1">
      <c r="A3603" s="174" t="s">
        <v>5621</v>
      </c>
      <c r="B3603" s="174" t="s">
        <v>5622</v>
      </c>
      <c r="C3603" s="174" t="s">
        <v>241</v>
      </c>
      <c r="D3603" s="177">
        <v>32.6</v>
      </c>
      <c r="E3603" t="s">
        <v>34</v>
      </c>
    </row>
    <row r="3604" spans="1:5" ht="15" customHeight="1">
      <c r="A3604" s="175" t="s">
        <v>588</v>
      </c>
      <c r="B3604" s="175" t="s">
        <v>589</v>
      </c>
      <c r="C3604" s="175" t="s">
        <v>255</v>
      </c>
      <c r="D3604" s="178">
        <v>-20.53</v>
      </c>
      <c r="E3604" t="s">
        <v>34</v>
      </c>
    </row>
    <row r="3605" spans="1:5" ht="15" customHeight="1">
      <c r="A3605" s="174" t="s">
        <v>5623</v>
      </c>
      <c r="B3605" s="174" t="s">
        <v>5624</v>
      </c>
      <c r="C3605" s="174" t="s">
        <v>2176</v>
      </c>
      <c r="D3605" s="177">
        <v>81.7</v>
      </c>
      <c r="E3605" t="s">
        <v>20</v>
      </c>
    </row>
    <row r="3606" spans="1:5" ht="15" customHeight="1">
      <c r="A3606" s="175" t="s">
        <v>5625</v>
      </c>
      <c r="B3606" s="175" t="s">
        <v>5626</v>
      </c>
      <c r="C3606" s="175" t="s">
        <v>2176</v>
      </c>
      <c r="D3606" s="178">
        <v>75.78</v>
      </c>
      <c r="E3606" t="s">
        <v>20</v>
      </c>
    </row>
    <row r="3607" spans="1:5" ht="15" customHeight="1">
      <c r="A3607" s="174" t="s">
        <v>5627</v>
      </c>
      <c r="B3607" s="174" t="s">
        <v>5628</v>
      </c>
      <c r="C3607" s="174" t="s">
        <v>594</v>
      </c>
      <c r="D3607" s="177">
        <v>70.02</v>
      </c>
      <c r="E3607" t="s">
        <v>34</v>
      </c>
    </row>
    <row r="3608" spans="1:5" ht="15" customHeight="1">
      <c r="A3608" s="175" t="s">
        <v>2219</v>
      </c>
      <c r="B3608" s="175" t="s">
        <v>2220</v>
      </c>
      <c r="C3608" s="175" t="s">
        <v>2221</v>
      </c>
      <c r="D3608" s="178">
        <v>521.58000000000004</v>
      </c>
      <c r="E3608" t="s">
        <v>34</v>
      </c>
    </row>
    <row r="3609" spans="1:5" ht="15" customHeight="1">
      <c r="A3609" s="174" t="s">
        <v>2255</v>
      </c>
      <c r="B3609" s="174" t="s">
        <v>2256</v>
      </c>
      <c r="C3609" s="174" t="s">
        <v>534</v>
      </c>
      <c r="D3609" s="177">
        <v>41.62</v>
      </c>
      <c r="E3609" t="s">
        <v>20</v>
      </c>
    </row>
    <row r="3610" spans="1:5" ht="15" customHeight="1">
      <c r="A3610" s="175" t="s">
        <v>2181</v>
      </c>
      <c r="B3610" s="175" t="s">
        <v>2182</v>
      </c>
      <c r="C3610" s="175" t="s">
        <v>534</v>
      </c>
      <c r="D3610" s="178">
        <v>40.64</v>
      </c>
      <c r="E3610" t="s">
        <v>20</v>
      </c>
    </row>
    <row r="3611" spans="1:5" ht="15" customHeight="1">
      <c r="A3611" s="174" t="s">
        <v>2149</v>
      </c>
      <c r="B3611" s="174" t="s">
        <v>2150</v>
      </c>
      <c r="C3611" s="174" t="s">
        <v>555</v>
      </c>
      <c r="D3611" s="177">
        <v>70.44</v>
      </c>
      <c r="E3611" t="s">
        <v>20</v>
      </c>
    </row>
    <row r="3612" spans="1:5" ht="15" customHeight="1">
      <c r="A3612" s="175" t="s">
        <v>4487</v>
      </c>
      <c r="B3612" s="175" t="s">
        <v>4488</v>
      </c>
      <c r="C3612" s="175" t="s">
        <v>2194</v>
      </c>
      <c r="D3612" s="178">
        <v>600.91</v>
      </c>
      <c r="E3612" t="s">
        <v>34</v>
      </c>
    </row>
    <row r="3613" spans="1:5" ht="15" customHeight="1">
      <c r="A3613" s="174" t="s">
        <v>5629</v>
      </c>
      <c r="B3613" s="174" t="s">
        <v>5630</v>
      </c>
      <c r="C3613" s="174" t="s">
        <v>2101</v>
      </c>
      <c r="D3613" s="177">
        <v>56.78</v>
      </c>
      <c r="E3613" t="s">
        <v>34</v>
      </c>
    </row>
    <row r="3614" spans="1:5" ht="15" customHeight="1">
      <c r="A3614" s="175" t="s">
        <v>5631</v>
      </c>
      <c r="B3614" s="175" t="s">
        <v>5632</v>
      </c>
      <c r="C3614" s="175" t="s">
        <v>476</v>
      </c>
      <c r="D3614" s="178">
        <v>371.97</v>
      </c>
      <c r="E3614" t="s">
        <v>34</v>
      </c>
    </row>
    <row r="3615" spans="1:5" ht="15" customHeight="1">
      <c r="A3615" s="174" t="s">
        <v>4559</v>
      </c>
      <c r="B3615" s="174" t="s">
        <v>4560</v>
      </c>
      <c r="C3615" s="174" t="s">
        <v>476</v>
      </c>
      <c r="D3615" s="177">
        <v>381.48</v>
      </c>
      <c r="E3615" t="s">
        <v>34</v>
      </c>
    </row>
    <row r="3616" spans="1:5" ht="15" customHeight="1">
      <c r="A3616" s="175" t="s">
        <v>5633</v>
      </c>
      <c r="B3616" s="175" t="s">
        <v>5634</v>
      </c>
      <c r="C3616" s="175" t="s">
        <v>476</v>
      </c>
      <c r="D3616" s="178">
        <v>122.02</v>
      </c>
      <c r="E3616" t="s">
        <v>20</v>
      </c>
    </row>
    <row r="3617" spans="1:6" ht="15" customHeight="1">
      <c r="A3617" s="174" t="s">
        <v>4601</v>
      </c>
      <c r="B3617" s="174" t="s">
        <v>4602</v>
      </c>
      <c r="C3617" s="174" t="s">
        <v>605</v>
      </c>
      <c r="D3617" s="177">
        <v>96.42</v>
      </c>
      <c r="E3617" t="s">
        <v>20</v>
      </c>
    </row>
    <row r="3618" spans="1:6" ht="15" customHeight="1">
      <c r="A3618" s="175" t="s">
        <v>597</v>
      </c>
      <c r="B3618" s="175" t="s">
        <v>598</v>
      </c>
      <c r="C3618" s="175" t="s">
        <v>599</v>
      </c>
      <c r="D3618" s="178">
        <v>34.49</v>
      </c>
      <c r="E3618" t="s">
        <v>34</v>
      </c>
    </row>
    <row r="3619" spans="1:6" ht="15" customHeight="1">
      <c r="A3619" s="174" t="s">
        <v>600</v>
      </c>
      <c r="B3619" s="174" t="s">
        <v>601</v>
      </c>
      <c r="C3619" s="174" t="s">
        <v>602</v>
      </c>
      <c r="D3619" s="177">
        <v>81.91</v>
      </c>
      <c r="E3619" t="s">
        <v>20</v>
      </c>
    </row>
    <row r="3620" spans="1:6" ht="15" customHeight="1">
      <c r="A3620" s="175" t="s">
        <v>603</v>
      </c>
      <c r="B3620" s="175" t="s">
        <v>604</v>
      </c>
      <c r="C3620" s="175" t="s">
        <v>605</v>
      </c>
      <c r="D3620" s="178">
        <v>141.91999999999999</v>
      </c>
      <c r="E3620" t="s">
        <v>20</v>
      </c>
    </row>
    <row r="3621" spans="1:6" ht="15" customHeight="1">
      <c r="A3621" s="174" t="s">
        <v>2620</v>
      </c>
      <c r="B3621" s="174" t="s">
        <v>2621</v>
      </c>
      <c r="C3621" s="174" t="s">
        <v>1440</v>
      </c>
      <c r="D3621" s="177">
        <v>128.28</v>
      </c>
      <c r="E3621" t="s">
        <v>34</v>
      </c>
    </row>
    <row r="3622" spans="1:6" ht="15" customHeight="1">
      <c r="A3622" s="175" t="s">
        <v>4591</v>
      </c>
      <c r="B3622" s="175" t="s">
        <v>4592</v>
      </c>
      <c r="C3622" s="175" t="s">
        <v>4538</v>
      </c>
      <c r="D3622" s="178">
        <v>197.44</v>
      </c>
      <c r="E3622" t="s">
        <v>34</v>
      </c>
      <c r="F3622" t="s">
        <v>65</v>
      </c>
    </row>
    <row r="3623" spans="1:6" ht="15" customHeight="1">
      <c r="A3623" s="174" t="s">
        <v>5635</v>
      </c>
      <c r="B3623" s="174" t="s">
        <v>5636</v>
      </c>
      <c r="C3623" s="174" t="s">
        <v>1440</v>
      </c>
      <c r="D3623" s="177">
        <v>87.04</v>
      </c>
      <c r="E3623" t="s">
        <v>34</v>
      </c>
      <c r="F3623" t="s">
        <v>65</v>
      </c>
    </row>
    <row r="3624" spans="1:6" ht="15" customHeight="1">
      <c r="A3624" s="175" t="s">
        <v>5637</v>
      </c>
      <c r="B3624" s="175" t="s">
        <v>5638</v>
      </c>
      <c r="C3624" s="175" t="s">
        <v>587</v>
      </c>
      <c r="D3624" s="178">
        <v>76</v>
      </c>
      <c r="E3624" t="s">
        <v>34</v>
      </c>
      <c r="F3624" t="s">
        <v>65</v>
      </c>
    </row>
    <row r="3625" spans="1:6" ht="15" customHeight="1">
      <c r="A3625" s="174" t="s">
        <v>613</v>
      </c>
      <c r="B3625" s="174" t="s">
        <v>614</v>
      </c>
      <c r="C3625" s="174" t="s">
        <v>476</v>
      </c>
      <c r="D3625" s="177">
        <v>33.340000000000003</v>
      </c>
      <c r="E3625" t="s">
        <v>34</v>
      </c>
    </row>
    <row r="3626" spans="1:6" ht="15" customHeight="1">
      <c r="A3626" s="175" t="s">
        <v>5639</v>
      </c>
      <c r="B3626" s="175" t="s">
        <v>5640</v>
      </c>
      <c r="C3626" s="175" t="s">
        <v>476</v>
      </c>
      <c r="D3626" s="178">
        <v>690.06</v>
      </c>
      <c r="E3626" t="s">
        <v>34</v>
      </c>
    </row>
    <row r="3627" spans="1:6" ht="15" customHeight="1">
      <c r="A3627" s="174" t="s">
        <v>5641</v>
      </c>
      <c r="B3627" s="174" t="s">
        <v>5642</v>
      </c>
      <c r="C3627" s="174" t="s">
        <v>476</v>
      </c>
      <c r="D3627" s="177">
        <v>216.51</v>
      </c>
      <c r="E3627" t="s">
        <v>34</v>
      </c>
    </row>
    <row r="3628" spans="1:6" ht="15" customHeight="1">
      <c r="A3628" s="175" t="s">
        <v>5643</v>
      </c>
      <c r="B3628" s="175" t="s">
        <v>5644</v>
      </c>
      <c r="C3628" s="175" t="s">
        <v>2176</v>
      </c>
      <c r="D3628" s="178">
        <v>154.56</v>
      </c>
      <c r="E3628" t="s">
        <v>20</v>
      </c>
    </row>
    <row r="3629" spans="1:6" ht="15" customHeight="1">
      <c r="A3629" s="174" t="s">
        <v>5645</v>
      </c>
      <c r="B3629" s="174" t="s">
        <v>5646</v>
      </c>
      <c r="C3629" s="174" t="s">
        <v>476</v>
      </c>
      <c r="D3629" s="177">
        <v>195.68</v>
      </c>
      <c r="E3629" t="s">
        <v>34</v>
      </c>
    </row>
    <row r="3630" spans="1:6" ht="15" customHeight="1">
      <c r="A3630" s="175" t="s">
        <v>637</v>
      </c>
      <c r="B3630" s="175" t="s">
        <v>638</v>
      </c>
      <c r="C3630" s="175" t="s">
        <v>476</v>
      </c>
      <c r="D3630" s="178">
        <v>43.37</v>
      </c>
      <c r="E3630" t="s">
        <v>20</v>
      </c>
    </row>
    <row r="3631" spans="1:6" ht="15" customHeight="1">
      <c r="A3631" s="174" t="s">
        <v>2153</v>
      </c>
      <c r="B3631" s="174" t="s">
        <v>2154</v>
      </c>
      <c r="C3631" s="174" t="s">
        <v>2155</v>
      </c>
      <c r="D3631" s="177">
        <v>111.12</v>
      </c>
      <c r="E3631" t="s">
        <v>34</v>
      </c>
    </row>
    <row r="3632" spans="1:6" ht="15" customHeight="1">
      <c r="A3632" s="175" t="s">
        <v>645</v>
      </c>
      <c r="B3632" s="175" t="s">
        <v>646</v>
      </c>
      <c r="C3632" s="175" t="s">
        <v>647</v>
      </c>
      <c r="D3632" s="178">
        <v>306.52</v>
      </c>
      <c r="E3632" t="s">
        <v>34</v>
      </c>
      <c r="F3632" t="s">
        <v>65</v>
      </c>
    </row>
    <row r="3633" spans="1:6" ht="15" customHeight="1">
      <c r="A3633" s="174" t="s">
        <v>4549</v>
      </c>
      <c r="B3633" s="174" t="s">
        <v>4550</v>
      </c>
      <c r="C3633" s="174" t="s">
        <v>534</v>
      </c>
      <c r="D3633" s="177">
        <v>94.18</v>
      </c>
      <c r="E3633" t="s">
        <v>20</v>
      </c>
    </row>
    <row r="3634" spans="1:6" ht="15" customHeight="1">
      <c r="A3634" s="175" t="s">
        <v>5647</v>
      </c>
      <c r="B3634" s="175" t="s">
        <v>5648</v>
      </c>
      <c r="C3634" s="175" t="s">
        <v>2128</v>
      </c>
      <c r="D3634" s="178">
        <v>113.38</v>
      </c>
      <c r="E3634" t="s">
        <v>20</v>
      </c>
    </row>
    <row r="3635" spans="1:6" ht="15" customHeight="1">
      <c r="A3635" s="174" t="s">
        <v>5649</v>
      </c>
      <c r="B3635" s="174" t="s">
        <v>5650</v>
      </c>
      <c r="C3635" s="174" t="s">
        <v>5651</v>
      </c>
      <c r="D3635" s="177">
        <v>763.16</v>
      </c>
      <c r="E3635" t="s">
        <v>20</v>
      </c>
    </row>
    <row r="3636" spans="1:6" ht="15" customHeight="1">
      <c r="A3636" s="175" t="s">
        <v>5652</v>
      </c>
      <c r="B3636" s="175" t="s">
        <v>5653</v>
      </c>
      <c r="C3636" s="175" t="s">
        <v>476</v>
      </c>
      <c r="D3636" s="178">
        <v>44.02</v>
      </c>
      <c r="E3636" t="s">
        <v>34</v>
      </c>
    </row>
    <row r="3637" spans="1:6" ht="15" customHeight="1">
      <c r="A3637" s="174" t="s">
        <v>5654</v>
      </c>
      <c r="B3637" s="174" t="s">
        <v>5655</v>
      </c>
      <c r="C3637" s="174" t="s">
        <v>476</v>
      </c>
      <c r="D3637" s="177">
        <v>275.88</v>
      </c>
      <c r="E3637" t="s">
        <v>34</v>
      </c>
    </row>
    <row r="3638" spans="1:6" ht="15" customHeight="1">
      <c r="A3638" s="175" t="s">
        <v>2343</v>
      </c>
      <c r="B3638" s="175" t="s">
        <v>2344</v>
      </c>
      <c r="C3638" s="175" t="s">
        <v>587</v>
      </c>
      <c r="D3638" s="178">
        <v>181.78</v>
      </c>
      <c r="E3638" t="s">
        <v>34</v>
      </c>
      <c r="F3638" t="s">
        <v>65</v>
      </c>
    </row>
    <row r="3639" spans="1:6" ht="15" customHeight="1">
      <c r="A3639" s="174" t="s">
        <v>4597</v>
      </c>
      <c r="B3639" s="174" t="s">
        <v>4598</v>
      </c>
      <c r="C3639" s="174" t="s">
        <v>534</v>
      </c>
      <c r="D3639" s="177">
        <v>266.16000000000003</v>
      </c>
      <c r="E3639" t="s">
        <v>20</v>
      </c>
    </row>
    <row r="3640" spans="1:6" ht="15" customHeight="1">
      <c r="A3640" s="175" t="s">
        <v>650</v>
      </c>
      <c r="B3640" s="175" t="s">
        <v>651</v>
      </c>
      <c r="C3640" s="175" t="s">
        <v>534</v>
      </c>
      <c r="D3640" s="178">
        <v>28.56</v>
      </c>
      <c r="E3640" t="s">
        <v>20</v>
      </c>
    </row>
    <row r="3641" spans="1:6" ht="15" customHeight="1">
      <c r="A3641" s="174" t="s">
        <v>5656</v>
      </c>
      <c r="B3641" s="174" t="s">
        <v>5657</v>
      </c>
      <c r="C3641" s="174" t="s">
        <v>534</v>
      </c>
      <c r="D3641" s="177">
        <v>68.239999999999995</v>
      </c>
      <c r="E3641" t="s">
        <v>20</v>
      </c>
    </row>
    <row r="3642" spans="1:6" ht="15" customHeight="1">
      <c r="A3642" s="175" t="s">
        <v>2167</v>
      </c>
      <c r="B3642" s="175" t="s">
        <v>2168</v>
      </c>
      <c r="C3642" s="175" t="s">
        <v>534</v>
      </c>
      <c r="D3642" s="178">
        <v>269.63</v>
      </c>
      <c r="E3642" t="s">
        <v>20</v>
      </c>
    </row>
    <row r="3643" spans="1:6" ht="15" customHeight="1">
      <c r="A3643" s="174" t="s">
        <v>4599</v>
      </c>
      <c r="B3643" s="174" t="s">
        <v>4600</v>
      </c>
      <c r="C3643" s="174" t="s">
        <v>534</v>
      </c>
      <c r="D3643" s="177">
        <v>85.85</v>
      </c>
      <c r="E3643" t="s">
        <v>20</v>
      </c>
    </row>
    <row r="3644" spans="1:6" ht="15" customHeight="1">
      <c r="A3644" s="175" t="s">
        <v>4667</v>
      </c>
      <c r="B3644" s="175" t="s">
        <v>4668</v>
      </c>
      <c r="C3644" s="175" t="s">
        <v>2234</v>
      </c>
      <c r="D3644" s="178">
        <v>46.62</v>
      </c>
      <c r="E3644" t="s">
        <v>20</v>
      </c>
    </row>
    <row r="3645" spans="1:6" ht="15" customHeight="1">
      <c r="A3645" s="174" t="s">
        <v>2520</v>
      </c>
      <c r="B3645" s="174" t="s">
        <v>2521</v>
      </c>
      <c r="C3645" s="174" t="s">
        <v>2234</v>
      </c>
      <c r="D3645" s="177">
        <v>69.930000000000007</v>
      </c>
      <c r="E3645" t="s">
        <v>20</v>
      </c>
    </row>
    <row r="3646" spans="1:6" ht="15" customHeight="1">
      <c r="A3646" s="175" t="s">
        <v>5658</v>
      </c>
      <c r="B3646" s="175" t="s">
        <v>5659</v>
      </c>
      <c r="C3646" s="175" t="s">
        <v>5660</v>
      </c>
      <c r="D3646" s="178">
        <v>151.80000000000001</v>
      </c>
      <c r="E3646" t="s">
        <v>34</v>
      </c>
      <c r="F3646" t="s">
        <v>65</v>
      </c>
    </row>
    <row r="3647" spans="1:6" ht="15" customHeight="1">
      <c r="A3647" s="174" t="s">
        <v>4584</v>
      </c>
      <c r="B3647" s="174" t="s">
        <v>4585</v>
      </c>
      <c r="C3647" s="174" t="s">
        <v>313</v>
      </c>
      <c r="D3647" s="177">
        <v>193.56</v>
      </c>
      <c r="E3647" t="s">
        <v>34</v>
      </c>
    </row>
    <row r="3648" spans="1:6" ht="15" customHeight="1">
      <c r="A3648" s="175" t="s">
        <v>657</v>
      </c>
      <c r="B3648" s="175" t="s">
        <v>658</v>
      </c>
      <c r="C3648" s="175" t="s">
        <v>659</v>
      </c>
      <c r="D3648" s="178">
        <v>267.83999999999997</v>
      </c>
      <c r="E3648" t="s">
        <v>20</v>
      </c>
    </row>
    <row r="3649" spans="1:5" ht="15" customHeight="1">
      <c r="A3649" s="174" t="s">
        <v>5661</v>
      </c>
      <c r="B3649" s="174" t="s">
        <v>5662</v>
      </c>
      <c r="C3649" s="174" t="s">
        <v>2347</v>
      </c>
      <c r="D3649" s="177">
        <v>77.459999999999994</v>
      </c>
      <c r="E3649" t="s">
        <v>34</v>
      </c>
    </row>
    <row r="3650" spans="1:5" ht="15" customHeight="1">
      <c r="A3650" s="175" t="s">
        <v>5663</v>
      </c>
      <c r="B3650" s="175" t="s">
        <v>5664</v>
      </c>
      <c r="C3650" s="175" t="s">
        <v>5665</v>
      </c>
      <c r="D3650" s="178">
        <v>178.14</v>
      </c>
      <c r="E3650" t="s">
        <v>34</v>
      </c>
    </row>
    <row r="3651" spans="1:5" ht="15" customHeight="1">
      <c r="A3651" s="174" t="s">
        <v>660</v>
      </c>
      <c r="B3651" s="174" t="s">
        <v>661</v>
      </c>
      <c r="C3651" s="174" t="s">
        <v>662</v>
      </c>
      <c r="D3651" s="177">
        <v>127.86</v>
      </c>
      <c r="E3651" t="s">
        <v>20</v>
      </c>
    </row>
    <row r="3652" spans="1:5" ht="15" customHeight="1">
      <c r="A3652" s="175" t="s">
        <v>2213</v>
      </c>
      <c r="B3652" s="175" t="s">
        <v>2214</v>
      </c>
      <c r="C3652" s="175" t="s">
        <v>1322</v>
      </c>
      <c r="D3652" s="178">
        <v>87.08</v>
      </c>
      <c r="E3652" t="s">
        <v>34</v>
      </c>
    </row>
    <row r="3653" spans="1:5" ht="15" customHeight="1">
      <c r="A3653" s="174" t="s">
        <v>5666</v>
      </c>
      <c r="B3653" s="174" t="s">
        <v>5667</v>
      </c>
      <c r="C3653" s="174" t="s">
        <v>5668</v>
      </c>
      <c r="D3653" s="177">
        <v>214.4</v>
      </c>
      <c r="E3653" t="s">
        <v>34</v>
      </c>
    </row>
    <row r="3654" spans="1:5" ht="15" customHeight="1">
      <c r="A3654" s="175" t="s">
        <v>663</v>
      </c>
      <c r="B3654" s="175" t="s">
        <v>664</v>
      </c>
      <c r="C3654" s="175" t="s">
        <v>617</v>
      </c>
      <c r="D3654" s="178">
        <v>247.72</v>
      </c>
      <c r="E3654" t="s">
        <v>34</v>
      </c>
    </row>
    <row r="3655" spans="1:5" ht="15" customHeight="1">
      <c r="A3655" s="174" t="s">
        <v>2532</v>
      </c>
      <c r="B3655" s="174" t="s">
        <v>2533</v>
      </c>
      <c r="C3655" s="174" t="s">
        <v>215</v>
      </c>
      <c r="D3655" s="177">
        <v>78.48</v>
      </c>
      <c r="E3655" t="s">
        <v>34</v>
      </c>
    </row>
    <row r="3656" spans="1:5" ht="15" customHeight="1">
      <c r="A3656" s="175" t="s">
        <v>2102</v>
      </c>
      <c r="B3656" s="175" t="s">
        <v>2103</v>
      </c>
      <c r="C3656" s="175" t="s">
        <v>2104</v>
      </c>
      <c r="D3656" s="178">
        <v>36.26</v>
      </c>
      <c r="E3656" t="s">
        <v>34</v>
      </c>
    </row>
    <row r="3657" spans="1:5" ht="15" customHeight="1">
      <c r="A3657" s="174" t="s">
        <v>5669</v>
      </c>
      <c r="B3657" s="174" t="s">
        <v>5670</v>
      </c>
      <c r="C3657" s="174" t="s">
        <v>476</v>
      </c>
      <c r="D3657" s="177">
        <v>179.22</v>
      </c>
      <c r="E3657" t="s">
        <v>34</v>
      </c>
    </row>
    <row r="3658" spans="1:5" ht="15" customHeight="1">
      <c r="A3658" s="175" t="s">
        <v>2163</v>
      </c>
      <c r="B3658" s="175" t="s">
        <v>2164</v>
      </c>
      <c r="C3658" s="175" t="s">
        <v>534</v>
      </c>
      <c r="D3658" s="178">
        <v>73.12</v>
      </c>
      <c r="E3658" t="s">
        <v>34</v>
      </c>
    </row>
    <row r="3659" spans="1:5" ht="15" customHeight="1">
      <c r="A3659" s="174" t="s">
        <v>5671</v>
      </c>
      <c r="B3659" s="174" t="s">
        <v>5672</v>
      </c>
      <c r="C3659" s="174" t="s">
        <v>241</v>
      </c>
      <c r="D3659" s="177">
        <v>143.72</v>
      </c>
      <c r="E3659" t="s">
        <v>34</v>
      </c>
    </row>
    <row r="3660" spans="1:5" ht="15" customHeight="1">
      <c r="A3660" s="175" t="s">
        <v>2199</v>
      </c>
      <c r="B3660" s="175" t="s">
        <v>2200</v>
      </c>
      <c r="C3660" s="175" t="s">
        <v>241</v>
      </c>
      <c r="D3660" s="178">
        <v>183.2</v>
      </c>
      <c r="E3660" t="s">
        <v>34</v>
      </c>
    </row>
    <row r="3661" spans="1:5" ht="15" customHeight="1">
      <c r="A3661" s="174" t="s">
        <v>2403</v>
      </c>
      <c r="B3661" s="174" t="s">
        <v>2404</v>
      </c>
      <c r="C3661" s="174" t="s">
        <v>534</v>
      </c>
      <c r="D3661" s="177">
        <v>82.2</v>
      </c>
      <c r="E3661" t="s">
        <v>34</v>
      </c>
    </row>
    <row r="3662" spans="1:5" ht="15" customHeight="1">
      <c r="A3662" s="175" t="s">
        <v>677</v>
      </c>
      <c r="B3662" s="175" t="s">
        <v>678</v>
      </c>
      <c r="C3662" s="175" t="s">
        <v>241</v>
      </c>
      <c r="D3662" s="178">
        <v>48.22</v>
      </c>
      <c r="E3662" t="s">
        <v>34</v>
      </c>
    </row>
    <row r="3663" spans="1:5" ht="15" customHeight="1">
      <c r="A3663" s="174" t="s">
        <v>4468</v>
      </c>
      <c r="B3663" s="174" t="s">
        <v>4469</v>
      </c>
      <c r="C3663" s="174" t="s">
        <v>241</v>
      </c>
      <c r="D3663" s="177">
        <v>157.21</v>
      </c>
      <c r="E3663" t="s">
        <v>34</v>
      </c>
    </row>
    <row r="3664" spans="1:5" ht="15" customHeight="1">
      <c r="A3664" s="175" t="s">
        <v>684</v>
      </c>
      <c r="B3664" s="175" t="s">
        <v>685</v>
      </c>
      <c r="C3664" s="175" t="s">
        <v>241</v>
      </c>
      <c r="D3664" s="178">
        <v>105.85</v>
      </c>
      <c r="E3664" t="s">
        <v>34</v>
      </c>
    </row>
    <row r="3665" spans="1:5" ht="15" customHeight="1">
      <c r="A3665" s="174" t="s">
        <v>5673</v>
      </c>
      <c r="B3665" s="174" t="s">
        <v>5674</v>
      </c>
      <c r="C3665" s="174" t="s">
        <v>693</v>
      </c>
      <c r="D3665" s="177">
        <v>35</v>
      </c>
      <c r="E3665" t="s">
        <v>34</v>
      </c>
    </row>
    <row r="3666" spans="1:5" ht="15" customHeight="1">
      <c r="A3666" s="175" t="s">
        <v>3296</v>
      </c>
      <c r="B3666" s="175" t="s">
        <v>3297</v>
      </c>
      <c r="C3666" s="175" t="s">
        <v>693</v>
      </c>
      <c r="D3666" s="178">
        <v>35</v>
      </c>
      <c r="E3666" t="s">
        <v>34</v>
      </c>
    </row>
    <row r="3667" spans="1:5" ht="15" customHeight="1">
      <c r="A3667" s="174" t="s">
        <v>5675</v>
      </c>
      <c r="B3667" s="174" t="s">
        <v>5676</v>
      </c>
      <c r="C3667" s="174" t="s">
        <v>344</v>
      </c>
      <c r="D3667" s="177">
        <v>153.63999999999999</v>
      </c>
      <c r="E3667" t="s">
        <v>34</v>
      </c>
    </row>
    <row r="3668" spans="1:5" ht="15" customHeight="1">
      <c r="A3668" s="175" t="s">
        <v>5677</v>
      </c>
      <c r="B3668" s="175" t="s">
        <v>5678</v>
      </c>
      <c r="C3668" s="175" t="s">
        <v>5679</v>
      </c>
      <c r="D3668" s="178">
        <v>108.57</v>
      </c>
      <c r="E3668" t="s">
        <v>34</v>
      </c>
    </row>
    <row r="3669" spans="1:5" ht="15" customHeight="1">
      <c r="A3669" s="174" t="s">
        <v>3606</v>
      </c>
      <c r="B3669" s="174" t="s">
        <v>3607</v>
      </c>
      <c r="C3669" s="174" t="s">
        <v>2808</v>
      </c>
      <c r="D3669" s="177">
        <v>55.88</v>
      </c>
      <c r="E3669" t="s">
        <v>34</v>
      </c>
    </row>
    <row r="3670" spans="1:5" ht="15" customHeight="1">
      <c r="A3670" s="175" t="s">
        <v>3027</v>
      </c>
      <c r="B3670" s="175" t="s">
        <v>3028</v>
      </c>
      <c r="C3670" s="175" t="s">
        <v>215</v>
      </c>
      <c r="D3670" s="178">
        <v>20.84</v>
      </c>
      <c r="E3670" t="s">
        <v>34</v>
      </c>
    </row>
    <row r="3671" spans="1:5" ht="15" customHeight="1">
      <c r="A3671" s="174" t="s">
        <v>713</v>
      </c>
      <c r="B3671" s="174" t="s">
        <v>714</v>
      </c>
      <c r="C3671" s="174" t="s">
        <v>715</v>
      </c>
      <c r="D3671" s="177">
        <v>39.47</v>
      </c>
      <c r="E3671" t="s">
        <v>34</v>
      </c>
    </row>
    <row r="3672" spans="1:5" ht="15" customHeight="1">
      <c r="A3672" s="175" t="s">
        <v>4724</v>
      </c>
      <c r="B3672" s="175" t="s">
        <v>4725</v>
      </c>
      <c r="C3672" s="175" t="s">
        <v>4726</v>
      </c>
      <c r="D3672" s="178">
        <v>39.03</v>
      </c>
      <c r="E3672" t="s">
        <v>34</v>
      </c>
    </row>
    <row r="3673" spans="1:5" ht="15" customHeight="1">
      <c r="A3673" s="174" t="s">
        <v>2646</v>
      </c>
      <c r="B3673" s="174" t="s">
        <v>2647</v>
      </c>
      <c r="C3673" s="174" t="s">
        <v>2648</v>
      </c>
      <c r="D3673" s="177">
        <v>507.19</v>
      </c>
      <c r="E3673" t="s">
        <v>34</v>
      </c>
    </row>
    <row r="3674" spans="1:5" ht="15" customHeight="1">
      <c r="A3674" s="175" t="s">
        <v>5257</v>
      </c>
      <c r="B3674" s="175" t="s">
        <v>5258</v>
      </c>
      <c r="C3674" s="175" t="s">
        <v>1071</v>
      </c>
      <c r="D3674" s="178">
        <v>17.670000000000002</v>
      </c>
      <c r="E3674" t="s">
        <v>34</v>
      </c>
    </row>
    <row r="3675" spans="1:5" ht="15" customHeight="1">
      <c r="A3675" s="174" t="s">
        <v>5680</v>
      </c>
      <c r="B3675" s="174" t="s">
        <v>5681</v>
      </c>
      <c r="C3675" s="174" t="s">
        <v>806</v>
      </c>
      <c r="D3675" s="177">
        <v>503.02</v>
      </c>
      <c r="E3675" t="s">
        <v>34</v>
      </c>
    </row>
    <row r="3676" spans="1:5" ht="15" customHeight="1">
      <c r="A3676" s="175" t="s">
        <v>722</v>
      </c>
      <c r="B3676" s="175" t="s">
        <v>723</v>
      </c>
      <c r="C3676" s="175" t="s">
        <v>724</v>
      </c>
      <c r="D3676" s="178">
        <v>21.51</v>
      </c>
      <c r="E3676" t="s">
        <v>34</v>
      </c>
    </row>
    <row r="3677" spans="1:5" ht="15" customHeight="1">
      <c r="A3677" s="174" t="s">
        <v>725</v>
      </c>
      <c r="B3677" s="174" t="s">
        <v>726</v>
      </c>
      <c r="C3677" s="174" t="s">
        <v>727</v>
      </c>
      <c r="D3677" s="177">
        <v>43.56</v>
      </c>
      <c r="E3677" t="s">
        <v>34</v>
      </c>
    </row>
    <row r="3678" spans="1:5" ht="15" customHeight="1">
      <c r="A3678" s="175" t="s">
        <v>3526</v>
      </c>
      <c r="B3678" s="175" t="s">
        <v>3527</v>
      </c>
      <c r="C3678" s="175" t="s">
        <v>241</v>
      </c>
      <c r="D3678" s="178">
        <v>44.48</v>
      </c>
      <c r="E3678" t="s">
        <v>34</v>
      </c>
    </row>
    <row r="3679" spans="1:5" ht="15" customHeight="1">
      <c r="A3679" s="174" t="s">
        <v>730</v>
      </c>
      <c r="B3679" s="174" t="s">
        <v>731</v>
      </c>
      <c r="C3679" s="174" t="s">
        <v>732</v>
      </c>
      <c r="D3679" s="177">
        <v>52.18</v>
      </c>
      <c r="E3679" t="s">
        <v>34</v>
      </c>
    </row>
    <row r="3680" spans="1:5" ht="15" customHeight="1">
      <c r="A3680" s="175" t="s">
        <v>738</v>
      </c>
      <c r="B3680" s="175" t="s">
        <v>739</v>
      </c>
      <c r="C3680" s="175" t="s">
        <v>476</v>
      </c>
      <c r="D3680" s="178">
        <v>49.2</v>
      </c>
      <c r="E3680" t="s">
        <v>34</v>
      </c>
    </row>
    <row r="3681" spans="1:5" ht="15" customHeight="1">
      <c r="A3681" s="174" t="s">
        <v>3903</v>
      </c>
      <c r="B3681" s="174" t="s">
        <v>3904</v>
      </c>
      <c r="C3681" s="174" t="s">
        <v>241</v>
      </c>
      <c r="D3681" s="177">
        <v>36.880000000000003</v>
      </c>
      <c r="E3681" t="s">
        <v>34</v>
      </c>
    </row>
    <row r="3682" spans="1:5" ht="15" customHeight="1">
      <c r="A3682" s="175" t="s">
        <v>5682</v>
      </c>
      <c r="B3682" s="175" t="s">
        <v>5683</v>
      </c>
      <c r="C3682" s="175" t="s">
        <v>2743</v>
      </c>
      <c r="D3682" s="178">
        <v>49.36</v>
      </c>
      <c r="E3682" t="s">
        <v>34</v>
      </c>
    </row>
    <row r="3683" spans="1:5" ht="15" customHeight="1">
      <c r="A3683" s="174" t="s">
        <v>5684</v>
      </c>
      <c r="B3683" s="174" t="s">
        <v>5685</v>
      </c>
      <c r="C3683" s="174" t="s">
        <v>5686</v>
      </c>
      <c r="D3683" s="177">
        <v>21.67</v>
      </c>
      <c r="E3683" t="s">
        <v>34</v>
      </c>
    </row>
    <row r="3684" spans="1:5" ht="15" customHeight="1">
      <c r="A3684" s="175" t="s">
        <v>5687</v>
      </c>
      <c r="B3684" s="175" t="s">
        <v>5235</v>
      </c>
      <c r="C3684" s="175" t="s">
        <v>5236</v>
      </c>
      <c r="D3684" s="178">
        <v>0</v>
      </c>
      <c r="E3684" t="s">
        <v>34</v>
      </c>
    </row>
    <row r="3685" spans="1:5" ht="15" customHeight="1">
      <c r="A3685" s="174" t="s">
        <v>2683</v>
      </c>
      <c r="B3685" s="174" t="s">
        <v>2684</v>
      </c>
      <c r="C3685" s="174" t="s">
        <v>2685</v>
      </c>
      <c r="D3685" s="177">
        <v>53.34</v>
      </c>
      <c r="E3685" t="s">
        <v>34</v>
      </c>
    </row>
    <row r="3686" spans="1:5" ht="15" customHeight="1">
      <c r="A3686" s="175" t="s">
        <v>4829</v>
      </c>
      <c r="B3686" s="175" t="s">
        <v>4830</v>
      </c>
      <c r="C3686" s="175" t="s">
        <v>4831</v>
      </c>
      <c r="D3686" s="178">
        <v>113.36</v>
      </c>
      <c r="E3686" t="s">
        <v>34</v>
      </c>
    </row>
    <row r="3687" spans="1:5" ht="15" customHeight="1">
      <c r="A3687" s="174" t="s">
        <v>4686</v>
      </c>
      <c r="B3687" s="174" t="s">
        <v>3004</v>
      </c>
      <c r="C3687" s="174" t="s">
        <v>1228</v>
      </c>
      <c r="D3687" s="177">
        <v>30.22</v>
      </c>
      <c r="E3687" t="s">
        <v>34</v>
      </c>
    </row>
    <row r="3688" spans="1:5" ht="15" customHeight="1">
      <c r="A3688" s="175" t="s">
        <v>758</v>
      </c>
      <c r="B3688" s="175" t="s">
        <v>759</v>
      </c>
      <c r="C3688" s="175" t="s">
        <v>760</v>
      </c>
      <c r="D3688" s="178">
        <v>46.88</v>
      </c>
      <c r="E3688" t="s">
        <v>34</v>
      </c>
    </row>
    <row r="3689" spans="1:5" ht="15" customHeight="1">
      <c r="A3689" s="174" t="s">
        <v>3580</v>
      </c>
      <c r="B3689" s="174" t="s">
        <v>3581</v>
      </c>
      <c r="C3689" s="174" t="s">
        <v>3582</v>
      </c>
      <c r="D3689" s="177">
        <v>61.03</v>
      </c>
      <c r="E3689" t="s">
        <v>34</v>
      </c>
    </row>
    <row r="3690" spans="1:5" ht="15" customHeight="1">
      <c r="A3690" s="175" t="s">
        <v>2658</v>
      </c>
      <c r="B3690" s="175" t="s">
        <v>2659</v>
      </c>
      <c r="C3690" s="175" t="s">
        <v>880</v>
      </c>
      <c r="D3690" s="178">
        <v>41.78</v>
      </c>
      <c r="E3690" t="s">
        <v>34</v>
      </c>
    </row>
    <row r="3691" spans="1:5" ht="15" customHeight="1">
      <c r="A3691" s="174" t="s">
        <v>2948</v>
      </c>
      <c r="B3691" s="174" t="s">
        <v>2949</v>
      </c>
      <c r="C3691" s="174" t="s">
        <v>2950</v>
      </c>
      <c r="D3691" s="177">
        <v>97.07</v>
      </c>
      <c r="E3691" t="s">
        <v>34</v>
      </c>
    </row>
    <row r="3692" spans="1:5" ht="15" customHeight="1">
      <c r="A3692" s="175" t="s">
        <v>2814</v>
      </c>
      <c r="B3692" s="175" t="s">
        <v>2815</v>
      </c>
      <c r="C3692" s="175" t="s">
        <v>2816</v>
      </c>
      <c r="D3692" s="178">
        <v>150.26</v>
      </c>
      <c r="E3692" t="s">
        <v>34</v>
      </c>
    </row>
    <row r="3693" spans="1:5" ht="15" customHeight="1">
      <c r="A3693" s="174" t="s">
        <v>2945</v>
      </c>
      <c r="B3693" s="174" t="s">
        <v>2946</v>
      </c>
      <c r="C3693" s="174" t="s">
        <v>2947</v>
      </c>
      <c r="D3693" s="177">
        <v>62.28</v>
      </c>
      <c r="E3693" t="s">
        <v>34</v>
      </c>
    </row>
    <row r="3694" spans="1:5" ht="15" customHeight="1">
      <c r="A3694" s="175" t="s">
        <v>781</v>
      </c>
      <c r="B3694" s="175" t="s">
        <v>782</v>
      </c>
      <c r="C3694" s="175" t="s">
        <v>783</v>
      </c>
      <c r="D3694" s="178">
        <v>31.72</v>
      </c>
      <c r="E3694" t="s">
        <v>34</v>
      </c>
    </row>
    <row r="3695" spans="1:5" ht="15" customHeight="1">
      <c r="A3695" s="174" t="s">
        <v>4913</v>
      </c>
      <c r="B3695" s="174" t="s">
        <v>4914</v>
      </c>
      <c r="C3695" s="174" t="s">
        <v>4915</v>
      </c>
      <c r="D3695" s="177">
        <v>20.079999999999998</v>
      </c>
      <c r="E3695" t="s">
        <v>34</v>
      </c>
    </row>
    <row r="3696" spans="1:5" ht="15" customHeight="1">
      <c r="A3696" s="175" t="s">
        <v>5688</v>
      </c>
      <c r="B3696" s="175" t="s">
        <v>5689</v>
      </c>
      <c r="C3696" s="175" t="s">
        <v>5690</v>
      </c>
      <c r="D3696" s="181"/>
      <c r="E3696" t="s">
        <v>34</v>
      </c>
    </row>
    <row r="3697" spans="1:5" ht="15" customHeight="1">
      <c r="A3697" s="174" t="s">
        <v>2640</v>
      </c>
      <c r="B3697" s="174" t="s">
        <v>2641</v>
      </c>
      <c r="C3697" s="174" t="s">
        <v>2642</v>
      </c>
      <c r="D3697" s="177">
        <v>239.1</v>
      </c>
      <c r="E3697" t="s">
        <v>34</v>
      </c>
    </row>
    <row r="3698" spans="1:5" ht="15" customHeight="1">
      <c r="A3698" s="175" t="s">
        <v>5691</v>
      </c>
      <c r="B3698" s="175" t="s">
        <v>5692</v>
      </c>
      <c r="C3698" s="175" t="s">
        <v>5693</v>
      </c>
      <c r="D3698" s="178">
        <v>83.77</v>
      </c>
      <c r="E3698" t="s">
        <v>34</v>
      </c>
    </row>
    <row r="3699" spans="1:5" ht="15" customHeight="1">
      <c r="A3699" s="174" t="s">
        <v>5694</v>
      </c>
      <c r="B3699" s="174" t="s">
        <v>5695</v>
      </c>
      <c r="C3699" s="174" t="s">
        <v>5696</v>
      </c>
      <c r="D3699" s="177">
        <v>64.709999999999994</v>
      </c>
      <c r="E3699" t="s">
        <v>34</v>
      </c>
    </row>
    <row r="3700" spans="1:5" ht="15" customHeight="1">
      <c r="A3700" s="175" t="s">
        <v>5697</v>
      </c>
      <c r="B3700" s="175" t="s">
        <v>5698</v>
      </c>
      <c r="C3700" s="175" t="s">
        <v>829</v>
      </c>
      <c r="D3700" s="178">
        <v>92.92</v>
      </c>
      <c r="E3700" t="s">
        <v>34</v>
      </c>
    </row>
    <row r="3701" spans="1:5" ht="15" customHeight="1">
      <c r="A3701" s="174" t="s">
        <v>827</v>
      </c>
      <c r="B3701" s="174" t="s">
        <v>828</v>
      </c>
      <c r="C3701" s="174" t="s">
        <v>829</v>
      </c>
      <c r="D3701" s="177">
        <v>483.64</v>
      </c>
      <c r="E3701" t="s">
        <v>34</v>
      </c>
    </row>
    <row r="3702" spans="1:5" ht="15" customHeight="1">
      <c r="A3702" s="175" t="s">
        <v>4814</v>
      </c>
      <c r="B3702" s="175" t="s">
        <v>4815</v>
      </c>
      <c r="C3702" s="175" t="s">
        <v>829</v>
      </c>
      <c r="D3702" s="178">
        <v>390.72</v>
      </c>
      <c r="E3702" t="s">
        <v>34</v>
      </c>
    </row>
    <row r="3703" spans="1:5" ht="15" customHeight="1">
      <c r="A3703" s="174" t="s">
        <v>3524</v>
      </c>
      <c r="B3703" s="174" t="s">
        <v>3525</v>
      </c>
      <c r="C3703" s="174" t="s">
        <v>528</v>
      </c>
      <c r="D3703" s="177">
        <v>73.819999999999993</v>
      </c>
      <c r="E3703" t="s">
        <v>34</v>
      </c>
    </row>
    <row r="3704" spans="1:5" ht="15" customHeight="1">
      <c r="A3704" s="175" t="s">
        <v>2715</v>
      </c>
      <c r="B3704" s="175" t="s">
        <v>2716</v>
      </c>
      <c r="C3704" s="175" t="s">
        <v>718</v>
      </c>
      <c r="D3704" s="178">
        <v>222</v>
      </c>
      <c r="E3704" t="s">
        <v>34</v>
      </c>
    </row>
    <row r="3705" spans="1:5" ht="15" customHeight="1">
      <c r="A3705" s="174" t="s">
        <v>3165</v>
      </c>
      <c r="B3705" s="174" t="s">
        <v>3166</v>
      </c>
      <c r="C3705" s="174" t="s">
        <v>241</v>
      </c>
      <c r="D3705" s="177">
        <v>19.91</v>
      </c>
      <c r="E3705" t="s">
        <v>34</v>
      </c>
    </row>
    <row r="3706" spans="1:5" ht="15" customHeight="1">
      <c r="A3706" s="175" t="s">
        <v>3596</v>
      </c>
      <c r="B3706" s="175" t="s">
        <v>3597</v>
      </c>
      <c r="C3706" s="175" t="s">
        <v>594</v>
      </c>
      <c r="D3706" s="178">
        <v>35.47</v>
      </c>
      <c r="E3706" t="s">
        <v>34</v>
      </c>
    </row>
    <row r="3707" spans="1:5" ht="15" customHeight="1">
      <c r="A3707" s="174" t="s">
        <v>2821</v>
      </c>
      <c r="B3707" s="174" t="s">
        <v>2822</v>
      </c>
      <c r="C3707" s="174" t="s">
        <v>2823</v>
      </c>
      <c r="D3707" s="177">
        <v>47.6</v>
      </c>
      <c r="E3707" t="s">
        <v>34</v>
      </c>
    </row>
    <row r="3708" spans="1:5" ht="15" customHeight="1">
      <c r="A3708" s="175" t="s">
        <v>4763</v>
      </c>
      <c r="B3708" s="175" t="s">
        <v>4764</v>
      </c>
      <c r="C3708" s="175" t="s">
        <v>2685</v>
      </c>
      <c r="D3708" s="178">
        <v>34.28</v>
      </c>
      <c r="E3708" t="s">
        <v>34</v>
      </c>
    </row>
    <row r="3709" spans="1:5" ht="15" customHeight="1">
      <c r="A3709" s="174" t="s">
        <v>2942</v>
      </c>
      <c r="B3709" s="174" t="s">
        <v>2943</v>
      </c>
      <c r="C3709" s="174" t="s">
        <v>2944</v>
      </c>
      <c r="D3709" s="177">
        <v>526.79999999999995</v>
      </c>
      <c r="E3709" t="s">
        <v>34</v>
      </c>
    </row>
    <row r="3710" spans="1:5" ht="15" customHeight="1">
      <c r="A3710" s="175" t="s">
        <v>4744</v>
      </c>
      <c r="B3710" s="175" t="s">
        <v>946</v>
      </c>
      <c r="C3710" s="175" t="s">
        <v>845</v>
      </c>
      <c r="D3710" s="178">
        <v>170.4</v>
      </c>
      <c r="E3710" t="s">
        <v>34</v>
      </c>
    </row>
    <row r="3711" spans="1:5" ht="15" customHeight="1">
      <c r="A3711" s="174" t="s">
        <v>5699</v>
      </c>
      <c r="B3711" s="174" t="s">
        <v>5700</v>
      </c>
      <c r="C3711" s="174" t="s">
        <v>5701</v>
      </c>
      <c r="D3711" s="177">
        <v>26.93</v>
      </c>
      <c r="E3711" t="s">
        <v>34</v>
      </c>
    </row>
    <row r="3712" spans="1:5" ht="15" customHeight="1">
      <c r="A3712" s="175" t="s">
        <v>3604</v>
      </c>
      <c r="B3712" s="175" t="s">
        <v>3605</v>
      </c>
      <c r="C3712" s="175" t="s">
        <v>3603</v>
      </c>
      <c r="D3712" s="178">
        <v>50.04</v>
      </c>
      <c r="E3712" t="s">
        <v>34</v>
      </c>
    </row>
    <row r="3713" spans="1:5" ht="15" customHeight="1">
      <c r="A3713" s="174" t="s">
        <v>5106</v>
      </c>
      <c r="B3713" s="174" t="s">
        <v>5107</v>
      </c>
      <c r="C3713" s="174" t="s">
        <v>374</v>
      </c>
      <c r="D3713" s="177">
        <v>46.51</v>
      </c>
      <c r="E3713" t="s">
        <v>34</v>
      </c>
    </row>
    <row r="3714" spans="1:5" ht="15" customHeight="1">
      <c r="A3714" s="175" t="s">
        <v>5154</v>
      </c>
      <c r="B3714" s="175" t="s">
        <v>5155</v>
      </c>
      <c r="C3714" s="175" t="s">
        <v>476</v>
      </c>
      <c r="D3714" s="178">
        <v>77.62</v>
      </c>
      <c r="E3714" t="s">
        <v>34</v>
      </c>
    </row>
    <row r="3715" spans="1:5" ht="15" customHeight="1">
      <c r="A3715" s="174" t="s">
        <v>3494</v>
      </c>
      <c r="B3715" s="174" t="s">
        <v>3495</v>
      </c>
      <c r="C3715" s="174" t="s">
        <v>869</v>
      </c>
      <c r="D3715" s="177">
        <v>44.58</v>
      </c>
      <c r="E3715" t="s">
        <v>34</v>
      </c>
    </row>
    <row r="3716" spans="1:5" ht="15" customHeight="1">
      <c r="A3716" s="175" t="s">
        <v>5702</v>
      </c>
      <c r="B3716" s="175" t="s">
        <v>3083</v>
      </c>
      <c r="C3716" s="175" t="s">
        <v>3084</v>
      </c>
      <c r="D3716" s="178">
        <v>32.07</v>
      </c>
      <c r="E3716" t="s">
        <v>34</v>
      </c>
    </row>
    <row r="3717" spans="1:5" ht="15" customHeight="1">
      <c r="A3717" s="174" t="s">
        <v>5703</v>
      </c>
      <c r="B3717" s="174" t="s">
        <v>5704</v>
      </c>
      <c r="C3717" s="174" t="s">
        <v>241</v>
      </c>
      <c r="D3717" s="177">
        <v>37.32</v>
      </c>
      <c r="E3717" t="s">
        <v>34</v>
      </c>
    </row>
    <row r="3718" spans="1:5" ht="15" customHeight="1">
      <c r="A3718" s="175" t="s">
        <v>3325</v>
      </c>
      <c r="B3718" s="175" t="s">
        <v>3326</v>
      </c>
      <c r="C3718" s="175" t="s">
        <v>476</v>
      </c>
      <c r="D3718" s="178">
        <v>7.88</v>
      </c>
      <c r="E3718" t="s">
        <v>34</v>
      </c>
    </row>
    <row r="3719" spans="1:5" ht="15" customHeight="1">
      <c r="A3719" s="174" t="s">
        <v>881</v>
      </c>
      <c r="B3719" s="174" t="s">
        <v>882</v>
      </c>
      <c r="C3719" s="174" t="s">
        <v>241</v>
      </c>
      <c r="D3719" s="177">
        <v>38.01</v>
      </c>
      <c r="E3719" t="s">
        <v>34</v>
      </c>
    </row>
    <row r="3720" spans="1:5" ht="15" customHeight="1">
      <c r="A3720" s="175" t="s">
        <v>5705</v>
      </c>
      <c r="B3720" s="175" t="s">
        <v>2933</v>
      </c>
      <c r="C3720" s="175" t="s">
        <v>3503</v>
      </c>
      <c r="D3720" s="178">
        <v>36.44</v>
      </c>
      <c r="E3720" t="s">
        <v>34</v>
      </c>
    </row>
    <row r="3721" spans="1:5" ht="15" customHeight="1">
      <c r="A3721" s="174" t="s">
        <v>2812</v>
      </c>
      <c r="B3721" s="174" t="s">
        <v>2776</v>
      </c>
      <c r="C3721" s="174" t="s">
        <v>2813</v>
      </c>
      <c r="D3721" s="177">
        <v>32.130000000000003</v>
      </c>
      <c r="E3721" t="s">
        <v>34</v>
      </c>
    </row>
    <row r="3722" spans="1:5" ht="15" customHeight="1">
      <c r="A3722" s="175" t="s">
        <v>3472</v>
      </c>
      <c r="B3722" s="175" t="s">
        <v>3473</v>
      </c>
      <c r="C3722" s="175" t="s">
        <v>3474</v>
      </c>
      <c r="D3722" s="178">
        <v>19.760000000000002</v>
      </c>
      <c r="E3722" t="s">
        <v>34</v>
      </c>
    </row>
    <row r="3723" spans="1:5" ht="15" customHeight="1">
      <c r="A3723" s="174" t="s">
        <v>2652</v>
      </c>
      <c r="B3723" s="174" t="s">
        <v>2653</v>
      </c>
      <c r="C3723" s="174" t="s">
        <v>241</v>
      </c>
      <c r="D3723" s="177">
        <v>111.18</v>
      </c>
      <c r="E3723" t="s">
        <v>34</v>
      </c>
    </row>
    <row r="3724" spans="1:5" ht="15" customHeight="1">
      <c r="A3724" s="175" t="s">
        <v>5706</v>
      </c>
      <c r="B3724" s="175" t="s">
        <v>5707</v>
      </c>
      <c r="C3724" s="175" t="s">
        <v>765</v>
      </c>
      <c r="D3724" s="178">
        <v>61.09</v>
      </c>
      <c r="E3724" t="s">
        <v>34</v>
      </c>
    </row>
    <row r="3725" spans="1:5" ht="15" customHeight="1">
      <c r="A3725" s="174" t="s">
        <v>3122</v>
      </c>
      <c r="B3725" s="174" t="s">
        <v>2831</v>
      </c>
      <c r="C3725" s="174" t="s">
        <v>476</v>
      </c>
      <c r="D3725" s="177">
        <v>80.790000000000006</v>
      </c>
      <c r="E3725" t="s">
        <v>34</v>
      </c>
    </row>
    <row r="3726" spans="1:5" ht="15" customHeight="1">
      <c r="A3726" s="175" t="s">
        <v>5278</v>
      </c>
      <c r="B3726" s="175" t="s">
        <v>5279</v>
      </c>
      <c r="C3726" s="175" t="s">
        <v>476</v>
      </c>
      <c r="D3726" s="178">
        <v>43.56</v>
      </c>
      <c r="E3726" t="s">
        <v>34</v>
      </c>
    </row>
    <row r="3727" spans="1:5" ht="15" customHeight="1">
      <c r="A3727" s="174" t="s">
        <v>5708</v>
      </c>
      <c r="B3727" s="174" t="s">
        <v>5709</v>
      </c>
      <c r="C3727" s="174" t="s">
        <v>737</v>
      </c>
      <c r="D3727" s="177">
        <v>27.67</v>
      </c>
      <c r="E3727" t="s">
        <v>34</v>
      </c>
    </row>
    <row r="3728" spans="1:5" ht="15" customHeight="1">
      <c r="A3728" s="175" t="s">
        <v>888</v>
      </c>
      <c r="B3728" s="175" t="s">
        <v>889</v>
      </c>
      <c r="C3728" s="175" t="s">
        <v>241</v>
      </c>
      <c r="D3728" s="178">
        <v>9.0299999999999994</v>
      </c>
      <c r="E3728" t="s">
        <v>34</v>
      </c>
    </row>
    <row r="3729" spans="1:5" ht="15" customHeight="1">
      <c r="A3729" s="174" t="s">
        <v>2764</v>
      </c>
      <c r="B3729" s="174" t="s">
        <v>2765</v>
      </c>
      <c r="C3729" s="174" t="s">
        <v>241</v>
      </c>
      <c r="D3729" s="177">
        <v>78.510000000000005</v>
      </c>
      <c r="E3729" t="s">
        <v>34</v>
      </c>
    </row>
    <row r="3730" spans="1:5" ht="15" customHeight="1">
      <c r="A3730" s="175" t="s">
        <v>4695</v>
      </c>
      <c r="B3730" s="175" t="s">
        <v>4696</v>
      </c>
      <c r="C3730" s="175" t="s">
        <v>4697</v>
      </c>
      <c r="D3730" s="178">
        <v>84.62</v>
      </c>
      <c r="E3730" t="s">
        <v>34</v>
      </c>
    </row>
    <row r="3731" spans="1:5" ht="15" customHeight="1">
      <c r="A3731" s="174" t="s">
        <v>5710</v>
      </c>
      <c r="B3731" s="174" t="s">
        <v>5711</v>
      </c>
      <c r="C3731" s="174" t="s">
        <v>2816</v>
      </c>
      <c r="D3731" s="177">
        <v>76.040000000000006</v>
      </c>
      <c r="E3731" t="s">
        <v>34</v>
      </c>
    </row>
    <row r="3732" spans="1:5" ht="15" customHeight="1">
      <c r="A3732" s="175" t="s">
        <v>5712</v>
      </c>
      <c r="B3732" s="175" t="s">
        <v>5713</v>
      </c>
      <c r="C3732" s="175" t="s">
        <v>241</v>
      </c>
      <c r="D3732" s="178">
        <v>477.6</v>
      </c>
      <c r="E3732" t="s">
        <v>34</v>
      </c>
    </row>
    <row r="3733" spans="1:5" ht="15" customHeight="1">
      <c r="A3733" s="174" t="s">
        <v>906</v>
      </c>
      <c r="B3733" s="174" t="s">
        <v>907</v>
      </c>
      <c r="C3733" s="174" t="s">
        <v>908</v>
      </c>
      <c r="D3733" s="177">
        <v>39.159999999999997</v>
      </c>
      <c r="E3733" t="s">
        <v>34</v>
      </c>
    </row>
    <row r="3734" spans="1:5" ht="15" customHeight="1">
      <c r="A3734" s="175" t="s">
        <v>3933</v>
      </c>
      <c r="B3734" s="175" t="s">
        <v>3934</v>
      </c>
      <c r="C3734" s="175" t="s">
        <v>1071</v>
      </c>
      <c r="D3734" s="178">
        <v>12.67</v>
      </c>
      <c r="E3734" t="s">
        <v>34</v>
      </c>
    </row>
    <row r="3735" spans="1:5" ht="15" customHeight="1">
      <c r="A3735" s="174" t="s">
        <v>4780</v>
      </c>
      <c r="B3735" s="174" t="s">
        <v>4781</v>
      </c>
      <c r="C3735" s="174" t="s">
        <v>3245</v>
      </c>
      <c r="D3735" s="177">
        <v>112.66</v>
      </c>
      <c r="E3735" t="s">
        <v>34</v>
      </c>
    </row>
    <row r="3736" spans="1:5" ht="15" customHeight="1">
      <c r="A3736" s="175" t="s">
        <v>5147</v>
      </c>
      <c r="B3736" s="175" t="s">
        <v>5148</v>
      </c>
      <c r="C3736" s="175" t="s">
        <v>5149</v>
      </c>
      <c r="D3736" s="178">
        <v>59.91</v>
      </c>
      <c r="E3736" t="s">
        <v>34</v>
      </c>
    </row>
    <row r="3737" spans="1:5" ht="15" customHeight="1">
      <c r="A3737" s="174" t="s">
        <v>4954</v>
      </c>
      <c r="B3737" s="174" t="s">
        <v>4955</v>
      </c>
      <c r="C3737" s="174" t="s">
        <v>4956</v>
      </c>
      <c r="D3737" s="177">
        <v>65.349999999999994</v>
      </c>
      <c r="E3737" t="s">
        <v>34</v>
      </c>
    </row>
    <row r="3738" spans="1:5" ht="15" customHeight="1">
      <c r="A3738" s="175" t="s">
        <v>2967</v>
      </c>
      <c r="B3738" s="175" t="s">
        <v>2968</v>
      </c>
      <c r="C3738" s="175" t="s">
        <v>246</v>
      </c>
      <c r="D3738" s="178">
        <v>75.42</v>
      </c>
      <c r="E3738" t="s">
        <v>34</v>
      </c>
    </row>
    <row r="3739" spans="1:5" ht="15" customHeight="1">
      <c r="A3739" s="174" t="s">
        <v>4791</v>
      </c>
      <c r="B3739" s="174" t="s">
        <v>4792</v>
      </c>
      <c r="C3739" s="174" t="s">
        <v>4793</v>
      </c>
      <c r="D3739" s="177">
        <v>208.26</v>
      </c>
      <c r="E3739" t="s">
        <v>34</v>
      </c>
    </row>
    <row r="3740" spans="1:5" ht="15" customHeight="1">
      <c r="A3740" s="175" t="s">
        <v>5714</v>
      </c>
      <c r="B3740" s="175" t="s">
        <v>5715</v>
      </c>
      <c r="C3740" s="175" t="s">
        <v>5690</v>
      </c>
      <c r="D3740" s="178">
        <v>94.59</v>
      </c>
      <c r="E3740" t="s">
        <v>34</v>
      </c>
    </row>
    <row r="3741" spans="1:5" ht="15" customHeight="1">
      <c r="A3741" s="174" t="s">
        <v>5716</v>
      </c>
      <c r="B3741" s="174" t="s">
        <v>5717</v>
      </c>
      <c r="C3741" s="174" t="s">
        <v>241</v>
      </c>
      <c r="D3741" s="177">
        <v>86.78</v>
      </c>
      <c r="E3741" t="s">
        <v>34</v>
      </c>
    </row>
    <row r="3742" spans="1:5" ht="15" customHeight="1">
      <c r="A3742" s="175" t="s">
        <v>5718</v>
      </c>
      <c r="B3742" s="175" t="s">
        <v>3376</v>
      </c>
      <c r="C3742" s="175" t="s">
        <v>476</v>
      </c>
      <c r="D3742" s="178">
        <v>0</v>
      </c>
      <c r="E3742" t="s">
        <v>34</v>
      </c>
    </row>
    <row r="3743" spans="1:5" ht="15" customHeight="1">
      <c r="A3743" s="174" t="s">
        <v>5032</v>
      </c>
      <c r="B3743" s="174" t="s">
        <v>5033</v>
      </c>
      <c r="C3743" s="174" t="s">
        <v>2710</v>
      </c>
      <c r="D3743" s="177">
        <v>112.14</v>
      </c>
      <c r="E3743" t="s">
        <v>34</v>
      </c>
    </row>
    <row r="3744" spans="1:5" ht="15" customHeight="1">
      <c r="A3744" s="175" t="s">
        <v>3385</v>
      </c>
      <c r="B3744" s="175" t="s">
        <v>3386</v>
      </c>
      <c r="C3744" s="175" t="s">
        <v>594</v>
      </c>
      <c r="D3744" s="178">
        <v>43.58</v>
      </c>
      <c r="E3744" t="s">
        <v>34</v>
      </c>
    </row>
    <row r="3745" spans="1:5" ht="15" customHeight="1">
      <c r="A3745" s="174" t="s">
        <v>2841</v>
      </c>
      <c r="B3745" s="174" t="s">
        <v>2842</v>
      </c>
      <c r="C3745" s="174" t="s">
        <v>1000</v>
      </c>
      <c r="D3745" s="177">
        <v>33.869999999999997</v>
      </c>
      <c r="E3745" t="s">
        <v>34</v>
      </c>
    </row>
    <row r="3746" spans="1:5" ht="15" customHeight="1">
      <c r="A3746" s="175" t="s">
        <v>3095</v>
      </c>
      <c r="B3746" s="175" t="s">
        <v>3096</v>
      </c>
      <c r="C3746" s="175" t="s">
        <v>2756</v>
      </c>
      <c r="D3746" s="178">
        <v>83.28</v>
      </c>
      <c r="E3746" t="s">
        <v>34</v>
      </c>
    </row>
    <row r="3747" spans="1:5" ht="15" customHeight="1">
      <c r="A3747" s="174" t="s">
        <v>5719</v>
      </c>
      <c r="B3747" s="174" t="s">
        <v>5720</v>
      </c>
      <c r="C3747" s="174" t="s">
        <v>241</v>
      </c>
      <c r="D3747" s="177">
        <v>32.479999999999997</v>
      </c>
      <c r="E3747" t="s">
        <v>34</v>
      </c>
    </row>
    <row r="3748" spans="1:5" ht="15" customHeight="1">
      <c r="A3748" s="175" t="s">
        <v>2754</v>
      </c>
      <c r="B3748" s="175" t="s">
        <v>2755</v>
      </c>
      <c r="C3748" s="175" t="s">
        <v>2756</v>
      </c>
      <c r="D3748" s="178">
        <v>65.12</v>
      </c>
      <c r="E3748" t="s">
        <v>34</v>
      </c>
    </row>
    <row r="3749" spans="1:5" ht="15" customHeight="1">
      <c r="A3749" s="174" t="s">
        <v>3334</v>
      </c>
      <c r="B3749" s="174" t="s">
        <v>3335</v>
      </c>
      <c r="C3749" s="174" t="s">
        <v>2756</v>
      </c>
      <c r="D3749" s="177">
        <v>25.37</v>
      </c>
      <c r="E3749" t="s">
        <v>34</v>
      </c>
    </row>
    <row r="3750" spans="1:5" ht="15" customHeight="1">
      <c r="A3750" s="175" t="s">
        <v>5721</v>
      </c>
      <c r="B3750" s="175" t="s">
        <v>5722</v>
      </c>
      <c r="C3750" s="175" t="s">
        <v>241</v>
      </c>
      <c r="D3750" s="178">
        <v>38.090000000000003</v>
      </c>
      <c r="E3750" t="s">
        <v>34</v>
      </c>
    </row>
    <row r="3751" spans="1:5" ht="15" customHeight="1">
      <c r="A3751" s="174" t="s">
        <v>5723</v>
      </c>
      <c r="B3751" s="174" t="s">
        <v>4980</v>
      </c>
      <c r="C3751" s="174" t="s">
        <v>4981</v>
      </c>
      <c r="D3751" s="177">
        <v>39.659999999999997</v>
      </c>
      <c r="E3751" t="s">
        <v>34</v>
      </c>
    </row>
    <row r="3752" spans="1:5" ht="15" customHeight="1">
      <c r="A3752" s="175" t="s">
        <v>2938</v>
      </c>
      <c r="B3752" s="175" t="s">
        <v>2939</v>
      </c>
      <c r="C3752" s="175" t="s">
        <v>476</v>
      </c>
      <c r="D3752" s="178">
        <v>32.520000000000003</v>
      </c>
      <c r="E3752" t="s">
        <v>34</v>
      </c>
    </row>
    <row r="3753" spans="1:5" ht="15" customHeight="1">
      <c r="A3753" s="174" t="s">
        <v>5724</v>
      </c>
      <c r="B3753" s="174" t="s">
        <v>5725</v>
      </c>
      <c r="C3753" s="174" t="s">
        <v>374</v>
      </c>
      <c r="D3753" s="177">
        <v>6.13</v>
      </c>
      <c r="E3753" t="s">
        <v>34</v>
      </c>
    </row>
    <row r="3754" spans="1:5" ht="15" customHeight="1">
      <c r="A3754" s="175" t="s">
        <v>5726</v>
      </c>
      <c r="B3754" s="175" t="s">
        <v>5727</v>
      </c>
      <c r="C3754" s="175" t="s">
        <v>241</v>
      </c>
      <c r="D3754" s="178">
        <v>23.17</v>
      </c>
      <c r="E3754" t="s">
        <v>34</v>
      </c>
    </row>
    <row r="3755" spans="1:5" ht="15" customHeight="1">
      <c r="A3755" s="174" t="s">
        <v>3378</v>
      </c>
      <c r="B3755" s="174" t="s">
        <v>3076</v>
      </c>
      <c r="C3755" s="174" t="s">
        <v>3379</v>
      </c>
      <c r="D3755" s="177">
        <v>47.28</v>
      </c>
      <c r="E3755" t="s">
        <v>34</v>
      </c>
    </row>
    <row r="3756" spans="1:5" ht="15" customHeight="1">
      <c r="A3756" s="175" t="s">
        <v>976</v>
      </c>
      <c r="B3756" s="175" t="s">
        <v>977</v>
      </c>
      <c r="C3756" s="175" t="s">
        <v>241</v>
      </c>
      <c r="D3756" s="178">
        <v>122.22</v>
      </c>
      <c r="E3756" t="s">
        <v>34</v>
      </c>
    </row>
    <row r="3757" spans="1:5" ht="15" customHeight="1">
      <c r="A3757" s="174" t="s">
        <v>2876</v>
      </c>
      <c r="B3757" s="174" t="s">
        <v>2877</v>
      </c>
      <c r="C3757" s="174" t="s">
        <v>476</v>
      </c>
      <c r="D3757" s="177">
        <v>35.92</v>
      </c>
      <c r="E3757" t="s">
        <v>34</v>
      </c>
    </row>
    <row r="3758" spans="1:5" ht="15" customHeight="1">
      <c r="A3758" s="175" t="s">
        <v>2724</v>
      </c>
      <c r="B3758" s="175" t="s">
        <v>2725</v>
      </c>
      <c r="C3758" s="175" t="s">
        <v>2302</v>
      </c>
      <c r="D3758" s="178">
        <v>92.2</v>
      </c>
      <c r="E3758" t="s">
        <v>34</v>
      </c>
    </row>
    <row r="3759" spans="1:5" ht="15" customHeight="1">
      <c r="A3759" s="174" t="s">
        <v>981</v>
      </c>
      <c r="B3759" s="174" t="s">
        <v>982</v>
      </c>
      <c r="C3759" s="174" t="s">
        <v>983</v>
      </c>
      <c r="D3759" s="177">
        <v>94.42</v>
      </c>
      <c r="E3759" t="s">
        <v>34</v>
      </c>
    </row>
    <row r="3760" spans="1:5" ht="15" customHeight="1">
      <c r="A3760" s="175" t="s">
        <v>5728</v>
      </c>
      <c r="B3760" s="175" t="s">
        <v>3962</v>
      </c>
      <c r="C3760" s="175" t="s">
        <v>783</v>
      </c>
      <c r="D3760" s="178">
        <v>20.010000000000002</v>
      </c>
      <c r="E3760" t="s">
        <v>34</v>
      </c>
    </row>
    <row r="3761" spans="1:5" ht="15" customHeight="1">
      <c r="A3761" s="174" t="s">
        <v>4717</v>
      </c>
      <c r="B3761" s="174" t="s">
        <v>4718</v>
      </c>
      <c r="C3761" s="174" t="s">
        <v>1171</v>
      </c>
      <c r="D3761" s="177">
        <v>68.459999999999994</v>
      </c>
      <c r="E3761" t="s">
        <v>34</v>
      </c>
    </row>
    <row r="3762" spans="1:5" ht="15" customHeight="1">
      <c r="A3762" s="175" t="s">
        <v>3303</v>
      </c>
      <c r="B3762" s="175" t="s">
        <v>3304</v>
      </c>
      <c r="C3762" s="175" t="s">
        <v>344</v>
      </c>
      <c r="D3762" s="178">
        <v>106.48</v>
      </c>
      <c r="E3762" t="s">
        <v>34</v>
      </c>
    </row>
    <row r="3763" spans="1:5" ht="15" customHeight="1">
      <c r="A3763" s="174" t="s">
        <v>3036</v>
      </c>
      <c r="B3763" s="174" t="s">
        <v>3037</v>
      </c>
      <c r="C3763" s="174" t="s">
        <v>241</v>
      </c>
      <c r="D3763" s="177">
        <v>42.34</v>
      </c>
      <c r="E3763" t="s">
        <v>34</v>
      </c>
    </row>
    <row r="3764" spans="1:5" ht="15" customHeight="1">
      <c r="A3764" s="175" t="s">
        <v>3464</v>
      </c>
      <c r="B3764" s="175" t="s">
        <v>3465</v>
      </c>
      <c r="C3764" s="175" t="s">
        <v>2302</v>
      </c>
      <c r="D3764" s="178">
        <v>89.78</v>
      </c>
      <c r="E3764" t="s">
        <v>34</v>
      </c>
    </row>
    <row r="3765" spans="1:5" ht="15" customHeight="1">
      <c r="A3765" s="174" t="s">
        <v>3455</v>
      </c>
      <c r="B3765" s="174" t="s">
        <v>3456</v>
      </c>
      <c r="C3765" s="174" t="s">
        <v>783</v>
      </c>
      <c r="D3765" s="177">
        <v>22.26</v>
      </c>
      <c r="E3765" t="s">
        <v>34</v>
      </c>
    </row>
    <row r="3766" spans="1:5" ht="15" customHeight="1">
      <c r="A3766" s="175" t="s">
        <v>3937</v>
      </c>
      <c r="B3766" s="175" t="s">
        <v>3938</v>
      </c>
      <c r="C3766" s="175" t="s">
        <v>783</v>
      </c>
      <c r="D3766" s="178">
        <v>11.55</v>
      </c>
      <c r="E3766" t="s">
        <v>34</v>
      </c>
    </row>
    <row r="3767" spans="1:5" ht="15" customHeight="1">
      <c r="A3767" s="174" t="s">
        <v>3941</v>
      </c>
      <c r="B3767" s="174" t="s">
        <v>3942</v>
      </c>
      <c r="C3767" s="174" t="s">
        <v>783</v>
      </c>
      <c r="D3767" s="177">
        <v>12.01</v>
      </c>
      <c r="E3767" t="s">
        <v>34</v>
      </c>
    </row>
    <row r="3768" spans="1:5" ht="15" customHeight="1">
      <c r="A3768" s="175" t="s">
        <v>3944</v>
      </c>
      <c r="B3768" s="175" t="s">
        <v>3945</v>
      </c>
      <c r="C3768" s="175" t="s">
        <v>783</v>
      </c>
      <c r="D3768" s="178">
        <v>13.72</v>
      </c>
      <c r="E3768" t="s">
        <v>34</v>
      </c>
    </row>
    <row r="3769" spans="1:5" ht="15" customHeight="1">
      <c r="A3769" s="174" t="s">
        <v>3948</v>
      </c>
      <c r="B3769" s="174" t="s">
        <v>3949</v>
      </c>
      <c r="C3769" s="174" t="s">
        <v>783</v>
      </c>
      <c r="D3769" s="177">
        <v>13.58</v>
      </c>
      <c r="E3769" t="s">
        <v>34</v>
      </c>
    </row>
    <row r="3770" spans="1:5" ht="15" customHeight="1">
      <c r="A3770" s="175" t="s">
        <v>3952</v>
      </c>
      <c r="B3770" s="175" t="s">
        <v>3456</v>
      </c>
      <c r="C3770" s="175" t="s">
        <v>241</v>
      </c>
      <c r="D3770" s="178">
        <v>10.06</v>
      </c>
      <c r="E3770" t="s">
        <v>34</v>
      </c>
    </row>
    <row r="3771" spans="1:5" ht="15" customHeight="1">
      <c r="A3771" s="174" t="s">
        <v>3939</v>
      </c>
      <c r="B3771" s="174" t="s">
        <v>3940</v>
      </c>
      <c r="C3771" s="174" t="s">
        <v>241</v>
      </c>
      <c r="D3771" s="177">
        <v>25.09</v>
      </c>
      <c r="E3771" t="s">
        <v>34</v>
      </c>
    </row>
    <row r="3772" spans="1:5" ht="15" customHeight="1">
      <c r="A3772" s="175" t="s">
        <v>2902</v>
      </c>
      <c r="B3772" s="175" t="s">
        <v>2903</v>
      </c>
      <c r="C3772" s="175" t="s">
        <v>1000</v>
      </c>
      <c r="D3772" s="178">
        <v>32.630000000000003</v>
      </c>
      <c r="E3772" t="s">
        <v>34</v>
      </c>
    </row>
    <row r="3773" spans="1:5" ht="15" customHeight="1">
      <c r="A3773" s="174" t="s">
        <v>2845</v>
      </c>
      <c r="B3773" s="174" t="s">
        <v>2846</v>
      </c>
      <c r="C3773" s="174" t="s">
        <v>2847</v>
      </c>
      <c r="D3773" s="177">
        <v>26.7</v>
      </c>
      <c r="E3773" t="s">
        <v>34</v>
      </c>
    </row>
    <row r="3774" spans="1:5" ht="15" customHeight="1">
      <c r="A3774" s="175" t="s">
        <v>998</v>
      </c>
      <c r="B3774" s="175" t="s">
        <v>999</v>
      </c>
      <c r="C3774" s="175" t="s">
        <v>1000</v>
      </c>
      <c r="D3774" s="178">
        <v>67.78</v>
      </c>
      <c r="E3774" t="s">
        <v>34</v>
      </c>
    </row>
    <row r="3775" spans="1:5" ht="15" customHeight="1">
      <c r="A3775" s="174" t="s">
        <v>2667</v>
      </c>
      <c r="B3775" s="174" t="s">
        <v>2668</v>
      </c>
      <c r="C3775" s="174" t="s">
        <v>823</v>
      </c>
      <c r="D3775" s="177">
        <v>66.040000000000006</v>
      </c>
      <c r="E3775" t="s">
        <v>34</v>
      </c>
    </row>
    <row r="3776" spans="1:5" ht="15" customHeight="1">
      <c r="A3776" s="175" t="s">
        <v>3011</v>
      </c>
      <c r="B3776" s="175" t="s">
        <v>3012</v>
      </c>
      <c r="C3776" s="175" t="s">
        <v>1041</v>
      </c>
      <c r="D3776" s="178">
        <v>51.43</v>
      </c>
      <c r="E3776" t="s">
        <v>34</v>
      </c>
    </row>
    <row r="3777" spans="1:5" ht="15" customHeight="1">
      <c r="A3777" s="174" t="s">
        <v>3926</v>
      </c>
      <c r="B3777" s="174" t="s">
        <v>3927</v>
      </c>
      <c r="C3777" s="174" t="s">
        <v>1071</v>
      </c>
      <c r="D3777" s="177">
        <v>47.42</v>
      </c>
      <c r="E3777" t="s">
        <v>34</v>
      </c>
    </row>
    <row r="3778" spans="1:5" ht="15" customHeight="1">
      <c r="A3778" s="175" t="s">
        <v>5729</v>
      </c>
      <c r="B3778" s="175" t="s">
        <v>5730</v>
      </c>
      <c r="C3778" s="175" t="s">
        <v>241</v>
      </c>
      <c r="D3778" s="178">
        <v>55.88</v>
      </c>
      <c r="E3778" t="s">
        <v>34</v>
      </c>
    </row>
    <row r="3779" spans="1:5" ht="15" customHeight="1">
      <c r="A3779" s="174" t="s">
        <v>1013</v>
      </c>
      <c r="B3779" s="174" t="s">
        <v>1014</v>
      </c>
      <c r="C3779" s="174" t="s">
        <v>171</v>
      </c>
      <c r="D3779" s="177">
        <v>-27.92</v>
      </c>
      <c r="E3779" t="s">
        <v>34</v>
      </c>
    </row>
    <row r="3780" spans="1:5" ht="15" customHeight="1">
      <c r="A3780" s="175" t="s">
        <v>1018</v>
      </c>
      <c r="B3780" s="175" t="s">
        <v>1019</v>
      </c>
      <c r="C3780" s="175" t="s">
        <v>1017</v>
      </c>
      <c r="D3780" s="178">
        <v>277.2</v>
      </c>
      <c r="E3780" t="s">
        <v>34</v>
      </c>
    </row>
    <row r="3781" spans="1:5" ht="15" customHeight="1">
      <c r="A3781" s="174" t="s">
        <v>1020</v>
      </c>
      <c r="B3781" s="174" t="s">
        <v>1021</v>
      </c>
      <c r="C3781" s="174" t="s">
        <v>1022</v>
      </c>
      <c r="D3781" s="177">
        <v>390.6</v>
      </c>
      <c r="E3781" t="s">
        <v>34</v>
      </c>
    </row>
    <row r="3782" spans="1:5" ht="15" customHeight="1">
      <c r="A3782" s="175" t="s">
        <v>5731</v>
      </c>
      <c r="B3782" s="175" t="s">
        <v>5732</v>
      </c>
      <c r="C3782" s="175" t="s">
        <v>241</v>
      </c>
      <c r="D3782" s="178">
        <v>132.82</v>
      </c>
      <c r="E3782" t="s">
        <v>34</v>
      </c>
    </row>
    <row r="3783" spans="1:5" ht="15" customHeight="1">
      <c r="A3783" s="174" t="s">
        <v>3380</v>
      </c>
      <c r="B3783" s="174" t="s">
        <v>3381</v>
      </c>
      <c r="C3783" s="174" t="s">
        <v>476</v>
      </c>
      <c r="D3783" s="177">
        <v>75.680000000000007</v>
      </c>
      <c r="E3783" t="s">
        <v>34</v>
      </c>
    </row>
    <row r="3784" spans="1:5" ht="15" customHeight="1">
      <c r="A3784" s="175" t="s">
        <v>2674</v>
      </c>
      <c r="B3784" s="175" t="s">
        <v>2675</v>
      </c>
      <c r="C3784" s="175" t="s">
        <v>1110</v>
      </c>
      <c r="D3784" s="178">
        <v>21.37</v>
      </c>
      <c r="E3784" t="s">
        <v>34</v>
      </c>
    </row>
    <row r="3785" spans="1:5" ht="15" customHeight="1">
      <c r="A3785" s="174" t="s">
        <v>2708</v>
      </c>
      <c r="B3785" s="174" t="s">
        <v>2709</v>
      </c>
      <c r="C3785" s="174" t="s">
        <v>2710</v>
      </c>
      <c r="D3785" s="177">
        <v>81.86</v>
      </c>
      <c r="E3785" t="s">
        <v>34</v>
      </c>
    </row>
    <row r="3786" spans="1:5" ht="15" customHeight="1">
      <c r="A3786" s="175" t="s">
        <v>1030</v>
      </c>
      <c r="B3786" s="175" t="s">
        <v>1031</v>
      </c>
      <c r="C3786" s="175" t="s">
        <v>1032</v>
      </c>
      <c r="D3786" s="178">
        <v>17.72</v>
      </c>
      <c r="E3786" t="s">
        <v>34</v>
      </c>
    </row>
    <row r="3787" spans="1:5" ht="15" customHeight="1">
      <c r="A3787" s="174" t="s">
        <v>1033</v>
      </c>
      <c r="B3787" s="174" t="s">
        <v>1034</v>
      </c>
      <c r="C3787" s="174" t="s">
        <v>706</v>
      </c>
      <c r="D3787" s="177">
        <v>60.22</v>
      </c>
      <c r="E3787" t="s">
        <v>34</v>
      </c>
    </row>
    <row r="3788" spans="1:5" ht="15" customHeight="1">
      <c r="A3788" s="175" t="s">
        <v>2717</v>
      </c>
      <c r="B3788" s="175" t="s">
        <v>2718</v>
      </c>
      <c r="C3788" s="175" t="s">
        <v>2719</v>
      </c>
      <c r="D3788" s="178">
        <v>159.33000000000001</v>
      </c>
      <c r="E3788" t="s">
        <v>34</v>
      </c>
    </row>
    <row r="3789" spans="1:5" ht="15" customHeight="1">
      <c r="A3789" s="174" t="s">
        <v>5733</v>
      </c>
      <c r="B3789" s="174" t="s">
        <v>5734</v>
      </c>
      <c r="C3789" s="174" t="s">
        <v>344</v>
      </c>
      <c r="D3789" s="177">
        <v>13.3</v>
      </c>
      <c r="E3789" t="s">
        <v>34</v>
      </c>
    </row>
    <row r="3790" spans="1:5" ht="15" customHeight="1">
      <c r="A3790" s="175" t="s">
        <v>2850</v>
      </c>
      <c r="B3790" s="175" t="s">
        <v>2851</v>
      </c>
      <c r="C3790" s="175" t="s">
        <v>528</v>
      </c>
      <c r="D3790" s="178">
        <v>35.24</v>
      </c>
      <c r="E3790" t="s">
        <v>34</v>
      </c>
    </row>
    <row r="3791" spans="1:5" ht="15" customHeight="1">
      <c r="A3791" s="174" t="s">
        <v>2722</v>
      </c>
      <c r="B3791" s="174" t="s">
        <v>2723</v>
      </c>
      <c r="C3791" s="174" t="s">
        <v>344</v>
      </c>
      <c r="D3791" s="177">
        <v>6.76</v>
      </c>
      <c r="E3791" t="s">
        <v>34</v>
      </c>
    </row>
    <row r="3792" spans="1:5" ht="15" customHeight="1">
      <c r="A3792" s="175" t="s">
        <v>5046</v>
      </c>
      <c r="B3792" s="175" t="s">
        <v>4762</v>
      </c>
      <c r="C3792" s="175" t="s">
        <v>534</v>
      </c>
      <c r="D3792" s="178">
        <v>255.51</v>
      </c>
      <c r="E3792" t="s">
        <v>34</v>
      </c>
    </row>
    <row r="3793" spans="1:5" ht="15" customHeight="1">
      <c r="A3793" s="174" t="s">
        <v>4840</v>
      </c>
      <c r="B3793" s="174" t="s">
        <v>4841</v>
      </c>
      <c r="C3793" s="174" t="s">
        <v>534</v>
      </c>
      <c r="D3793" s="177">
        <v>262.47000000000003</v>
      </c>
      <c r="E3793" t="s">
        <v>34</v>
      </c>
    </row>
    <row r="3794" spans="1:5" ht="15" customHeight="1">
      <c r="A3794" s="175" t="s">
        <v>5735</v>
      </c>
      <c r="B3794" s="175" t="s">
        <v>2729</v>
      </c>
      <c r="C3794" s="175" t="s">
        <v>241</v>
      </c>
      <c r="D3794" s="178">
        <v>146.94</v>
      </c>
      <c r="E3794" t="s">
        <v>34</v>
      </c>
    </row>
    <row r="3795" spans="1:5" ht="15" customHeight="1">
      <c r="A3795" s="174" t="s">
        <v>4861</v>
      </c>
      <c r="B3795" s="174" t="s">
        <v>4862</v>
      </c>
      <c r="C3795" s="174" t="s">
        <v>4863</v>
      </c>
      <c r="D3795" s="177">
        <v>47.12</v>
      </c>
      <c r="E3795" t="s">
        <v>34</v>
      </c>
    </row>
    <row r="3796" spans="1:5" ht="15" customHeight="1">
      <c r="A3796" s="175" t="s">
        <v>5736</v>
      </c>
      <c r="B3796" s="175" t="s">
        <v>5737</v>
      </c>
      <c r="C3796" s="175" t="s">
        <v>2944</v>
      </c>
      <c r="D3796" s="178">
        <v>225.85</v>
      </c>
      <c r="E3796" t="s">
        <v>34</v>
      </c>
    </row>
    <row r="3797" spans="1:5" ht="15" customHeight="1">
      <c r="A3797" s="174" t="s">
        <v>5738</v>
      </c>
      <c r="B3797" s="174" t="s">
        <v>5739</v>
      </c>
      <c r="C3797" s="174" t="s">
        <v>850</v>
      </c>
      <c r="D3797" s="177">
        <v>59.49</v>
      </c>
      <c r="E3797" t="s">
        <v>34</v>
      </c>
    </row>
    <row r="3798" spans="1:5" ht="15" customHeight="1">
      <c r="A3798" s="175" t="s">
        <v>5740</v>
      </c>
      <c r="B3798" s="175" t="s">
        <v>5741</v>
      </c>
      <c r="C3798" s="175" t="s">
        <v>3369</v>
      </c>
      <c r="D3798" s="178">
        <v>34.6</v>
      </c>
      <c r="E3798" t="s">
        <v>34</v>
      </c>
    </row>
    <row r="3799" spans="1:5" ht="15" customHeight="1">
      <c r="A3799" s="174" t="s">
        <v>1063</v>
      </c>
      <c r="B3799" s="174" t="s">
        <v>1064</v>
      </c>
      <c r="C3799" s="174" t="s">
        <v>255</v>
      </c>
      <c r="D3799" s="177">
        <v>-11.78</v>
      </c>
      <c r="E3799" t="s">
        <v>34</v>
      </c>
    </row>
    <row r="3800" spans="1:5" ht="15" customHeight="1">
      <c r="A3800" s="175" t="s">
        <v>4750</v>
      </c>
      <c r="B3800" s="175" t="s">
        <v>4751</v>
      </c>
      <c r="C3800" s="175" t="s">
        <v>4752</v>
      </c>
      <c r="D3800" s="178">
        <v>64.760000000000005</v>
      </c>
      <c r="E3800" t="s">
        <v>34</v>
      </c>
    </row>
    <row r="3801" spans="1:5" ht="15" customHeight="1">
      <c r="A3801" s="174" t="s">
        <v>5742</v>
      </c>
      <c r="B3801" s="174" t="s">
        <v>5743</v>
      </c>
      <c r="C3801" s="174" t="s">
        <v>880</v>
      </c>
      <c r="D3801" s="177">
        <v>13.05</v>
      </c>
      <c r="E3801" t="s">
        <v>34</v>
      </c>
    </row>
    <row r="3802" spans="1:5" ht="15" customHeight="1">
      <c r="A3802" s="175" t="s">
        <v>5744</v>
      </c>
      <c r="B3802" s="175" t="s">
        <v>5745</v>
      </c>
      <c r="C3802" s="175" t="s">
        <v>5746</v>
      </c>
      <c r="D3802" s="178">
        <v>14.52</v>
      </c>
      <c r="E3802" t="s">
        <v>34</v>
      </c>
    </row>
    <row r="3803" spans="1:5" ht="15" customHeight="1">
      <c r="A3803" s="174" t="s">
        <v>2878</v>
      </c>
      <c r="B3803" s="174" t="s">
        <v>2879</v>
      </c>
      <c r="C3803" s="174" t="s">
        <v>737</v>
      </c>
      <c r="D3803" s="177">
        <v>55</v>
      </c>
      <c r="E3803" t="s">
        <v>34</v>
      </c>
    </row>
    <row r="3804" spans="1:5" ht="15" customHeight="1">
      <c r="A3804" s="175" t="s">
        <v>5747</v>
      </c>
      <c r="B3804" s="175" t="s">
        <v>5748</v>
      </c>
      <c r="C3804" s="175" t="s">
        <v>773</v>
      </c>
      <c r="D3804" s="178">
        <v>66.400000000000006</v>
      </c>
      <c r="E3804" t="s">
        <v>34</v>
      </c>
    </row>
    <row r="3805" spans="1:5" ht="15" customHeight="1">
      <c r="A3805" s="174" t="s">
        <v>1069</v>
      </c>
      <c r="B3805" s="174" t="s">
        <v>1070</v>
      </c>
      <c r="C3805" s="174" t="s">
        <v>1071</v>
      </c>
      <c r="D3805" s="177">
        <v>27.42</v>
      </c>
      <c r="E3805" t="s">
        <v>34</v>
      </c>
    </row>
    <row r="3806" spans="1:5" ht="15" customHeight="1">
      <c r="A3806" s="175" t="s">
        <v>3747</v>
      </c>
      <c r="B3806" s="175" t="s">
        <v>3748</v>
      </c>
      <c r="C3806" s="175" t="s">
        <v>826</v>
      </c>
      <c r="D3806" s="178">
        <v>975.27</v>
      </c>
      <c r="E3806" t="s">
        <v>34</v>
      </c>
    </row>
    <row r="3807" spans="1:5" ht="15" customHeight="1">
      <c r="A3807" s="174" t="s">
        <v>3928</v>
      </c>
      <c r="B3807" s="174" t="s">
        <v>3927</v>
      </c>
      <c r="C3807" s="174" t="s">
        <v>783</v>
      </c>
      <c r="D3807" s="177">
        <v>13.59</v>
      </c>
      <c r="E3807" t="s">
        <v>34</v>
      </c>
    </row>
    <row r="3808" spans="1:5" ht="15" customHeight="1">
      <c r="A3808" s="175" t="s">
        <v>5749</v>
      </c>
      <c r="B3808" s="175" t="s">
        <v>5750</v>
      </c>
      <c r="C3808" s="175" t="s">
        <v>1084</v>
      </c>
      <c r="D3808" s="178">
        <v>40.270000000000003</v>
      </c>
      <c r="E3808" t="s">
        <v>34</v>
      </c>
    </row>
    <row r="3809" spans="1:5" ht="15" customHeight="1">
      <c r="A3809" s="174" t="s">
        <v>2741</v>
      </c>
      <c r="B3809" s="174" t="s">
        <v>2742</v>
      </c>
      <c r="C3809" s="174" t="s">
        <v>2743</v>
      </c>
      <c r="D3809" s="177">
        <v>36.799999999999997</v>
      </c>
      <c r="E3809" t="s">
        <v>34</v>
      </c>
    </row>
    <row r="3810" spans="1:5" ht="15" customHeight="1">
      <c r="A3810" s="175" t="s">
        <v>5014</v>
      </c>
      <c r="B3810" s="175" t="s">
        <v>5015</v>
      </c>
      <c r="C3810" s="175" t="s">
        <v>923</v>
      </c>
      <c r="D3810" s="178">
        <v>301.87</v>
      </c>
      <c r="E3810" t="s">
        <v>34</v>
      </c>
    </row>
    <row r="3811" spans="1:5" ht="15" customHeight="1">
      <c r="A3811" s="174" t="s">
        <v>5751</v>
      </c>
      <c r="B3811" s="174" t="s">
        <v>5752</v>
      </c>
      <c r="C3811" s="174" t="s">
        <v>4774</v>
      </c>
      <c r="D3811" s="177">
        <v>90.38</v>
      </c>
      <c r="E3811" t="s">
        <v>34</v>
      </c>
    </row>
    <row r="3812" spans="1:5" ht="15" customHeight="1">
      <c r="A3812" s="175" t="s">
        <v>1093</v>
      </c>
      <c r="B3812" s="175" t="s">
        <v>1094</v>
      </c>
      <c r="C3812" s="175" t="s">
        <v>923</v>
      </c>
      <c r="D3812" s="178">
        <v>261.60000000000002</v>
      </c>
      <c r="E3812" t="s">
        <v>34</v>
      </c>
    </row>
    <row r="3813" spans="1:5" ht="15" customHeight="1">
      <c r="A3813" s="174" t="s">
        <v>5753</v>
      </c>
      <c r="B3813" s="174" t="s">
        <v>5754</v>
      </c>
      <c r="C3813" s="174" t="s">
        <v>826</v>
      </c>
      <c r="D3813" s="177">
        <v>130.80000000000001</v>
      </c>
      <c r="E3813" t="s">
        <v>34</v>
      </c>
    </row>
    <row r="3814" spans="1:5" ht="15" customHeight="1">
      <c r="A3814" s="175" t="s">
        <v>2746</v>
      </c>
      <c r="B3814" s="175" t="s">
        <v>2747</v>
      </c>
      <c r="C3814" s="175" t="s">
        <v>2748</v>
      </c>
      <c r="D3814" s="178">
        <v>25.56</v>
      </c>
      <c r="E3814" t="s">
        <v>34</v>
      </c>
    </row>
    <row r="3815" spans="1:5" ht="15" customHeight="1">
      <c r="A3815" s="174" t="s">
        <v>3142</v>
      </c>
      <c r="B3815" s="174" t="s">
        <v>3143</v>
      </c>
      <c r="C3815" s="174" t="s">
        <v>3144</v>
      </c>
      <c r="D3815" s="177">
        <v>151.72999999999999</v>
      </c>
      <c r="E3815" t="s">
        <v>34</v>
      </c>
    </row>
    <row r="3816" spans="1:5" ht="15" customHeight="1">
      <c r="A3816" s="175" t="s">
        <v>1108</v>
      </c>
      <c r="B3816" s="175" t="s">
        <v>1109</v>
      </c>
      <c r="C3816" s="175" t="s">
        <v>1110</v>
      </c>
      <c r="D3816" s="178">
        <v>92.8</v>
      </c>
      <c r="E3816" t="s">
        <v>34</v>
      </c>
    </row>
    <row r="3817" spans="1:5" ht="15" customHeight="1">
      <c r="A3817" s="174" t="s">
        <v>3776</v>
      </c>
      <c r="B3817" s="174" t="s">
        <v>3777</v>
      </c>
      <c r="C3817" s="174" t="s">
        <v>3778</v>
      </c>
      <c r="D3817" s="177">
        <v>25.07</v>
      </c>
      <c r="E3817" t="s">
        <v>34</v>
      </c>
    </row>
    <row r="3818" spans="1:5" ht="15" customHeight="1">
      <c r="A3818" s="175" t="s">
        <v>5755</v>
      </c>
      <c r="B3818" s="175" t="s">
        <v>5756</v>
      </c>
      <c r="C3818" s="175" t="s">
        <v>850</v>
      </c>
      <c r="D3818" s="178">
        <v>44.49</v>
      </c>
      <c r="E3818" t="s">
        <v>34</v>
      </c>
    </row>
    <row r="3819" spans="1:5" ht="15" customHeight="1">
      <c r="A3819" s="174" t="s">
        <v>5757</v>
      </c>
      <c r="B3819" s="174" t="s">
        <v>5758</v>
      </c>
      <c r="C3819" s="174" t="s">
        <v>5759</v>
      </c>
      <c r="D3819" s="177">
        <v>67.28</v>
      </c>
      <c r="E3819" t="s">
        <v>34</v>
      </c>
    </row>
    <row r="3820" spans="1:5" ht="15" customHeight="1">
      <c r="A3820" s="175" t="s">
        <v>5760</v>
      </c>
      <c r="B3820" s="175" t="s">
        <v>5761</v>
      </c>
      <c r="C3820" s="175" t="s">
        <v>4660</v>
      </c>
      <c r="D3820" s="178">
        <v>63.22</v>
      </c>
      <c r="E3820" t="s">
        <v>34</v>
      </c>
    </row>
    <row r="3821" spans="1:5" ht="15" customHeight="1">
      <c r="A3821" s="174" t="s">
        <v>5762</v>
      </c>
      <c r="B3821" s="174" t="s">
        <v>5763</v>
      </c>
      <c r="C3821" s="174" t="s">
        <v>2194</v>
      </c>
      <c r="D3821" s="177">
        <v>78.16</v>
      </c>
      <c r="E3821" t="s">
        <v>34</v>
      </c>
    </row>
    <row r="3822" spans="1:5" ht="15" customHeight="1">
      <c r="A3822" s="175" t="s">
        <v>5764</v>
      </c>
      <c r="B3822" s="175" t="s">
        <v>5765</v>
      </c>
      <c r="C3822" s="175" t="s">
        <v>5766</v>
      </c>
      <c r="D3822" s="178">
        <v>57.03</v>
      </c>
      <c r="E3822" t="s">
        <v>34</v>
      </c>
    </row>
    <row r="3823" spans="1:5" ht="15" customHeight="1">
      <c r="A3823" s="174" t="s">
        <v>5767</v>
      </c>
      <c r="B3823" s="174" t="s">
        <v>5768</v>
      </c>
      <c r="C3823" s="174" t="s">
        <v>246</v>
      </c>
      <c r="D3823" s="177">
        <v>63.88</v>
      </c>
      <c r="E3823" t="s">
        <v>34</v>
      </c>
    </row>
    <row r="3824" spans="1:5" ht="15" customHeight="1">
      <c r="A3824" s="175" t="s">
        <v>3013</v>
      </c>
      <c r="B3824" s="175" t="s">
        <v>3014</v>
      </c>
      <c r="C3824" s="175" t="s">
        <v>1084</v>
      </c>
      <c r="D3824" s="178">
        <v>160.96</v>
      </c>
      <c r="E3824" t="s">
        <v>34</v>
      </c>
    </row>
    <row r="3825" spans="1:5" ht="15" customHeight="1">
      <c r="A3825" s="174" t="s">
        <v>5769</v>
      </c>
      <c r="B3825" s="174" t="s">
        <v>5770</v>
      </c>
      <c r="C3825" s="174" t="s">
        <v>3369</v>
      </c>
      <c r="D3825" s="177">
        <v>185.04</v>
      </c>
      <c r="E3825" t="s">
        <v>34</v>
      </c>
    </row>
    <row r="3826" spans="1:5" ht="15" customHeight="1">
      <c r="A3826" s="175" t="s">
        <v>3172</v>
      </c>
      <c r="B3826" s="175" t="s">
        <v>3173</v>
      </c>
      <c r="C3826" s="175" t="s">
        <v>2847</v>
      </c>
      <c r="D3826" s="178">
        <v>66.67</v>
      </c>
      <c r="E3826" t="s">
        <v>34</v>
      </c>
    </row>
    <row r="3827" spans="1:5" ht="15" customHeight="1">
      <c r="A3827" s="174" t="s">
        <v>2963</v>
      </c>
      <c r="B3827" s="174" t="s">
        <v>2964</v>
      </c>
      <c r="C3827" s="174" t="s">
        <v>2685</v>
      </c>
      <c r="D3827" s="177">
        <v>28.44</v>
      </c>
      <c r="E3827" t="s">
        <v>34</v>
      </c>
    </row>
    <row r="3828" spans="1:5" ht="15" customHeight="1">
      <c r="A3828" s="175" t="s">
        <v>5771</v>
      </c>
      <c r="B3828" s="175" t="s">
        <v>5772</v>
      </c>
      <c r="C3828" s="175" t="s">
        <v>923</v>
      </c>
      <c r="D3828" s="178">
        <v>122.52</v>
      </c>
      <c r="E3828" t="s">
        <v>34</v>
      </c>
    </row>
    <row r="3829" spans="1:5" ht="15" customHeight="1">
      <c r="A3829" s="174" t="s">
        <v>5773</v>
      </c>
      <c r="B3829" s="174" t="s">
        <v>5774</v>
      </c>
      <c r="C3829" s="174" t="s">
        <v>923</v>
      </c>
      <c r="D3829" s="177">
        <v>40.840000000000003</v>
      </c>
      <c r="E3829" t="s">
        <v>34</v>
      </c>
    </row>
    <row r="3830" spans="1:5" ht="15" customHeight="1">
      <c r="A3830" s="175" t="s">
        <v>5775</v>
      </c>
      <c r="B3830" s="175" t="s">
        <v>5776</v>
      </c>
      <c r="C3830" s="175" t="s">
        <v>5777</v>
      </c>
      <c r="D3830" s="178">
        <v>36.22</v>
      </c>
      <c r="E3830" t="s">
        <v>34</v>
      </c>
    </row>
    <row r="3831" spans="1:5" ht="15" customHeight="1">
      <c r="A3831" s="174" t="s">
        <v>1154</v>
      </c>
      <c r="B3831" s="174" t="s">
        <v>1155</v>
      </c>
      <c r="C3831" s="174" t="s">
        <v>1156</v>
      </c>
      <c r="D3831" s="177">
        <v>187.97</v>
      </c>
      <c r="E3831" t="s">
        <v>34</v>
      </c>
    </row>
    <row r="3832" spans="1:5" ht="15" customHeight="1">
      <c r="A3832" s="175" t="s">
        <v>3733</v>
      </c>
      <c r="B3832" s="175" t="s">
        <v>3734</v>
      </c>
      <c r="C3832" s="175" t="s">
        <v>1017</v>
      </c>
      <c r="D3832" s="178">
        <v>81.680000000000007</v>
      </c>
      <c r="E3832" t="s">
        <v>34</v>
      </c>
    </row>
    <row r="3833" spans="1:5" ht="15" customHeight="1">
      <c r="A3833" s="174" t="s">
        <v>5778</v>
      </c>
      <c r="B3833" s="174" t="s">
        <v>5779</v>
      </c>
      <c r="C3833" s="174" t="s">
        <v>5780</v>
      </c>
      <c r="D3833" s="177">
        <v>22.59</v>
      </c>
      <c r="E3833" t="s">
        <v>34</v>
      </c>
    </row>
    <row r="3834" spans="1:5" ht="15" customHeight="1">
      <c r="A3834" s="175" t="s">
        <v>4702</v>
      </c>
      <c r="B3834" s="175" t="s">
        <v>2849</v>
      </c>
      <c r="C3834" s="175" t="s">
        <v>1215</v>
      </c>
      <c r="D3834" s="178">
        <v>61.33</v>
      </c>
      <c r="E3834" t="s">
        <v>34</v>
      </c>
    </row>
    <row r="3835" spans="1:5" ht="15" customHeight="1">
      <c r="A3835" s="174" t="s">
        <v>5781</v>
      </c>
      <c r="B3835" s="174" t="s">
        <v>5782</v>
      </c>
      <c r="C3835" s="174" t="s">
        <v>2756</v>
      </c>
      <c r="D3835" s="177">
        <v>65.58</v>
      </c>
      <c r="E3835" t="s">
        <v>34</v>
      </c>
    </row>
    <row r="3836" spans="1:5" ht="15" customHeight="1">
      <c r="A3836" s="175" t="s">
        <v>5783</v>
      </c>
      <c r="B3836" s="175" t="s">
        <v>5784</v>
      </c>
      <c r="C3836" s="175" t="s">
        <v>5785</v>
      </c>
      <c r="D3836" s="178">
        <v>84.06</v>
      </c>
      <c r="E3836" t="s">
        <v>34</v>
      </c>
    </row>
    <row r="3837" spans="1:5" ht="15" customHeight="1">
      <c r="A3837" s="174" t="s">
        <v>2852</v>
      </c>
      <c r="B3837" s="174" t="s">
        <v>2853</v>
      </c>
      <c r="C3837" s="174" t="s">
        <v>241</v>
      </c>
      <c r="D3837" s="177">
        <v>40.83</v>
      </c>
      <c r="E3837" t="s">
        <v>34</v>
      </c>
    </row>
    <row r="3838" spans="1:5" ht="15" customHeight="1">
      <c r="A3838" s="175" t="s">
        <v>1177</v>
      </c>
      <c r="B3838" s="175" t="s">
        <v>1178</v>
      </c>
      <c r="C3838" s="175" t="s">
        <v>241</v>
      </c>
      <c r="D3838" s="178">
        <v>37.39</v>
      </c>
      <c r="E3838" t="s">
        <v>34</v>
      </c>
    </row>
    <row r="3839" spans="1:5" ht="15" customHeight="1">
      <c r="A3839" s="174" t="s">
        <v>1179</v>
      </c>
      <c r="B3839" s="174" t="s">
        <v>1180</v>
      </c>
      <c r="C3839" s="174" t="s">
        <v>1181</v>
      </c>
      <c r="D3839" s="177">
        <v>83.77</v>
      </c>
      <c r="E3839" t="s">
        <v>34</v>
      </c>
    </row>
    <row r="3840" spans="1:5" ht="15" customHeight="1">
      <c r="A3840" s="175" t="s">
        <v>5786</v>
      </c>
      <c r="B3840" s="175" t="s">
        <v>5787</v>
      </c>
      <c r="C3840" s="175" t="s">
        <v>3698</v>
      </c>
      <c r="D3840" s="178">
        <v>60</v>
      </c>
      <c r="E3840" t="s">
        <v>34</v>
      </c>
    </row>
    <row r="3841" spans="1:5" ht="15" customHeight="1">
      <c r="A3841" s="174" t="s">
        <v>3696</v>
      </c>
      <c r="B3841" s="174" t="s">
        <v>3697</v>
      </c>
      <c r="C3841" s="174" t="s">
        <v>3698</v>
      </c>
      <c r="D3841" s="177">
        <v>62.72</v>
      </c>
      <c r="E3841" t="s">
        <v>34</v>
      </c>
    </row>
    <row r="3842" spans="1:5" ht="15" customHeight="1">
      <c r="A3842" s="175" t="s">
        <v>5788</v>
      </c>
      <c r="B3842" s="175" t="s">
        <v>5789</v>
      </c>
      <c r="C3842" s="175" t="s">
        <v>3698</v>
      </c>
      <c r="D3842" s="178">
        <v>65.489999999999995</v>
      </c>
      <c r="E3842" t="s">
        <v>34</v>
      </c>
    </row>
    <row r="3843" spans="1:5" ht="15" customHeight="1">
      <c r="A3843" s="174" t="s">
        <v>5790</v>
      </c>
      <c r="B3843" s="174" t="s">
        <v>5791</v>
      </c>
      <c r="C3843" s="174" t="s">
        <v>3698</v>
      </c>
      <c r="D3843" s="177">
        <v>87.32</v>
      </c>
      <c r="E3843" t="s">
        <v>34</v>
      </c>
    </row>
    <row r="3844" spans="1:5" ht="15" customHeight="1">
      <c r="A3844" s="175" t="s">
        <v>5792</v>
      </c>
      <c r="B3844" s="175" t="s">
        <v>5793</v>
      </c>
      <c r="C3844" s="175" t="s">
        <v>4959</v>
      </c>
      <c r="D3844" s="178">
        <v>73.89</v>
      </c>
      <c r="E3844" t="s">
        <v>34</v>
      </c>
    </row>
    <row r="3845" spans="1:5" ht="15" customHeight="1">
      <c r="A3845" s="174" t="s">
        <v>5794</v>
      </c>
      <c r="B3845" s="174" t="s">
        <v>5795</v>
      </c>
      <c r="C3845" s="174" t="s">
        <v>928</v>
      </c>
      <c r="D3845" s="177">
        <v>44.44</v>
      </c>
      <c r="E3845" t="s">
        <v>34</v>
      </c>
    </row>
    <row r="3846" spans="1:5" ht="15" customHeight="1">
      <c r="A3846" s="175" t="s">
        <v>5796</v>
      </c>
      <c r="B3846" s="175" t="s">
        <v>5797</v>
      </c>
      <c r="C3846" s="175" t="s">
        <v>2823</v>
      </c>
      <c r="D3846" s="178">
        <v>47.6</v>
      </c>
      <c r="E3846" t="s">
        <v>34</v>
      </c>
    </row>
    <row r="3847" spans="1:5" ht="15" customHeight="1">
      <c r="A3847" s="174" t="s">
        <v>2977</v>
      </c>
      <c r="B3847" s="174" t="s">
        <v>2978</v>
      </c>
      <c r="C3847" s="174" t="s">
        <v>880</v>
      </c>
      <c r="D3847" s="177">
        <v>38.979999999999997</v>
      </c>
      <c r="E3847" t="s">
        <v>34</v>
      </c>
    </row>
    <row r="3848" spans="1:5" ht="15" customHeight="1">
      <c r="A3848" s="175" t="s">
        <v>1190</v>
      </c>
      <c r="B3848" s="175" t="s">
        <v>1191</v>
      </c>
      <c r="C3848" s="175" t="s">
        <v>1171</v>
      </c>
      <c r="D3848" s="178">
        <v>0</v>
      </c>
      <c r="E3848" t="s">
        <v>34</v>
      </c>
    </row>
    <row r="3849" spans="1:5" ht="15" customHeight="1">
      <c r="A3849" s="174" t="s">
        <v>5798</v>
      </c>
      <c r="B3849" s="174" t="s">
        <v>5799</v>
      </c>
      <c r="C3849" s="174" t="s">
        <v>1017</v>
      </c>
      <c r="D3849" s="177">
        <v>78.28</v>
      </c>
      <c r="E3849" t="s">
        <v>34</v>
      </c>
    </row>
    <row r="3850" spans="1:5" ht="15" customHeight="1">
      <c r="A3850" s="175" t="s">
        <v>3099</v>
      </c>
      <c r="B3850" s="175" t="s">
        <v>3100</v>
      </c>
      <c r="C3850" s="175" t="s">
        <v>3101</v>
      </c>
      <c r="D3850" s="178">
        <v>40.89</v>
      </c>
      <c r="E3850" t="s">
        <v>34</v>
      </c>
    </row>
    <row r="3851" spans="1:5" ht="15" customHeight="1">
      <c r="A3851" s="174" t="s">
        <v>5800</v>
      </c>
      <c r="B3851" s="174" t="s">
        <v>5801</v>
      </c>
      <c r="C3851" s="174" t="s">
        <v>2467</v>
      </c>
      <c r="D3851" s="177">
        <v>87.54</v>
      </c>
      <c r="E3851" t="s">
        <v>34</v>
      </c>
    </row>
    <row r="3852" spans="1:5" ht="15" customHeight="1">
      <c r="A3852" s="175" t="s">
        <v>1202</v>
      </c>
      <c r="B3852" s="175" t="s">
        <v>1203</v>
      </c>
      <c r="C3852" s="175" t="s">
        <v>765</v>
      </c>
      <c r="D3852" s="178">
        <v>129.72</v>
      </c>
      <c r="E3852" t="s">
        <v>34</v>
      </c>
    </row>
    <row r="3853" spans="1:5" ht="15" customHeight="1">
      <c r="A3853" s="174" t="s">
        <v>4735</v>
      </c>
      <c r="B3853" s="174" t="s">
        <v>4736</v>
      </c>
      <c r="C3853" s="174" t="s">
        <v>241</v>
      </c>
      <c r="D3853" s="177">
        <v>285.77999999999997</v>
      </c>
      <c r="E3853" t="s">
        <v>34</v>
      </c>
    </row>
    <row r="3854" spans="1:5" ht="15" customHeight="1">
      <c r="A3854" s="175" t="s">
        <v>2916</v>
      </c>
      <c r="B3854" s="175" t="s">
        <v>2917</v>
      </c>
      <c r="C3854" s="175" t="s">
        <v>869</v>
      </c>
      <c r="D3854" s="178">
        <v>32.79</v>
      </c>
      <c r="E3854" t="s">
        <v>34</v>
      </c>
    </row>
    <row r="3855" spans="1:5" ht="15" customHeight="1">
      <c r="A3855" s="174" t="s">
        <v>1206</v>
      </c>
      <c r="B3855" s="174" t="s">
        <v>1207</v>
      </c>
      <c r="C3855" s="174" t="s">
        <v>1208</v>
      </c>
      <c r="D3855" s="177">
        <v>290.38</v>
      </c>
      <c r="E3855" t="s">
        <v>34</v>
      </c>
    </row>
    <row r="3856" spans="1:5" ht="15" customHeight="1">
      <c r="A3856" s="175" t="s">
        <v>5802</v>
      </c>
      <c r="B3856" s="175" t="s">
        <v>5803</v>
      </c>
      <c r="C3856" s="175" t="s">
        <v>241</v>
      </c>
      <c r="D3856" s="178">
        <v>173.87</v>
      </c>
      <c r="E3856" t="s">
        <v>34</v>
      </c>
    </row>
    <row r="3857" spans="1:5" ht="15" customHeight="1">
      <c r="A3857" s="174" t="s">
        <v>5804</v>
      </c>
      <c r="B3857" s="174" t="s">
        <v>5805</v>
      </c>
      <c r="C3857" s="174" t="s">
        <v>5806</v>
      </c>
      <c r="D3857" s="177">
        <v>62.92</v>
      </c>
      <c r="E3857" t="s">
        <v>34</v>
      </c>
    </row>
    <row r="3858" spans="1:5" ht="15" customHeight="1">
      <c r="A3858" s="175" t="s">
        <v>5807</v>
      </c>
      <c r="B3858" s="175" t="s">
        <v>5808</v>
      </c>
      <c r="C3858" s="175" t="s">
        <v>5806</v>
      </c>
      <c r="D3858" s="178">
        <v>31.46</v>
      </c>
      <c r="E3858" t="s">
        <v>34</v>
      </c>
    </row>
    <row r="3859" spans="1:5" ht="15" customHeight="1">
      <c r="A3859" s="174" t="s">
        <v>3051</v>
      </c>
      <c r="B3859" s="174" t="s">
        <v>3052</v>
      </c>
      <c r="C3859" s="174" t="s">
        <v>2685</v>
      </c>
      <c r="D3859" s="177">
        <v>188.46</v>
      </c>
      <c r="E3859" t="s">
        <v>34</v>
      </c>
    </row>
    <row r="3860" spans="1:5" ht="15" customHeight="1">
      <c r="A3860" s="175" t="s">
        <v>2689</v>
      </c>
      <c r="B3860" s="175" t="s">
        <v>2690</v>
      </c>
      <c r="C3860" s="175" t="s">
        <v>2685</v>
      </c>
      <c r="D3860" s="178">
        <v>28.44</v>
      </c>
      <c r="E3860" t="s">
        <v>34</v>
      </c>
    </row>
    <row r="3861" spans="1:5" ht="15" customHeight="1">
      <c r="A3861" s="174" t="s">
        <v>3405</v>
      </c>
      <c r="B3861" s="174" t="s">
        <v>3406</v>
      </c>
      <c r="C3861" s="174" t="s">
        <v>880</v>
      </c>
      <c r="D3861" s="177">
        <v>46.41</v>
      </c>
      <c r="E3861" t="s">
        <v>34</v>
      </c>
    </row>
    <row r="3862" spans="1:5" ht="15" customHeight="1">
      <c r="A3862" s="175" t="s">
        <v>3842</v>
      </c>
      <c r="B3862" s="175" t="s">
        <v>3843</v>
      </c>
      <c r="C3862" s="175" t="s">
        <v>241</v>
      </c>
      <c r="D3862" s="178">
        <v>32.729999999999997</v>
      </c>
      <c r="E3862" t="s">
        <v>34</v>
      </c>
    </row>
    <row r="3863" spans="1:5" ht="15" customHeight="1">
      <c r="A3863" s="174" t="s">
        <v>1236</v>
      </c>
      <c r="B3863" s="174" t="s">
        <v>1237</v>
      </c>
      <c r="C3863" s="174" t="s">
        <v>850</v>
      </c>
      <c r="D3863" s="177">
        <v>76.98</v>
      </c>
      <c r="E3863" t="s">
        <v>34</v>
      </c>
    </row>
    <row r="3864" spans="1:5" ht="15" customHeight="1">
      <c r="A3864" s="175" t="s">
        <v>3466</v>
      </c>
      <c r="B3864" s="175" t="s">
        <v>3467</v>
      </c>
      <c r="C3864" s="175" t="s">
        <v>975</v>
      </c>
      <c r="D3864" s="178">
        <v>23.69</v>
      </c>
      <c r="E3864" t="s">
        <v>34</v>
      </c>
    </row>
    <row r="3865" spans="1:5" ht="15" customHeight="1">
      <c r="A3865" s="174" t="s">
        <v>3221</v>
      </c>
      <c r="B3865" s="174" t="s">
        <v>3222</v>
      </c>
      <c r="C3865" s="174" t="s">
        <v>880</v>
      </c>
      <c r="D3865" s="177">
        <v>75.2</v>
      </c>
      <c r="E3865" t="s">
        <v>34</v>
      </c>
    </row>
    <row r="3866" spans="1:5" ht="15" customHeight="1">
      <c r="A3866" s="175" t="s">
        <v>5078</v>
      </c>
      <c r="B3866" s="175" t="s">
        <v>5079</v>
      </c>
      <c r="C3866" s="175" t="s">
        <v>392</v>
      </c>
      <c r="D3866" s="178">
        <v>122.22</v>
      </c>
      <c r="E3866" t="s">
        <v>34</v>
      </c>
    </row>
    <row r="3867" spans="1:5" ht="15" customHeight="1">
      <c r="A3867" s="174" t="s">
        <v>5809</v>
      </c>
      <c r="B3867" s="174" t="s">
        <v>5810</v>
      </c>
      <c r="C3867" s="174" t="s">
        <v>1228</v>
      </c>
      <c r="D3867" s="177">
        <v>105.67</v>
      </c>
      <c r="E3867" t="s">
        <v>34</v>
      </c>
    </row>
    <row r="3868" spans="1:5" ht="15" customHeight="1">
      <c r="A3868" s="175" t="s">
        <v>1256</v>
      </c>
      <c r="B3868" s="175" t="s">
        <v>1257</v>
      </c>
      <c r="C3868" s="175" t="s">
        <v>241</v>
      </c>
      <c r="D3868" s="178">
        <v>16.72</v>
      </c>
      <c r="E3868" t="s">
        <v>34</v>
      </c>
    </row>
    <row r="3869" spans="1:5" ht="15" customHeight="1">
      <c r="A3869" s="174" t="s">
        <v>5811</v>
      </c>
      <c r="B3869" s="174" t="s">
        <v>5812</v>
      </c>
      <c r="C3869" s="174" t="s">
        <v>2743</v>
      </c>
      <c r="D3869" s="177">
        <v>78.69</v>
      </c>
      <c r="E3869" t="s">
        <v>34</v>
      </c>
    </row>
    <row r="3870" spans="1:5" ht="15" customHeight="1">
      <c r="A3870" s="175" t="s">
        <v>3920</v>
      </c>
      <c r="B3870" s="175" t="s">
        <v>3921</v>
      </c>
      <c r="C3870" s="175" t="s">
        <v>880</v>
      </c>
      <c r="D3870" s="178">
        <v>45.6</v>
      </c>
      <c r="E3870" t="s">
        <v>34</v>
      </c>
    </row>
    <row r="3871" spans="1:5" ht="15" customHeight="1">
      <c r="A3871" s="174" t="s">
        <v>5813</v>
      </c>
      <c r="B3871" s="174" t="s">
        <v>5814</v>
      </c>
      <c r="C3871" s="174" t="s">
        <v>783</v>
      </c>
      <c r="D3871" s="177">
        <v>10.050000000000001</v>
      </c>
      <c r="E3871" t="s">
        <v>34</v>
      </c>
    </row>
    <row r="3872" spans="1:5" ht="15" customHeight="1">
      <c r="A3872" s="175" t="s">
        <v>3885</v>
      </c>
      <c r="B3872" s="175" t="s">
        <v>3884</v>
      </c>
      <c r="C3872" s="175" t="s">
        <v>783</v>
      </c>
      <c r="D3872" s="178">
        <v>15.95</v>
      </c>
      <c r="E3872" t="s">
        <v>34</v>
      </c>
    </row>
    <row r="3873" spans="1:5" ht="15" customHeight="1">
      <c r="A3873" s="174" t="s">
        <v>5221</v>
      </c>
      <c r="B3873" s="174" t="s">
        <v>5222</v>
      </c>
      <c r="C3873" s="174" t="s">
        <v>783</v>
      </c>
      <c r="D3873" s="177">
        <v>14.92</v>
      </c>
      <c r="E3873" t="s">
        <v>34</v>
      </c>
    </row>
    <row r="3874" spans="1:5" ht="15" customHeight="1">
      <c r="A3874" s="175" t="s">
        <v>5815</v>
      </c>
      <c r="B3874" s="175" t="s">
        <v>5816</v>
      </c>
      <c r="C3874" s="175" t="s">
        <v>783</v>
      </c>
      <c r="D3874" s="178">
        <v>24.46</v>
      </c>
      <c r="E3874" t="s">
        <v>34</v>
      </c>
    </row>
    <row r="3875" spans="1:5" ht="15" customHeight="1">
      <c r="A3875" s="174" t="s">
        <v>5817</v>
      </c>
      <c r="B3875" s="174" t="s">
        <v>5818</v>
      </c>
      <c r="C3875" s="174" t="s">
        <v>1278</v>
      </c>
      <c r="D3875" s="177">
        <v>52.76</v>
      </c>
      <c r="E3875" t="s">
        <v>38</v>
      </c>
    </row>
    <row r="3876" spans="1:5" ht="15" customHeight="1">
      <c r="A3876" s="175" t="s">
        <v>5819</v>
      </c>
      <c r="B3876" s="175" t="s">
        <v>5820</v>
      </c>
      <c r="C3876" s="175" t="s">
        <v>1278</v>
      </c>
      <c r="D3876" s="178">
        <v>48.02</v>
      </c>
      <c r="E3876" t="s">
        <v>38</v>
      </c>
    </row>
    <row r="3877" spans="1:5" ht="15" customHeight="1">
      <c r="A3877" s="174" t="s">
        <v>5821</v>
      </c>
      <c r="B3877" s="174" t="s">
        <v>5297</v>
      </c>
      <c r="C3877" s="174" t="s">
        <v>5295</v>
      </c>
      <c r="D3877" s="177">
        <v>27.94</v>
      </c>
      <c r="E3877" t="s">
        <v>38</v>
      </c>
    </row>
    <row r="3878" spans="1:5" ht="15" customHeight="1">
      <c r="A3878" s="175" t="s">
        <v>5822</v>
      </c>
      <c r="B3878" s="175" t="s">
        <v>5823</v>
      </c>
      <c r="C3878" s="175" t="s">
        <v>1278</v>
      </c>
      <c r="D3878" s="178">
        <v>0</v>
      </c>
      <c r="E3878" t="s">
        <v>38</v>
      </c>
    </row>
    <row r="3879" spans="1:5" ht="15" customHeight="1">
      <c r="A3879" s="174" t="s">
        <v>5824</v>
      </c>
      <c r="B3879" s="174" t="s">
        <v>5825</v>
      </c>
      <c r="C3879" s="174" t="s">
        <v>706</v>
      </c>
      <c r="D3879" s="177">
        <v>37.83</v>
      </c>
      <c r="E3879" t="s">
        <v>38</v>
      </c>
    </row>
    <row r="3880" spans="1:5" ht="15" customHeight="1">
      <c r="A3880" s="175" t="s">
        <v>5296</v>
      </c>
      <c r="B3880" s="175" t="s">
        <v>5297</v>
      </c>
      <c r="C3880" s="175" t="s">
        <v>5295</v>
      </c>
      <c r="D3880" s="178">
        <v>21.07</v>
      </c>
      <c r="E3880" t="s">
        <v>38</v>
      </c>
    </row>
    <row r="3881" spans="1:5" ht="15" customHeight="1">
      <c r="A3881" s="174" t="s">
        <v>5826</v>
      </c>
      <c r="B3881" s="174" t="s">
        <v>5827</v>
      </c>
      <c r="C3881" s="174" t="s">
        <v>706</v>
      </c>
      <c r="D3881" s="177">
        <v>46.76</v>
      </c>
      <c r="E3881" t="s">
        <v>38</v>
      </c>
    </row>
    <row r="3882" spans="1:5" ht="15" customHeight="1">
      <c r="A3882" s="175" t="s">
        <v>5828</v>
      </c>
      <c r="B3882" s="175" t="s">
        <v>5829</v>
      </c>
      <c r="C3882" s="175" t="s">
        <v>5295</v>
      </c>
      <c r="D3882" s="178">
        <v>28.46</v>
      </c>
      <c r="E3882" t="s">
        <v>38</v>
      </c>
    </row>
    <row r="3883" spans="1:5" ht="15" customHeight="1">
      <c r="A3883" s="174" t="s">
        <v>5830</v>
      </c>
      <c r="B3883" s="174" t="s">
        <v>5831</v>
      </c>
      <c r="C3883" s="174" t="s">
        <v>1278</v>
      </c>
      <c r="D3883" s="177">
        <v>103.24</v>
      </c>
      <c r="E3883" t="s">
        <v>38</v>
      </c>
    </row>
    <row r="3884" spans="1:5" ht="15" customHeight="1">
      <c r="A3884" s="175" t="s">
        <v>5300</v>
      </c>
      <c r="B3884" s="175" t="s">
        <v>5301</v>
      </c>
      <c r="C3884" s="175" t="s">
        <v>706</v>
      </c>
      <c r="D3884" s="178">
        <v>31.49</v>
      </c>
      <c r="E3884" t="s">
        <v>38</v>
      </c>
    </row>
    <row r="3885" spans="1:5" ht="15" customHeight="1">
      <c r="A3885" s="174" t="s">
        <v>1297</v>
      </c>
      <c r="B3885" s="174" t="s">
        <v>1298</v>
      </c>
      <c r="C3885" s="174" t="s">
        <v>171</v>
      </c>
      <c r="D3885" s="177">
        <v>-12.56</v>
      </c>
      <c r="E3885" t="s">
        <v>38</v>
      </c>
    </row>
    <row r="3886" spans="1:5" ht="15" customHeight="1">
      <c r="A3886" s="175" t="s">
        <v>5832</v>
      </c>
      <c r="B3886" s="175" t="s">
        <v>5833</v>
      </c>
      <c r="C3886" s="175" t="s">
        <v>1278</v>
      </c>
      <c r="D3886" s="178">
        <v>308.7</v>
      </c>
      <c r="E3886" t="s">
        <v>38</v>
      </c>
    </row>
    <row r="3887" spans="1:5" ht="15" customHeight="1">
      <c r="A3887" s="174" t="s">
        <v>3986</v>
      </c>
      <c r="B3887" s="174" t="s">
        <v>3987</v>
      </c>
      <c r="C3887" s="174" t="s">
        <v>241</v>
      </c>
      <c r="D3887" s="177">
        <v>134.96</v>
      </c>
      <c r="E3887" t="s">
        <v>38</v>
      </c>
    </row>
    <row r="3888" spans="1:5" ht="15" customHeight="1">
      <c r="A3888" s="175" t="s">
        <v>1310</v>
      </c>
      <c r="B3888" s="175" t="s">
        <v>1311</v>
      </c>
      <c r="C3888" s="175" t="s">
        <v>313</v>
      </c>
      <c r="D3888" s="178">
        <v>22.12</v>
      </c>
      <c r="E3888" t="s">
        <v>38</v>
      </c>
    </row>
    <row r="3889" spans="1:5" ht="15" customHeight="1">
      <c r="A3889" s="174" t="s">
        <v>1312</v>
      </c>
      <c r="B3889" s="174" t="s">
        <v>1313</v>
      </c>
      <c r="C3889" s="174" t="s">
        <v>313</v>
      </c>
      <c r="D3889" s="177">
        <v>22.12</v>
      </c>
      <c r="E3889" t="s">
        <v>38</v>
      </c>
    </row>
    <row r="3890" spans="1:5" ht="15" customHeight="1">
      <c r="A3890" s="175" t="s">
        <v>5834</v>
      </c>
      <c r="B3890" s="175" t="s">
        <v>5835</v>
      </c>
      <c r="C3890" s="175" t="s">
        <v>5295</v>
      </c>
      <c r="D3890" s="178">
        <v>24.7</v>
      </c>
      <c r="E3890" t="s">
        <v>38</v>
      </c>
    </row>
    <row r="3891" spans="1:5" ht="15" customHeight="1">
      <c r="A3891" s="174" t="s">
        <v>3967</v>
      </c>
      <c r="B3891" s="174" t="s">
        <v>3968</v>
      </c>
      <c r="C3891" s="174" t="s">
        <v>1318</v>
      </c>
      <c r="D3891" s="177">
        <v>11.45</v>
      </c>
      <c r="E3891" t="s">
        <v>38</v>
      </c>
    </row>
    <row r="3892" spans="1:5" ht="15" customHeight="1">
      <c r="A3892" s="175" t="s">
        <v>1320</v>
      </c>
      <c r="B3892" s="175" t="s">
        <v>1321</v>
      </c>
      <c r="C3892" s="175" t="s">
        <v>1322</v>
      </c>
      <c r="D3892" s="178">
        <v>45.67</v>
      </c>
      <c r="E3892" t="s">
        <v>38</v>
      </c>
    </row>
    <row r="3893" spans="1:5" ht="15" customHeight="1">
      <c r="A3893" s="174" t="s">
        <v>5836</v>
      </c>
      <c r="B3893" s="174" t="s">
        <v>5837</v>
      </c>
      <c r="C3893" s="174" t="s">
        <v>706</v>
      </c>
      <c r="D3893" s="177">
        <v>135.56</v>
      </c>
      <c r="E3893" t="s">
        <v>38</v>
      </c>
    </row>
    <row r="3894" spans="1:5" ht="15" customHeight="1">
      <c r="A3894" s="175" t="s">
        <v>1339</v>
      </c>
      <c r="B3894" s="175" t="s">
        <v>1340</v>
      </c>
      <c r="C3894" s="175" t="s">
        <v>1341</v>
      </c>
      <c r="D3894" s="178">
        <v>130.30000000000001</v>
      </c>
      <c r="E3894" t="s">
        <v>38</v>
      </c>
    </row>
    <row r="3895" spans="1:5" ht="15" customHeight="1">
      <c r="A3895" s="174" t="s">
        <v>5838</v>
      </c>
      <c r="B3895" s="174" t="s">
        <v>5839</v>
      </c>
      <c r="C3895" s="174" t="s">
        <v>1361</v>
      </c>
      <c r="D3895" s="177">
        <v>28.76</v>
      </c>
      <c r="E3895" t="s">
        <v>38</v>
      </c>
    </row>
    <row r="3896" spans="1:5" ht="15" customHeight="1">
      <c r="A3896" s="175" t="s">
        <v>5840</v>
      </c>
      <c r="B3896" s="175" t="s">
        <v>5841</v>
      </c>
      <c r="C3896" s="175" t="s">
        <v>706</v>
      </c>
      <c r="D3896" s="178">
        <v>1261.22</v>
      </c>
      <c r="E3896" t="s">
        <v>38</v>
      </c>
    </row>
    <row r="3897" spans="1:5" ht="15" customHeight="1">
      <c r="A3897" s="174" t="s">
        <v>1344</v>
      </c>
      <c r="B3897" s="174" t="s">
        <v>1345</v>
      </c>
      <c r="C3897" s="174" t="s">
        <v>255</v>
      </c>
      <c r="D3897" s="177">
        <v>-2.29</v>
      </c>
      <c r="E3897" t="s">
        <v>38</v>
      </c>
    </row>
    <row r="3898" spans="1:5" ht="15" customHeight="1">
      <c r="A3898" s="175" t="s">
        <v>1351</v>
      </c>
      <c r="B3898" s="175" t="s">
        <v>1352</v>
      </c>
      <c r="C3898" s="175" t="s">
        <v>706</v>
      </c>
      <c r="D3898" s="178">
        <v>92.82</v>
      </c>
      <c r="E3898" t="s">
        <v>38</v>
      </c>
    </row>
    <row r="3899" spans="1:5" ht="15" customHeight="1">
      <c r="A3899" s="174" t="s">
        <v>5842</v>
      </c>
      <c r="B3899" s="174" t="s">
        <v>5843</v>
      </c>
      <c r="C3899" s="174" t="s">
        <v>706</v>
      </c>
      <c r="D3899" s="177">
        <v>32.65</v>
      </c>
      <c r="E3899" t="s">
        <v>38</v>
      </c>
    </row>
    <row r="3900" spans="1:5" ht="15" customHeight="1">
      <c r="A3900" s="175" t="s">
        <v>5302</v>
      </c>
      <c r="B3900" s="175" t="s">
        <v>5303</v>
      </c>
      <c r="C3900" s="175" t="s">
        <v>476</v>
      </c>
      <c r="D3900" s="178">
        <v>44.18</v>
      </c>
      <c r="E3900" t="s">
        <v>38</v>
      </c>
    </row>
    <row r="3901" spans="1:5" ht="15" customHeight="1">
      <c r="A3901" s="174" t="s">
        <v>5844</v>
      </c>
      <c r="B3901" s="174" t="s">
        <v>5845</v>
      </c>
      <c r="C3901" s="174" t="s">
        <v>1278</v>
      </c>
      <c r="D3901" s="177">
        <v>117.78</v>
      </c>
      <c r="E3901" t="s">
        <v>38</v>
      </c>
    </row>
    <row r="3902" spans="1:5" ht="15" customHeight="1">
      <c r="A3902" s="175" t="s">
        <v>1359</v>
      </c>
      <c r="B3902" s="175" t="s">
        <v>1360</v>
      </c>
      <c r="C3902" s="175" t="s">
        <v>1361</v>
      </c>
      <c r="D3902" s="178">
        <v>65.87</v>
      </c>
      <c r="E3902" t="s">
        <v>38</v>
      </c>
    </row>
    <row r="3903" spans="1:5" ht="15" customHeight="1">
      <c r="A3903" s="174" t="s">
        <v>5846</v>
      </c>
      <c r="B3903" s="174" t="s">
        <v>5847</v>
      </c>
      <c r="C3903" s="174" t="s">
        <v>706</v>
      </c>
      <c r="D3903" s="177">
        <v>50.51</v>
      </c>
      <c r="E3903" t="s">
        <v>38</v>
      </c>
    </row>
    <row r="3904" spans="1:5" ht="15" customHeight="1">
      <c r="A3904" s="175" t="s">
        <v>3992</v>
      </c>
      <c r="B3904" s="175" t="s">
        <v>3993</v>
      </c>
      <c r="C3904" s="175" t="s">
        <v>3983</v>
      </c>
      <c r="D3904" s="178">
        <v>29.16</v>
      </c>
      <c r="E3904" t="s">
        <v>38</v>
      </c>
    </row>
    <row r="3905" spans="1:5" ht="15" customHeight="1">
      <c r="A3905" s="174" t="s">
        <v>5848</v>
      </c>
      <c r="B3905" s="174" t="s">
        <v>5849</v>
      </c>
      <c r="C3905" s="174" t="s">
        <v>1278</v>
      </c>
      <c r="D3905" s="177">
        <v>36.99</v>
      </c>
      <c r="E3905" t="s">
        <v>38</v>
      </c>
    </row>
    <row r="3906" spans="1:5" ht="15" customHeight="1">
      <c r="A3906" s="175" t="s">
        <v>1377</v>
      </c>
      <c r="B3906" s="175" t="s">
        <v>1378</v>
      </c>
      <c r="C3906" s="175" t="s">
        <v>1278</v>
      </c>
      <c r="D3906" s="178">
        <v>28.3</v>
      </c>
      <c r="E3906" t="s">
        <v>38</v>
      </c>
    </row>
    <row r="3907" spans="1:5" ht="15" customHeight="1">
      <c r="A3907" s="174" t="s">
        <v>5850</v>
      </c>
      <c r="B3907" s="174" t="s">
        <v>5843</v>
      </c>
      <c r="C3907" s="174" t="s">
        <v>706</v>
      </c>
      <c r="D3907" s="177">
        <v>1240.58</v>
      </c>
      <c r="E3907" t="s">
        <v>38</v>
      </c>
    </row>
    <row r="3908" spans="1:5" ht="15" customHeight="1">
      <c r="A3908" s="175" t="s">
        <v>1383</v>
      </c>
      <c r="B3908" s="175" t="s">
        <v>1384</v>
      </c>
      <c r="C3908" s="175" t="s">
        <v>1385</v>
      </c>
      <c r="D3908" s="178">
        <v>2303.9699999999998</v>
      </c>
      <c r="E3908" t="s">
        <v>38</v>
      </c>
    </row>
    <row r="3909" spans="1:5" ht="15" customHeight="1">
      <c r="A3909" s="174" t="s">
        <v>5851</v>
      </c>
      <c r="B3909" s="174" t="s">
        <v>5852</v>
      </c>
      <c r="C3909" s="174" t="s">
        <v>706</v>
      </c>
      <c r="D3909" s="177">
        <v>28.2</v>
      </c>
      <c r="E3909" t="s">
        <v>38</v>
      </c>
    </row>
    <row r="3910" spans="1:5" ht="15" customHeight="1">
      <c r="A3910" s="175" t="s">
        <v>1388</v>
      </c>
      <c r="B3910" s="175" t="s">
        <v>1389</v>
      </c>
      <c r="C3910" s="175" t="s">
        <v>1278</v>
      </c>
      <c r="D3910" s="178">
        <v>75.92</v>
      </c>
      <c r="E3910" t="s">
        <v>38</v>
      </c>
    </row>
    <row r="3911" spans="1:5" ht="15" customHeight="1">
      <c r="A3911" s="174" t="s">
        <v>4032</v>
      </c>
      <c r="B3911" s="174" t="s">
        <v>4033</v>
      </c>
      <c r="C3911" s="174" t="s">
        <v>4034</v>
      </c>
      <c r="D3911" s="177">
        <v>266.04000000000002</v>
      </c>
      <c r="E3911" t="s">
        <v>54</v>
      </c>
    </row>
    <row r="3912" spans="1:5" ht="15" customHeight="1">
      <c r="A3912" s="175" t="s">
        <v>5853</v>
      </c>
      <c r="B3912" s="175" t="s">
        <v>5854</v>
      </c>
      <c r="C3912" s="175" t="s">
        <v>4848</v>
      </c>
      <c r="D3912" s="178">
        <v>69.34</v>
      </c>
      <c r="E3912" t="s">
        <v>54</v>
      </c>
    </row>
    <row r="3913" spans="1:5" ht="15" customHeight="1">
      <c r="A3913" s="174" t="s">
        <v>5855</v>
      </c>
      <c r="B3913" s="174" t="s">
        <v>5856</v>
      </c>
      <c r="C3913" s="174" t="s">
        <v>4848</v>
      </c>
      <c r="D3913" s="177">
        <v>107.58</v>
      </c>
      <c r="E3913" t="s">
        <v>54</v>
      </c>
    </row>
    <row r="3914" spans="1:5" ht="15" customHeight="1">
      <c r="A3914" s="175" t="s">
        <v>5857</v>
      </c>
      <c r="B3914" s="175" t="s">
        <v>5858</v>
      </c>
      <c r="C3914" s="175" t="s">
        <v>4848</v>
      </c>
      <c r="D3914" s="178">
        <v>110.84</v>
      </c>
      <c r="E3914" t="s">
        <v>54</v>
      </c>
    </row>
    <row r="3915" spans="1:5" ht="15" customHeight="1">
      <c r="A3915" s="174" t="s">
        <v>5859</v>
      </c>
      <c r="B3915" s="174" t="s">
        <v>5860</v>
      </c>
      <c r="C3915" s="174" t="s">
        <v>4848</v>
      </c>
      <c r="D3915" s="177">
        <v>83.14</v>
      </c>
      <c r="E3915" t="s">
        <v>54</v>
      </c>
    </row>
    <row r="3916" spans="1:5" ht="15" customHeight="1">
      <c r="A3916" s="175" t="s">
        <v>1394</v>
      </c>
      <c r="B3916" s="175" t="s">
        <v>1395</v>
      </c>
      <c r="C3916" s="175" t="s">
        <v>715</v>
      </c>
      <c r="D3916" s="178">
        <v>409.8</v>
      </c>
      <c r="E3916" t="s">
        <v>54</v>
      </c>
    </row>
    <row r="3917" spans="1:5" ht="15" customHeight="1">
      <c r="A3917" s="174" t="s">
        <v>1396</v>
      </c>
      <c r="B3917" s="174" t="s">
        <v>1397</v>
      </c>
      <c r="C3917" s="174" t="s">
        <v>727</v>
      </c>
      <c r="D3917" s="177">
        <v>99.5</v>
      </c>
      <c r="E3917" t="s">
        <v>54</v>
      </c>
    </row>
    <row r="3918" spans="1:5" ht="15" customHeight="1">
      <c r="A3918" s="175" t="s">
        <v>4024</v>
      </c>
      <c r="B3918" s="175" t="s">
        <v>4025</v>
      </c>
      <c r="C3918" s="175" t="s">
        <v>4019</v>
      </c>
      <c r="D3918" s="178">
        <v>82.46</v>
      </c>
      <c r="E3918" t="s">
        <v>54</v>
      </c>
    </row>
    <row r="3919" spans="1:5" ht="15" customHeight="1">
      <c r="A3919" s="174" t="s">
        <v>5324</v>
      </c>
      <c r="B3919" s="174" t="s">
        <v>5325</v>
      </c>
      <c r="C3919" s="174" t="s">
        <v>5326</v>
      </c>
      <c r="D3919" s="177">
        <v>70.73</v>
      </c>
      <c r="E3919" t="s">
        <v>54</v>
      </c>
    </row>
    <row r="3920" spans="1:5" ht="15" customHeight="1">
      <c r="A3920" s="175" t="s">
        <v>4017</v>
      </c>
      <c r="B3920" s="175" t="s">
        <v>4018</v>
      </c>
      <c r="C3920" s="175" t="s">
        <v>4019</v>
      </c>
      <c r="D3920" s="178">
        <v>70.73</v>
      </c>
      <c r="E3920" t="s">
        <v>54</v>
      </c>
    </row>
    <row r="3921" spans="1:10" ht="15" customHeight="1">
      <c r="A3921" s="174" t="s">
        <v>1398</v>
      </c>
      <c r="B3921" s="174" t="s">
        <v>1399</v>
      </c>
      <c r="C3921" s="174" t="s">
        <v>727</v>
      </c>
      <c r="D3921" s="177">
        <v>204.9</v>
      </c>
      <c r="E3921" t="s">
        <v>54</v>
      </c>
    </row>
    <row r="3922" spans="1:10" ht="15" customHeight="1">
      <c r="A3922" s="175" t="s">
        <v>5332</v>
      </c>
      <c r="B3922" s="175" t="s">
        <v>5333</v>
      </c>
      <c r="C3922" s="175" t="s">
        <v>5334</v>
      </c>
      <c r="D3922" s="178">
        <v>204.9</v>
      </c>
      <c r="E3922" t="s">
        <v>54</v>
      </c>
    </row>
    <row r="3923" spans="1:10" ht="15" customHeight="1">
      <c r="A3923" s="174" t="s">
        <v>1407</v>
      </c>
      <c r="B3923" s="174" t="s">
        <v>1408</v>
      </c>
      <c r="C3923" s="174" t="s">
        <v>171</v>
      </c>
      <c r="D3923" s="177">
        <v>-3.22</v>
      </c>
      <c r="E3923" t="s">
        <v>54</v>
      </c>
    </row>
    <row r="3924" spans="1:10" ht="15" customHeight="1">
      <c r="A3924" s="175" t="s">
        <v>5861</v>
      </c>
      <c r="B3924" s="175" t="s">
        <v>5862</v>
      </c>
      <c r="C3924" s="175" t="s">
        <v>4848</v>
      </c>
      <c r="D3924" s="178">
        <v>286.83</v>
      </c>
      <c r="E3924" t="s">
        <v>54</v>
      </c>
    </row>
    <row r="3925" spans="1:10" ht="15" customHeight="1">
      <c r="A3925" s="174" t="s">
        <v>4014</v>
      </c>
      <c r="B3925" s="174" t="s">
        <v>4015</v>
      </c>
      <c r="C3925" s="174" t="s">
        <v>4016</v>
      </c>
      <c r="D3925" s="177">
        <v>664</v>
      </c>
      <c r="E3925" t="s">
        <v>54</v>
      </c>
    </row>
    <row r="3926" spans="1:10" ht="15" customHeight="1">
      <c r="A3926" s="175" t="s">
        <v>5863</v>
      </c>
      <c r="B3926" s="175" t="s">
        <v>5864</v>
      </c>
      <c r="C3926" s="175" t="s">
        <v>4016</v>
      </c>
      <c r="D3926" s="178">
        <v>54.95</v>
      </c>
      <c r="E3926" t="s">
        <v>54</v>
      </c>
    </row>
    <row r="3927" spans="1:10" ht="15" customHeight="1">
      <c r="A3927" s="174" t="s">
        <v>4060</v>
      </c>
      <c r="B3927" s="174" t="s">
        <v>4061</v>
      </c>
      <c r="C3927" s="174" t="s">
        <v>255</v>
      </c>
      <c r="D3927" s="177">
        <v>-0.54</v>
      </c>
      <c r="E3927" t="s">
        <v>54</v>
      </c>
    </row>
    <row r="3928" spans="1:10" ht="15" customHeight="1">
      <c r="A3928" s="175" t="s">
        <v>4042</v>
      </c>
      <c r="B3928" s="175" t="s">
        <v>4043</v>
      </c>
      <c r="C3928" s="175" t="s">
        <v>690</v>
      </c>
      <c r="D3928" s="178">
        <v>204.9</v>
      </c>
      <c r="E3928" t="s">
        <v>54</v>
      </c>
    </row>
    <row r="3929" spans="1:10" ht="15" customHeight="1">
      <c r="A3929" s="174" t="s">
        <v>5335</v>
      </c>
      <c r="B3929" s="174" t="s">
        <v>5336</v>
      </c>
      <c r="C3929" s="174" t="s">
        <v>4016</v>
      </c>
      <c r="D3929" s="177">
        <v>254.75</v>
      </c>
      <c r="E3929" t="s">
        <v>54</v>
      </c>
    </row>
    <row r="3930" spans="1:10" ht="15" customHeight="1">
      <c r="A3930" s="175" t="s">
        <v>5865</v>
      </c>
      <c r="B3930" s="175" t="s">
        <v>5866</v>
      </c>
      <c r="C3930" s="175" t="s">
        <v>4848</v>
      </c>
      <c r="D3930" s="178">
        <v>115.26</v>
      </c>
      <c r="E3930" t="s">
        <v>54</v>
      </c>
    </row>
    <row r="3931" spans="1:10" ht="15" customHeight="1">
      <c r="A3931" s="174" t="s">
        <v>5867</v>
      </c>
      <c r="B3931" s="174" t="s">
        <v>5868</v>
      </c>
      <c r="C3931" s="174" t="s">
        <v>241</v>
      </c>
      <c r="D3931" s="177">
        <v>59.47</v>
      </c>
      <c r="E3931" t="s">
        <v>54</v>
      </c>
    </row>
    <row r="3932" spans="1:10" ht="15" customHeight="1">
      <c r="A3932" s="184" t="s">
        <v>5869</v>
      </c>
      <c r="B3932" s="175" t="s">
        <v>5870</v>
      </c>
      <c r="C3932" s="175" t="s">
        <v>727</v>
      </c>
      <c r="D3932" s="182">
        <v>99.5</v>
      </c>
      <c r="E3932" t="s">
        <v>54</v>
      </c>
    </row>
    <row r="3933" spans="1:10" ht="15" customHeight="1">
      <c r="A3933" s="183"/>
      <c r="B3933" s="153"/>
      <c r="C3933" s="153"/>
      <c r="D3933" s="182"/>
      <c r="E3933" s="153"/>
    </row>
    <row r="3934" spans="1:10" ht="15" customHeight="1">
      <c r="A3934" s="153"/>
      <c r="I3934" s="186" t="s">
        <v>5871</v>
      </c>
      <c r="J3934" s="185">
        <f>SUM(D2:D3932)</f>
        <v>2913705.3600000013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B6D7A8"/>
    <outlinePr summaryBelow="0" summaryRight="0"/>
  </sheetPr>
  <dimension ref="A1:Q1236"/>
  <sheetViews>
    <sheetView workbookViewId="0">
      <pane ySplit="1" topLeftCell="D22" activePane="bottomLeft" state="frozen"/>
      <selection pane="bottomLeft" activeCell="I34" sqref="I34"/>
    </sheetView>
  </sheetViews>
  <sheetFormatPr defaultColWidth="17.28515625" defaultRowHeight="15" customHeight="1"/>
  <cols>
    <col min="1" max="1" width="45.5703125" customWidth="1"/>
    <col min="3" max="3" width="16.42578125" customWidth="1"/>
    <col min="4" max="4" width="19.85546875" customWidth="1"/>
    <col min="5" max="5" width="5.85546875" customWidth="1"/>
    <col min="6" max="6" width="20" customWidth="1"/>
    <col min="7" max="7" width="24.7109375" customWidth="1"/>
    <col min="8" max="8" width="16" customWidth="1"/>
    <col min="9" max="9" width="13" customWidth="1"/>
    <col min="10" max="10" width="13.7109375" customWidth="1"/>
    <col min="11" max="11" width="12.42578125" customWidth="1"/>
    <col min="12" max="12" width="19.42578125" customWidth="1"/>
    <col min="13" max="13" width="12.7109375" customWidth="1"/>
    <col min="14" max="14" width="19.85546875" customWidth="1"/>
    <col min="15" max="15" width="25.28515625" customWidth="1"/>
  </cols>
  <sheetData>
    <row r="1" spans="1:15">
      <c r="A1" s="3" t="s">
        <v>152</v>
      </c>
      <c r="B1" s="78" t="s">
        <v>154</v>
      </c>
      <c r="C1" s="79" t="s">
        <v>16</v>
      </c>
      <c r="D1" s="80" t="s">
        <v>155</v>
      </c>
      <c r="F1" s="48" t="s">
        <v>156</v>
      </c>
      <c r="G1" s="11"/>
      <c r="H1" s="3" t="s">
        <v>25</v>
      </c>
      <c r="I1" s="49" t="s">
        <v>20</v>
      </c>
      <c r="J1" s="49" t="s">
        <v>38</v>
      </c>
      <c r="K1" s="49" t="s">
        <v>39</v>
      </c>
      <c r="L1" s="49" t="s">
        <v>26</v>
      </c>
      <c r="M1" s="49" t="s">
        <v>30</v>
      </c>
      <c r="N1" s="49" t="s">
        <v>37</v>
      </c>
      <c r="O1" s="49" t="s">
        <v>34</v>
      </c>
    </row>
    <row r="2" spans="1:15">
      <c r="A2" s="8" t="s">
        <v>5872</v>
      </c>
      <c r="B2" s="147">
        <v>1514.19</v>
      </c>
      <c r="C2" s="82" t="s">
        <v>38</v>
      </c>
      <c r="D2" t="s">
        <v>61</v>
      </c>
      <c r="F2" s="1"/>
      <c r="G2" s="3" t="s">
        <v>5873</v>
      </c>
      <c r="H2" s="5">
        <f>SUMIFS($B$2:$B$1800,$C$2:$C$1800,"Beverage",$D$2:$D$1800,"*FR*")</f>
        <v>0</v>
      </c>
      <c r="I2" s="5">
        <f>SUMIFS($B$2:$B$1800,$C$2:$C$1800,"Bakery",$D$2:$D$1800,"*FR*")</f>
        <v>0</v>
      </c>
      <c r="J2" s="5">
        <f>SUMIFS($B$2:$B$1800,$C$2:$C$1800,"Produce",$D$2:$D$1800,"*FR*")</f>
        <v>0</v>
      </c>
      <c r="K2" s="5">
        <f>SUMIFS($B$2:$B$1800,$C$2:$C$1800,"Seafood",$D$2:$D$1800,"*FR*")</f>
        <v>0</v>
      </c>
      <c r="L2" s="5">
        <f>SUMIFS($B$2:$B$1800,$C$2:$C$1800,"Dairy",$D$2:$D$1800,"*FR*")</f>
        <v>0</v>
      </c>
      <c r="M2" s="5">
        <f>SUMIFS($B$2:$B$1800,$C$2:$C$1800,"Meat",$D$2:$D$1800,"*FR*")</f>
        <v>0</v>
      </c>
      <c r="N2" s="5">
        <f>SUMIFS($B$2:$B$1800,$C$2:$C$1800,"Poultry",$D$2:$D$1800,"*FR*")</f>
        <v>0</v>
      </c>
      <c r="O2" s="5">
        <f>SUMIFS($B$2:$B$1800,$C$2:$C$1800,"Pantry",$D$2:$D$1800,"*FR*")</f>
        <v>0</v>
      </c>
    </row>
    <row r="3" spans="1:15">
      <c r="A3" s="8" t="s">
        <v>5874</v>
      </c>
      <c r="B3" s="147">
        <v>43</v>
      </c>
      <c r="C3" s="82" t="s">
        <v>38</v>
      </c>
      <c r="F3" s="1"/>
      <c r="G3" s="3" t="s">
        <v>5875</v>
      </c>
      <c r="H3" s="5">
        <f>SUMIFS($B$2:$B$1800,$C$2:$C$1800,"Beverage",$D$2:$D$1800,"*RA*")</f>
        <v>0</v>
      </c>
      <c r="I3" s="5">
        <f>SUMIFS($B$2:$B$1800,$C$2:$C$1800,"Bakery",$D$2:$D$1800,"*RA*")</f>
        <v>0</v>
      </c>
      <c r="J3" s="5">
        <f>SUMIFS($B$2:$B$1800,$C$2:$C$1800,"Produce",$D$2:$D$1800,"*RA*")</f>
        <v>0</v>
      </c>
      <c r="K3" s="5">
        <f>SUMIFS($B$2:$B$1800,$C$2:$C$1800,"Seafood",$D$2:$D$1800,"*RA*")</f>
        <v>0</v>
      </c>
      <c r="L3" s="5">
        <f>SUMIFS($B$2:$B$1800,$C$2:$C$1800,"Dairy",$D$2:$D$1800,"*RA*")</f>
        <v>0</v>
      </c>
      <c r="M3" s="5">
        <f>SUMIFS($B$2:$B$1800,$C$2:$C$1800,"Meat",$D$2:$D$1800,"*RA*")</f>
        <v>0</v>
      </c>
      <c r="N3" s="5">
        <f>SUMIFS($B$2:$B$1800,$C$2:$C$1800,"Poultry",$D$2:$D$1800,"*RA*")</f>
        <v>0</v>
      </c>
      <c r="O3" s="5">
        <f>SUMIFS($B$2:$B$1800,$C$2:$C$1800,"Pantry",$D$2:$D$1800,"*RA*")</f>
        <v>0</v>
      </c>
    </row>
    <row r="4" spans="1:15">
      <c r="A4" s="8" t="s">
        <v>5876</v>
      </c>
      <c r="B4" s="147">
        <v>453.33</v>
      </c>
      <c r="C4" s="82" t="s">
        <v>38</v>
      </c>
      <c r="F4" s="1"/>
      <c r="G4" s="3" t="s">
        <v>5877</v>
      </c>
      <c r="H4" s="5">
        <f>SUMIFS($B$2:$B$1800,$C$2:$C$1800,"Beverage",$D$2:$D$1800,"*OR*")</f>
        <v>0</v>
      </c>
      <c r="I4" s="5">
        <f>SUMIFS($B$2:$B$1800,$C$2:$C$1800,"Bakery",$D$2:$D$1800,"*OR*")</f>
        <v>0</v>
      </c>
      <c r="J4" s="5">
        <f>SUMIFS($B$2:$B$1800,$C$2:$C$1800,"Produce",$D$2:$D$1800,"*OR*")</f>
        <v>47535.779999999984</v>
      </c>
      <c r="K4" s="5">
        <f>SUMIFS($B$2:$B$1800,$C$2:$C$1800,"Seafood",$D$2:$D$1800,"*OR*")</f>
        <v>0</v>
      </c>
      <c r="L4" s="5">
        <f>SUMIFS($B$2:$B$1800,$C$2:$C$1800,"Dairy",$D$2:$D$1800,"*OR*")</f>
        <v>865.38</v>
      </c>
      <c r="M4" s="5">
        <f>SUMIFS($B$2:$B$1800,$C$2:$C$1800,"Meat",$D$2:$D$1800,"*OR*")</f>
        <v>0</v>
      </c>
      <c r="N4" s="5">
        <f>SUMIFS($B$2:$B$1800,$C$2:$C$1800,"Poultry",$D$2:$D$1800,"*OR*")</f>
        <v>0</v>
      </c>
      <c r="O4" s="5">
        <f>SUMIFS($B$2:$B$1800,$C$2:$C$1800,"Pantry",$D$2:$D$1800,"*OR*")</f>
        <v>19029.98</v>
      </c>
    </row>
    <row r="5" spans="1:15">
      <c r="A5" s="8" t="s">
        <v>5878</v>
      </c>
      <c r="B5" s="147">
        <v>82.6</v>
      </c>
      <c r="C5" s="82" t="s">
        <v>38</v>
      </c>
      <c r="F5" s="1"/>
      <c r="G5" s="3" t="s">
        <v>5879</v>
      </c>
      <c r="H5" s="5">
        <f>SUMIFS($B$2:$B$1800,$C$2:$C$1800,"Beverage",$D$2:$D$1800,"*L*")</f>
        <v>91.5</v>
      </c>
      <c r="I5" s="5">
        <f>SUMIFS($B$2:$B$1800,$C$2:$C$1800,"Bakery",$D$2:$D$1800,"*L*")</f>
        <v>0</v>
      </c>
      <c r="J5" s="5">
        <f>SUMIFS($B$2:$B$1800,$C$2:$C$1800,"Produce",$D$2:$D$1800,"*L*")</f>
        <v>248633.38999999993</v>
      </c>
      <c r="K5" s="5">
        <f>SUMIFS($B$2:$B$1800,$C$2:$C$1800,"Seafood",$D$2:$D$1800,"*L*")</f>
        <v>0</v>
      </c>
      <c r="L5" s="5">
        <f>SUMIFS($B$2:$B$1800,$C$2:$C$1800,"Dairy",$D$2:$D$1800,"*L*")</f>
        <v>0</v>
      </c>
      <c r="M5" s="5">
        <f>SUMIFS($B$2:$B$1800,$C$2:$C$1800,"Meat",$D$2:$D$1800,"*L*")</f>
        <v>0</v>
      </c>
      <c r="N5" s="5">
        <f>SUMIFS($B$2:$B$1800,$C$2:$C$1800,"Poultry",$D$2:$D$1800,"*L*")</f>
        <v>0</v>
      </c>
      <c r="O5" s="5">
        <f>SUMIFS($B$2:$B$1800,$C$2:$C$1800,"Pantry",$D$2:$D$1800,"*L*")</f>
        <v>21770.219999999998</v>
      </c>
    </row>
    <row r="6" spans="1:15">
      <c r="A6" s="8" t="s">
        <v>5880</v>
      </c>
      <c r="B6" s="147">
        <v>874.75</v>
      </c>
      <c r="C6" s="82" t="s">
        <v>38</v>
      </c>
      <c r="F6" s="1"/>
      <c r="G6" s="3" t="s">
        <v>5881</v>
      </c>
      <c r="H6" s="5">
        <f>SUMIFS($B$2:$B$1800,$C$2:$C$1800,"Beverage",$D$2:$D$1800,"*CF*")</f>
        <v>0</v>
      </c>
      <c r="I6" s="5">
        <f>SUMIFS($B$2:$B$1800,$C$2:$C$1800,"Bakery",$D$2:$D$1800,"*CF*")</f>
        <v>0</v>
      </c>
      <c r="J6" s="5">
        <f>SUMIFS($B$2:$B$1800,$C$2:$C$1800,"Produce",$D$2:$D$1800,"*CF*")</f>
        <v>0</v>
      </c>
      <c r="K6" s="5">
        <f>SUMIFS($B$2:$B$1800,$C$2:$C$1800,"Seafood",$D$2:$D$1800,"*CF*")</f>
        <v>0</v>
      </c>
      <c r="L6" s="5">
        <f>SUMIFS($B$2:$B$1800,$C$2:$C$1800,"Dairy",$D$2:$D$1800,"*CF*")</f>
        <v>1723.98</v>
      </c>
      <c r="M6" s="5">
        <f>SUMIFS($B$2:$B$1800,$C$2:$C$1800,"Meat",$D$2:$D$1800,"*CF*")</f>
        <v>0</v>
      </c>
      <c r="N6" s="5">
        <f>SUMIFS($B$2:$B$1800,$C$2:$C$1800,"Poultry",$D$2:$D$1800,"*CF*")</f>
        <v>0</v>
      </c>
      <c r="O6" s="5">
        <f>SUMIFS($B$2:$B$1800,$C$2:$C$1800,"Pantry",$D$2:$D$1800,"*CF*")</f>
        <v>0</v>
      </c>
    </row>
    <row r="7" spans="1:15">
      <c r="A7" s="8" t="s">
        <v>5882</v>
      </c>
      <c r="B7" s="147">
        <v>80.7</v>
      </c>
      <c r="C7" s="82" t="s">
        <v>38</v>
      </c>
      <c r="F7" s="1"/>
      <c r="G7" s="3" t="s">
        <v>5883</v>
      </c>
      <c r="H7" s="5">
        <f>SUMIFS($B$2:$B$1800,$C$2:$C$1800,"Beverage",$D$2:$D$1800,"*H*")</f>
        <v>0</v>
      </c>
      <c r="I7" s="5">
        <f>SUMIFS($B$2:$B$1800,$C$2:$C$1800,"Bakery",$D$2:$D$1800,"*H*")</f>
        <v>0</v>
      </c>
      <c r="J7" s="5">
        <f>SUMIFS($B$2:$B$1800,$C$2:$C$1800,"Produce",$D$2:$D$1800,"*H*")</f>
        <v>0</v>
      </c>
      <c r="K7" s="5">
        <f>SUMIFS($B$2:$B$1800,$C$2:$C$1800,"Seafood",$D$2:$D$1800,"*H*")</f>
        <v>0</v>
      </c>
      <c r="L7" s="5">
        <f>SUMIFS($B$2:$B$1800,$C$2:$C$1800,"Dairy",$D$2:$D$1800,"*H*")</f>
        <v>0</v>
      </c>
      <c r="M7" s="5">
        <f>SUMIFS($B$2:$B$1800,$C$2:$C$1800,"Meat",$D$2:$D$1800,"*H*")</f>
        <v>0</v>
      </c>
      <c r="N7" s="5">
        <f>SUMIFS($B$2:$B$1800,$C$2:$C$1800,"Poultry",$D$2:$D$1800,"*H*")</f>
        <v>0</v>
      </c>
      <c r="O7" s="5">
        <f>SUMIFS($B$2:$B$1800,$C$2:$C$1800,"Pantry",$D$2:$D$1800,"*H*")</f>
        <v>0</v>
      </c>
    </row>
    <row r="8" spans="1:15">
      <c r="A8" s="8" t="s">
        <v>5884</v>
      </c>
      <c r="B8" s="157">
        <v>40.35</v>
      </c>
      <c r="C8" s="82" t="s">
        <v>38</v>
      </c>
      <c r="F8" s="1"/>
      <c r="G8" s="3" t="s">
        <v>5885</v>
      </c>
      <c r="H8" s="5">
        <f>SUMIFS($B$2:$B$1800,$C$2:$C$1800,"Beverage",$D$2:$D$1800,"*VA*")</f>
        <v>0</v>
      </c>
      <c r="I8" s="5">
        <f>SUMIFS($B$2:$B$1800,$C$2:$C$1800,"Bakery",$D$2:$D$1800,"*VA*")</f>
        <v>0</v>
      </c>
      <c r="J8" s="5">
        <f>SUMIFS($B$2:$B$1800,$C$2:$C$1800,"Produce",$D$2:$D$1800,"*VA*")</f>
        <v>0</v>
      </c>
      <c r="K8" s="5">
        <f>SUMIFS($B$2:$B$1800,$C$2:$C$1800,"Seafood",$D$2:$D$1800,"*VA*")</f>
        <v>0</v>
      </c>
      <c r="L8" s="5">
        <f>SUMIFS($B$2:$B$1800,$C$2:$C$1800,"Dairy",$D$2:$D$1800,"*VA*")</f>
        <v>0</v>
      </c>
      <c r="M8" s="5">
        <f>SUMIFS($B$2:$B$1800,$C$2:$C$1800,"Meat",$D$2:$D$1800,"*VA*")</f>
        <v>0</v>
      </c>
      <c r="N8" s="5">
        <f>SUMIFS($B$2:$B$1800,$C$2:$C$1800,"Poultry",$D$2:$D$1800,"*VA*")</f>
        <v>0</v>
      </c>
      <c r="O8" s="5">
        <f>SUMIFS($B$2:$B$1800,$C$2:$C$1800,"Pantry",$D$2:$D$1800,"*VA*")</f>
        <v>0</v>
      </c>
    </row>
    <row r="9" spans="1:15">
      <c r="A9" s="8" t="s">
        <v>5886</v>
      </c>
      <c r="B9" s="157">
        <v>421.9</v>
      </c>
      <c r="C9" s="82" t="s">
        <v>38</v>
      </c>
      <c r="F9" s="1"/>
      <c r="G9" s="3" t="s">
        <v>65</v>
      </c>
      <c r="H9" s="5">
        <f>SUMIFS($B$2:$B$1800,$C$2:$C$1800,"Beverage",$D$2:$D$1800,"*V")</f>
        <v>0</v>
      </c>
      <c r="I9" s="5">
        <f>SUMIFS($B$2:$B$1800,$C$2:$C$1800,"Bakery",$D$2:$D$1800,"*V")</f>
        <v>0</v>
      </c>
      <c r="J9" s="5">
        <f>SUMIFS($B$2:$B$1800,$C$2:$C$1800,"Produce",$D$2:$D$1800,"*V")</f>
        <v>0</v>
      </c>
      <c r="K9" s="5">
        <f>SUMIFS($B$2:$B$1800,$C$2:$C$1800,"Seafood",$D$2:$D$1800,"*V")</f>
        <v>0</v>
      </c>
      <c r="L9" s="5">
        <f>SUMIFS($B$2:$B$1800,$C$2:$C$1800,"Dairy",$D$2:$D$1800,"*V")</f>
        <v>436.25</v>
      </c>
      <c r="M9" s="5">
        <f>SUMIFS($B$2:$B$1800,$C$2:$C$1800,"Meat",$D$2:$D$1800,"*V")</f>
        <v>83</v>
      </c>
      <c r="N9" s="5">
        <f>SUMIFS($B$2:$B$1800,$C$2:$C$1800,"Poultry",$D$2:$D$1800,"*V")</f>
        <v>0</v>
      </c>
      <c r="O9" s="5">
        <f>SUMIFS($B$2:$B$1800,$C$2:$C$1800,"Pantry",$D$2:$D$1800,"*V")</f>
        <v>490.27000000000004</v>
      </c>
    </row>
    <row r="10" spans="1:15">
      <c r="A10" s="8" t="s">
        <v>5887</v>
      </c>
      <c r="B10" s="157">
        <v>1072.1500000000001</v>
      </c>
      <c r="C10" s="82" t="s">
        <v>38</v>
      </c>
      <c r="F10" s="1"/>
      <c r="G10" s="3" t="s">
        <v>5888</v>
      </c>
      <c r="H10" s="5">
        <f>SUMIFS($B$2:$B$1800,$C$2:$C$1800,"Beverage",$D$2:$D$1800,"*AF*")</f>
        <v>0</v>
      </c>
      <c r="I10" s="5">
        <f>SUMIFS($B$2:$B$1800,$C$2:$C$1800,"Bakery",$D$2:$D$1800,"*AF*")</f>
        <v>0</v>
      </c>
      <c r="J10" s="5">
        <f>SUMIFS($B$2:$B$1800,$C$2:$C$1800,"Produce",$D$2:$D$1800,"*AF*")</f>
        <v>0</v>
      </c>
      <c r="K10" s="5">
        <f>SUMIFS($B$2:$B$1800,$C$2:$C$1800,"Seafood",$D$2:$D$1800,"*AF*")</f>
        <v>0</v>
      </c>
      <c r="L10" s="5">
        <f>SUMIFS($B$2:$B$1800,$C$2:$C$1800,"Dairy",$D$2:$D$1800,"*AF*")</f>
        <v>0</v>
      </c>
      <c r="M10" s="5">
        <f>SUMIFS($B$2:$B$1800,$C$2:$C$1800,"Meat",$D$2:$D$1800,"*AF*")</f>
        <v>0</v>
      </c>
      <c r="N10" s="5">
        <f>SUMIFS($B$2:$B$1800,$C$2:$C$1800,"Poultry",$D$2:$D$1800,"*AF*")</f>
        <v>0</v>
      </c>
      <c r="O10" s="5">
        <f>SUMIFS($B$2:$B$1800,$C$2:$C$1800,"Pantry",$D$2:$D$1800,"*AF*")</f>
        <v>0</v>
      </c>
    </row>
    <row r="11" spans="1:15">
      <c r="A11" s="8" t="s">
        <v>5889</v>
      </c>
      <c r="B11" s="157">
        <v>1197.0999999999999</v>
      </c>
      <c r="C11" s="82" t="s">
        <v>38</v>
      </c>
      <c r="F11" s="1"/>
      <c r="G11" s="3" t="s">
        <v>5890</v>
      </c>
      <c r="H11" s="5">
        <f>SUMIFS($B$2:$B$1800,$C$2:$C$1800,"Beverage",$D$2:$D$1800,"*HF*")</f>
        <v>0</v>
      </c>
      <c r="I11" s="5">
        <f>SUMIFS($B$2:$B$1800,$C$2:$C$1800,"Bakery",$D$2:$D$1800,"*HF*")</f>
        <v>0</v>
      </c>
      <c r="J11" s="5">
        <f>SUMIFS($B$2:$B$1800,$C$2:$C$1800,"Produce",$D$2:$D$1800,"*HF*")</f>
        <v>0</v>
      </c>
      <c r="K11" s="5">
        <f>SUMIFS($B$2:$B$1800,$C$2:$C$1800,"Seafood",$D$2:$D$1800,"*HF*")</f>
        <v>0</v>
      </c>
      <c r="L11" s="5">
        <f>SUMIFS($B$2:$B$1800,$C$2:$C$1800,"Dairy",$D$2:$D$1800,"*HF*")</f>
        <v>0</v>
      </c>
      <c r="M11" s="5">
        <f>SUMIFS($B$2:$B$1800,$C$2:$C$1800,"Meat",$D$2:$D$1800,"*HF*")</f>
        <v>0</v>
      </c>
      <c r="N11" s="5">
        <f>SUMIFS($B$2:$B$1800,$C$2:$C$1800,"Poultry",$D$2:$D$1800,"*HF*")</f>
        <v>0</v>
      </c>
      <c r="O11" s="5">
        <f>SUMIFS($B$2:$B$1800,$C$2:$C$1800,"Pantry",$D$2:$D$1800,"*HF*")</f>
        <v>0</v>
      </c>
    </row>
    <row r="12" spans="1:15">
      <c r="A12" s="8" t="s">
        <v>5891</v>
      </c>
      <c r="B12" s="157">
        <v>85</v>
      </c>
      <c r="C12" s="82" t="s">
        <v>38</v>
      </c>
      <c r="F12" s="1"/>
      <c r="G12" s="3" t="s">
        <v>5892</v>
      </c>
      <c r="H12" s="5">
        <f>SUMIFS($B$2:$B$1800,$C$2:$C$1800,"Beverage",$D$2:$D$1800,"*BC*") + SUMIFS($B$2:$B$1800,$C$2:$C$1800,"Beverage",$D$2:$D$1800,"*MSB*")</f>
        <v>0</v>
      </c>
      <c r="I12" s="5">
        <f>SUMIFS($B$2:$B$1800,$C$2:$C$1800,"Bakery",$D$2:$D$1800,"*BC*") + SUMIFS($B$2:$B$1800,$C$2:$C$1800,"Bakery",$D$2:$D$1800,"*MSB*")</f>
        <v>0</v>
      </c>
      <c r="J12" s="5">
        <f>SUMIFS($B$2:$B$1800,$C$2:$C$1800,"Produce",$D$2:$D$1800,"*BC*") + SUMIFS($B$2:$B$1800,$C$2:$C$1800,"Produce",$D$2:$D$1800,"*MSB*")</f>
        <v>0</v>
      </c>
      <c r="K12" s="5">
        <f>SUMIFS($B$2:$B$1800,$C$2:$C$1800,"Seafood",$D$2:$D$1800,"*BC*") + SUMIFS($B$2:$B$1800,$C$2:$C$1800,"Seafood",$D$2:$D$1800,"*MSB*")</f>
        <v>0</v>
      </c>
      <c r="L12" s="5">
        <f>SUMIFS($B$2:$B$1800,$C$2:$C$1800,"Dairy",$D$2:$D$1800,"*BC*") + SUMIFS($B$2:$B$1800,$C$2:$C$1800,"Dairy",$D$2:$D$1800,"*MSB*")</f>
        <v>0</v>
      </c>
      <c r="M12" s="5">
        <f>SUMIFS($B$2:$B$1800,$C$2:$C$1800,"Meat",$D$2:$D$1800,"*BC*") + SUMIFS($B$2:$B$1800,$C$2:$C$1800,"Meat",$D$2:$D$1800,"*MSB*")</f>
        <v>0</v>
      </c>
      <c r="N12" s="5">
        <f>SUMIFS($B$2:$B$1800,$C$2:$C$1800,"Poultry",$D$2:$D$1800,"*BC*") + SUMIFS($B$2:$B$1800,$C$2:$C$1800,"Poultry",$D$2:$D$1800,"*MSB*")</f>
        <v>0</v>
      </c>
      <c r="O12" s="5">
        <f>SUMIFS($B$2:$B$1800,$C$2:$C$1800,"Pantry",$D$2:$D$1800,"*BC*") + SUMIFS($B$2:$B$1800,$C$2:$C$1800,"Pantry",$D$2:$D$1800,"*MSB*")</f>
        <v>0</v>
      </c>
    </row>
    <row r="13" spans="1:15">
      <c r="A13" s="84" t="s">
        <v>5893</v>
      </c>
      <c r="B13" s="158">
        <v>8.85</v>
      </c>
      <c r="C13" s="82" t="s">
        <v>38</v>
      </c>
      <c r="F13" s="1"/>
      <c r="G13" s="3" t="s">
        <v>5894</v>
      </c>
      <c r="H13" s="5">
        <f>SUMIFS($B$2:$B$1800,$C$2:$C$1800,"Beverage",$D$2:$D$1800,"*FT*")</f>
        <v>0</v>
      </c>
      <c r="I13" s="5">
        <f>SUMIFS($B$2:$B$1800,$C$2:$C$1800,"Bakery",$D$2:$D$1800,"*FT*")</f>
        <v>0</v>
      </c>
      <c r="J13" s="5">
        <f>SUMIFS($B$2:$B$1800,$C$2:$C$1800,"Produce",$D$2:$D$1800,"*FT*")</f>
        <v>0</v>
      </c>
      <c r="K13" s="5">
        <f>SUMIFS($B$2:$B$1800,$C$2:$C$1800,"Seafood",$D$2:$D$1800,"*FT*")</f>
        <v>0</v>
      </c>
      <c r="L13" s="5">
        <f>SUMIFS($B$2:$B$1800,$C$2:$C$1800,"Dairy",$D$2:$D$1800,"*FT*")</f>
        <v>0</v>
      </c>
      <c r="M13" s="5">
        <f>SUMIFS($B$2:$B$1800,$C$2:$C$1800,"Meat",$D$2:$D$1800,"*FT*")</f>
        <v>0</v>
      </c>
      <c r="N13" s="5">
        <f>SUMIFS($B$2:$B$1800,$C$2:$C$1800,"Poultry",$D$2:$D$1800,"*FT*")</f>
        <v>0</v>
      </c>
      <c r="O13" s="5">
        <f>SUMIFS($B$2:$B$1800,$C$2:$C$1800,"Pantry",$D$2:$D$1800,"*FT*")</f>
        <v>0</v>
      </c>
    </row>
    <row r="14" spans="1:15">
      <c r="A14" s="84" t="s">
        <v>5895</v>
      </c>
      <c r="B14" s="158">
        <v>47.2</v>
      </c>
      <c r="C14" s="82" t="s">
        <v>38</v>
      </c>
      <c r="F14" s="1"/>
      <c r="G14" s="3" t="s">
        <v>5896</v>
      </c>
      <c r="H14" s="5">
        <f>SUMIFS($B$2:$B$1800,$C$2:$C$1800,"Beverage",$D$2:$D$1800,"*FL*")</f>
        <v>0</v>
      </c>
      <c r="I14" s="5">
        <f>SUMIFS($B$2:$B$1800,$C$2:$C$1800,"Bakery",$D$2:$D$1800,"*FL*")</f>
        <v>0</v>
      </c>
      <c r="J14" s="5">
        <f>SUMIFS($B$2:$B$1800,$C$2:$C$1800,"Produce",$D$2:$D$1800,"*FL*")</f>
        <v>0</v>
      </c>
      <c r="K14" s="5">
        <f>SUMIFS($B$2:$B$1800,$C$2:$C$1800,"Seafood",$D$2:$D$1800,"*FL*")</f>
        <v>0</v>
      </c>
      <c r="L14" s="5">
        <f>SUMIFS($B$2:$B$1800,$C$2:$C$1800,"Dairy",$D$2:$D$1800,"*FL*")</f>
        <v>0</v>
      </c>
      <c r="M14" s="5">
        <f>SUMIFS($B$2:$B$1800,$C$2:$C$1800,"Meat",$D$2:$D$1800,"*FL*")</f>
        <v>0</v>
      </c>
      <c r="N14" s="5">
        <f>SUMIFS($B$2:$B$1800,$C$2:$C$1800,"Poultry",$D$2:$D$1800,"*FL*")</f>
        <v>0</v>
      </c>
      <c r="O14" s="5">
        <f>SUMIFS($B$2:$B$1800,$C$2:$C$1800,"Pantry",$D$2:$D$1800,"*FL*")</f>
        <v>0</v>
      </c>
    </row>
    <row r="15" spans="1:15">
      <c r="A15" s="84" t="s">
        <v>5897</v>
      </c>
      <c r="B15" s="158">
        <v>51.95</v>
      </c>
      <c r="C15" s="82" t="s">
        <v>38</v>
      </c>
      <c r="G15" s="7" t="s">
        <v>5898</v>
      </c>
      <c r="H15" s="5">
        <f>SUMIFS($B$2:$B$1800,$C$2:$C$1800,"Beverage",$D$2:$D$1800,"*PO*")</f>
        <v>0</v>
      </c>
      <c r="I15" s="5">
        <f>SUMIFS($B$2:$B$1800,$C$2:$C$1800,"Bakery",$D$2:$D$1800,"*PO*")</f>
        <v>0</v>
      </c>
      <c r="J15" s="5">
        <f>SUMIFS($B$2:$B$1800,$C$2:$C$1800,"Produce",$D$2:$D$1800,"*PO*")</f>
        <v>0</v>
      </c>
      <c r="K15" s="5">
        <f>SUMIFS($B$2:$B$1800,$C$2:$C$1800,"Seafood",$D$2:$D$1800,"*PO*")</f>
        <v>0</v>
      </c>
      <c r="L15" s="5">
        <f>SUMIFS($B$2:$B$1800,$C$2:$C$1800,"Dairy",$D$2:$D$1800,"*PO*")</f>
        <v>0</v>
      </c>
      <c r="M15" s="5">
        <f>SUMIFS($B$2:$B$1800,$C$2:$C$1800,"Meat",$D$2:$D$1800,"*PO*")</f>
        <v>0</v>
      </c>
      <c r="N15" s="5">
        <f>SUMIFS($B$2:$B$1800,$C$2:$C$1800,"Poultry",$D$2:$D$1800,"*PO*")</f>
        <v>0</v>
      </c>
      <c r="O15" s="5">
        <f>SUMIFS($B$2:$B$1800,$C$2:$C$1800,"Pantry",$D$2:$D$1800,"*PO*")</f>
        <v>0</v>
      </c>
    </row>
    <row r="16" spans="1:15" ht="23.25" customHeight="1">
      <c r="A16" s="8" t="s">
        <v>5899</v>
      </c>
      <c r="B16" s="157">
        <v>119.6</v>
      </c>
      <c r="C16" s="82" t="s">
        <v>38</v>
      </c>
      <c r="G16" s="7"/>
      <c r="H16" s="8">
        <f>B693</f>
        <v>1548.5</v>
      </c>
    </row>
    <row r="17" spans="1:17" ht="41.25" customHeight="1">
      <c r="A17" s="84" t="s">
        <v>5900</v>
      </c>
      <c r="B17" s="158">
        <v>230.85</v>
      </c>
      <c r="C17" s="82" t="s">
        <v>38</v>
      </c>
      <c r="G17" s="51"/>
      <c r="H17" s="8">
        <f>SUMIF($D$2:$D$1800,"* *",$B$2:$B$1800)</f>
        <v>66047.81</v>
      </c>
    </row>
    <row r="18" spans="1:17">
      <c r="A18" s="8" t="s">
        <v>5901</v>
      </c>
      <c r="B18" s="157">
        <v>144.65</v>
      </c>
      <c r="C18" s="82" t="s">
        <v>38</v>
      </c>
      <c r="F18" s="1"/>
      <c r="G18" s="51"/>
      <c r="H18" s="45">
        <f>SUM(H2:O15)</f>
        <v>340659.74999999988</v>
      </c>
    </row>
    <row r="19" spans="1:17">
      <c r="A19" s="8" t="s">
        <v>5902</v>
      </c>
      <c r="B19" s="157"/>
      <c r="C19" s="82" t="s">
        <v>38</v>
      </c>
      <c r="F19" s="52"/>
      <c r="G19" s="2"/>
      <c r="H19" s="70">
        <f>H18-H17</f>
        <v>274611.93999999989</v>
      </c>
    </row>
    <row r="20" spans="1:17">
      <c r="A20" s="8" t="s">
        <v>5903</v>
      </c>
      <c r="B20" s="157">
        <v>74.349999999999994</v>
      </c>
      <c r="C20" s="82" t="s">
        <v>38</v>
      </c>
      <c r="F20" s="9"/>
      <c r="G20" s="85"/>
      <c r="K20" s="1"/>
      <c r="L20" s="8"/>
    </row>
    <row r="21" spans="1:17">
      <c r="A21" s="8" t="s">
        <v>5904</v>
      </c>
      <c r="B21" s="157">
        <v>98</v>
      </c>
      <c r="C21" s="82" t="s">
        <v>38</v>
      </c>
      <c r="G21" s="73"/>
      <c r="K21" s="1"/>
      <c r="L21" s="8"/>
    </row>
    <row r="22" spans="1:17" ht="30.75">
      <c r="A22" s="8" t="s">
        <v>5905</v>
      </c>
      <c r="B22" s="157">
        <v>434.01</v>
      </c>
      <c r="C22" s="82" t="s">
        <v>38</v>
      </c>
      <c r="E22" s="45"/>
      <c r="G22" s="2" t="s">
        <v>196</v>
      </c>
      <c r="H22" s="8">
        <f>B1236</f>
        <v>700302.41</v>
      </c>
    </row>
    <row r="23" spans="1:17">
      <c r="A23" s="8" t="s">
        <v>5906</v>
      </c>
      <c r="B23" s="157">
        <v>1337.4</v>
      </c>
      <c r="C23" s="82" t="s">
        <v>38</v>
      </c>
      <c r="G23" s="2" t="s">
        <v>200</v>
      </c>
      <c r="H23" s="8">
        <f>SUMIF($F$2:$F$1799,"* *",$D$2:$D$1799)</f>
        <v>0</v>
      </c>
    </row>
    <row r="24" spans="1:17">
      <c r="A24" s="84" t="s">
        <v>5907</v>
      </c>
      <c r="B24" s="158">
        <v>179.4</v>
      </c>
      <c r="C24" s="82" t="s">
        <v>38</v>
      </c>
      <c r="E24" s="50"/>
      <c r="G24" s="9" t="s">
        <v>74</v>
      </c>
      <c r="H24" s="45">
        <f>SUM(H8:O21)</f>
        <v>683877.51999999979</v>
      </c>
    </row>
    <row r="25" spans="1:17" ht="45.75">
      <c r="A25" s="8" t="s">
        <v>5908</v>
      </c>
      <c r="B25" s="157">
        <v>973.45</v>
      </c>
      <c r="C25" s="82" t="s">
        <v>38</v>
      </c>
      <c r="E25" s="50"/>
      <c r="F25" s="1"/>
      <c r="G25" s="9" t="s">
        <v>77</v>
      </c>
      <c r="H25" s="70">
        <f>H24-H23</f>
        <v>683877.51999999979</v>
      </c>
    </row>
    <row r="26" spans="1:17">
      <c r="A26" s="8" t="s">
        <v>5909</v>
      </c>
      <c r="B26" s="157">
        <v>19.7</v>
      </c>
      <c r="C26" s="82" t="s">
        <v>38</v>
      </c>
      <c r="E26" s="50"/>
      <c r="G26" s="1"/>
      <c r="H26" s="1"/>
      <c r="I26" s="1"/>
      <c r="J26" s="1"/>
      <c r="K26" s="1"/>
      <c r="L26" s="1"/>
      <c r="M26" s="1"/>
      <c r="N26" s="1"/>
      <c r="O26" s="1"/>
    </row>
    <row r="27" spans="1:17">
      <c r="A27" s="84" t="s">
        <v>5910</v>
      </c>
      <c r="B27" s="158">
        <v>58.45</v>
      </c>
      <c r="C27" s="82" t="s">
        <v>38</v>
      </c>
      <c r="E27" s="20"/>
      <c r="G27" s="10" t="s">
        <v>54</v>
      </c>
      <c r="H27" s="10" t="s">
        <v>20</v>
      </c>
      <c r="I27" s="10" t="s">
        <v>38</v>
      </c>
      <c r="J27" s="10" t="s">
        <v>39</v>
      </c>
      <c r="K27" s="10" t="s">
        <v>55</v>
      </c>
      <c r="L27" s="10" t="s">
        <v>30</v>
      </c>
      <c r="M27" s="10" t="s">
        <v>37</v>
      </c>
      <c r="N27" s="10" t="s">
        <v>56</v>
      </c>
      <c r="O27" s="10"/>
    </row>
    <row r="28" spans="1:17">
      <c r="A28" s="8" t="s">
        <v>5911</v>
      </c>
      <c r="B28" s="157">
        <v>139.25</v>
      </c>
      <c r="C28" s="82" t="s">
        <v>38</v>
      </c>
      <c r="E28" s="20"/>
      <c r="F28" s="10" t="s">
        <v>122</v>
      </c>
      <c r="G28" s="5">
        <f>SUMIF($C$2:$C$1569,"Beverage",$B$2:$B$1569)</f>
        <v>3834.8399999999992</v>
      </c>
      <c r="H28" s="5">
        <f>SUMIF($C$2:$C$1569,"Bakery",$B$2:$B$1569)</f>
        <v>0</v>
      </c>
      <c r="I28" s="5">
        <f>SUMIF($C$2:$C$1569,"Produce",$B$2:$B$1569)</f>
        <v>546735.49000000022</v>
      </c>
      <c r="J28" s="5">
        <f>SUMIF($C$2:$C$1569,"Seafood",$B$2:$B$1569)</f>
        <v>0</v>
      </c>
      <c r="K28" s="5">
        <f>SUMIF($C$2:$C$1569,"Dairy",$B$2:$B$1569)</f>
        <v>58451.1</v>
      </c>
      <c r="L28" s="5">
        <f>SUMIF($C$2:$C$1569,"Meat",$B$2:$B$1569)</f>
        <v>828.30000000000007</v>
      </c>
      <c r="M28" s="5">
        <f>SUMIF($C$2:$C$1569,"Poultry",$B$2:$B$1569)</f>
        <v>0</v>
      </c>
      <c r="N28" s="5">
        <f>SUMIF($C$2:$C$1569,"Pantry",$B$2:$B$1569)</f>
        <v>90452.680000000037</v>
      </c>
      <c r="O28" s="5"/>
    </row>
    <row r="29" spans="1:17">
      <c r="A29" s="8" t="s">
        <v>5912</v>
      </c>
      <c r="B29" s="157">
        <v>253.95</v>
      </c>
      <c r="C29" s="82" t="s">
        <v>38</v>
      </c>
      <c r="E29" s="20"/>
      <c r="F29" s="50"/>
      <c r="G29" s="71"/>
      <c r="H29" s="44"/>
      <c r="I29" s="44"/>
      <c r="L29" s="8"/>
    </row>
    <row r="30" spans="1:17">
      <c r="A30" s="8" t="s">
        <v>5913</v>
      </c>
      <c r="B30" s="157">
        <v>51.95</v>
      </c>
      <c r="C30" s="82" t="s">
        <v>38</v>
      </c>
      <c r="E30" s="20"/>
      <c r="F30" s="20"/>
      <c r="G30" s="70"/>
      <c r="H30" s="70"/>
      <c r="I30" s="70"/>
      <c r="J30" s="4"/>
      <c r="K30" s="4"/>
      <c r="L30" s="59"/>
      <c r="M30" s="11"/>
      <c r="N30" s="11"/>
      <c r="O30" s="11"/>
      <c r="P30" s="11"/>
      <c r="Q30" s="11"/>
    </row>
    <row r="31" spans="1:17">
      <c r="A31" s="8" t="s">
        <v>5914</v>
      </c>
      <c r="B31" s="157">
        <v>75.5</v>
      </c>
      <c r="C31" s="82" t="s">
        <v>38</v>
      </c>
      <c r="E31" s="20"/>
      <c r="F31" s="171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>
      <c r="A32" s="8" t="s">
        <v>5915</v>
      </c>
      <c r="B32" s="157">
        <v>64</v>
      </c>
      <c r="C32" s="82" t="s">
        <v>38</v>
      </c>
      <c r="E32" s="20"/>
      <c r="F32" s="20"/>
      <c r="G32" s="71"/>
      <c r="H32" s="44"/>
      <c r="I32" s="44"/>
      <c r="L32" s="8"/>
    </row>
    <row r="33" spans="1:15">
      <c r="A33" s="8" t="s">
        <v>5916</v>
      </c>
      <c r="B33" s="159">
        <v>262</v>
      </c>
      <c r="C33" s="82" t="s">
        <v>38</v>
      </c>
      <c r="E33" s="20"/>
      <c r="F33" s="20"/>
      <c r="G33" s="11"/>
      <c r="H33" s="11"/>
      <c r="I33" s="11"/>
      <c r="J33" s="11"/>
      <c r="K33" s="11"/>
      <c r="L33" s="44"/>
    </row>
    <row r="34" spans="1:15">
      <c r="A34" s="8"/>
      <c r="B34" s="159"/>
      <c r="C34" s="82"/>
      <c r="E34" s="20"/>
      <c r="F34" s="11"/>
      <c r="G34" s="5"/>
      <c r="H34" s="5"/>
      <c r="I34" s="5"/>
      <c r="J34" s="5"/>
      <c r="K34" s="5"/>
      <c r="L34" s="8"/>
    </row>
    <row r="35" spans="1:15">
      <c r="A35" s="8" t="s">
        <v>5917</v>
      </c>
      <c r="B35" s="157">
        <v>693</v>
      </c>
      <c r="C35" s="82" t="s">
        <v>38</v>
      </c>
      <c r="D35" t="s">
        <v>5918</v>
      </c>
      <c r="E35" s="20"/>
      <c r="F35" s="20"/>
      <c r="G35" s="71"/>
      <c r="H35" s="44"/>
      <c r="I35" s="44"/>
      <c r="L35" s="8"/>
    </row>
    <row r="36" spans="1:15">
      <c r="A36" s="8" t="s">
        <v>5919</v>
      </c>
      <c r="B36" s="157">
        <v>1295.8699999999999</v>
      </c>
      <c r="C36" s="82" t="s">
        <v>38</v>
      </c>
      <c r="D36" t="s">
        <v>5918</v>
      </c>
      <c r="E36" s="20"/>
      <c r="F36" s="1"/>
      <c r="H36" s="1"/>
      <c r="L36" s="1"/>
      <c r="M36" s="1"/>
      <c r="O36" s="1"/>
    </row>
    <row r="37" spans="1:15">
      <c r="A37" s="8" t="s">
        <v>5920</v>
      </c>
      <c r="B37" s="157">
        <v>37.5</v>
      </c>
      <c r="C37" s="82" t="s">
        <v>38</v>
      </c>
      <c r="E37" s="45"/>
      <c r="G37" s="1"/>
      <c r="H37" s="8"/>
      <c r="I37" s="8"/>
      <c r="J37" s="8"/>
      <c r="K37" s="8"/>
      <c r="L37" s="8"/>
      <c r="M37" s="8"/>
      <c r="N37" s="8"/>
      <c r="O37" s="8"/>
    </row>
    <row r="38" spans="1:15">
      <c r="A38" s="8" t="s">
        <v>5921</v>
      </c>
      <c r="B38" s="157">
        <v>82.95</v>
      </c>
      <c r="C38" s="82" t="s">
        <v>38</v>
      </c>
      <c r="E38" s="45"/>
      <c r="G38" s="1"/>
      <c r="H38" s="8"/>
      <c r="I38" s="8"/>
      <c r="J38" s="8"/>
      <c r="K38" s="8"/>
      <c r="L38" s="8"/>
      <c r="M38" s="8"/>
      <c r="N38" s="8"/>
      <c r="O38" s="8"/>
    </row>
    <row r="39" spans="1:15">
      <c r="A39" s="8" t="s">
        <v>5922</v>
      </c>
      <c r="B39" s="157">
        <v>492.75</v>
      </c>
      <c r="C39" s="82" t="s">
        <v>38</v>
      </c>
      <c r="E39" s="45"/>
      <c r="G39" s="1"/>
      <c r="H39" s="8"/>
      <c r="I39" s="8"/>
      <c r="J39" s="8"/>
      <c r="K39" s="8"/>
      <c r="L39" s="8"/>
      <c r="M39" s="8"/>
      <c r="N39" s="8"/>
      <c r="O39" s="8"/>
    </row>
    <row r="40" spans="1:15">
      <c r="A40" s="8" t="s">
        <v>5923</v>
      </c>
      <c r="B40" s="157">
        <v>4124.3599999999997</v>
      </c>
      <c r="C40" s="82" t="s">
        <v>38</v>
      </c>
      <c r="E40" s="45"/>
      <c r="G40" s="1"/>
      <c r="H40" s="8"/>
      <c r="I40" s="8"/>
      <c r="J40" s="8"/>
      <c r="K40" s="8"/>
      <c r="L40" s="8"/>
      <c r="M40" s="8"/>
      <c r="N40" s="8"/>
      <c r="O40" s="8"/>
    </row>
    <row r="41" spans="1:15">
      <c r="A41" s="8" t="s">
        <v>5924</v>
      </c>
      <c r="B41" s="157">
        <v>13047</v>
      </c>
      <c r="C41" s="82" t="s">
        <v>38</v>
      </c>
      <c r="E41" s="45"/>
      <c r="G41" s="1"/>
      <c r="H41" s="8"/>
      <c r="I41" s="8"/>
      <c r="J41" s="8"/>
      <c r="K41" s="8"/>
      <c r="L41" s="8"/>
      <c r="M41" s="8"/>
      <c r="N41" s="8"/>
      <c r="O41" s="8"/>
    </row>
    <row r="42" spans="1:15">
      <c r="A42" s="8" t="s">
        <v>5925</v>
      </c>
      <c r="B42" s="157">
        <v>187.7</v>
      </c>
      <c r="C42" s="82" t="s">
        <v>38</v>
      </c>
      <c r="E42" s="45"/>
      <c r="G42" s="1"/>
      <c r="H42" s="8"/>
      <c r="I42" s="8"/>
      <c r="J42" s="8"/>
      <c r="K42" s="8"/>
      <c r="L42" s="8"/>
      <c r="M42" s="8"/>
      <c r="N42" s="8"/>
      <c r="O42" s="8"/>
    </row>
    <row r="43" spans="1:15">
      <c r="A43" s="84"/>
      <c r="B43" s="158"/>
      <c r="C43" s="82" t="s">
        <v>38</v>
      </c>
      <c r="E43" s="71"/>
      <c r="G43" s="1"/>
      <c r="H43" s="8"/>
      <c r="I43" s="8"/>
      <c r="J43" s="8"/>
      <c r="K43" s="8"/>
      <c r="L43" s="8"/>
      <c r="M43" s="8"/>
      <c r="N43" s="8"/>
      <c r="O43" s="8"/>
    </row>
    <row r="44" spans="1:15">
      <c r="A44" s="84" t="s">
        <v>5926</v>
      </c>
      <c r="B44" s="158">
        <v>395.39</v>
      </c>
      <c r="C44" s="82" t="s">
        <v>38</v>
      </c>
      <c r="E44" s="71"/>
      <c r="G44" s="1"/>
      <c r="H44" s="8"/>
      <c r="I44" s="8"/>
      <c r="J44" s="8"/>
      <c r="K44" s="8"/>
      <c r="L44" s="8"/>
      <c r="M44" s="8"/>
      <c r="N44" s="8"/>
      <c r="O44" s="8"/>
    </row>
    <row r="45" spans="1:15">
      <c r="A45" s="84" t="s">
        <v>5927</v>
      </c>
      <c r="B45" s="158">
        <v>727.6</v>
      </c>
      <c r="C45" s="82" t="s">
        <v>38</v>
      </c>
      <c r="D45" t="s">
        <v>61</v>
      </c>
      <c r="E45" s="50"/>
      <c r="G45" s="1"/>
      <c r="H45" s="8"/>
      <c r="I45" s="8"/>
      <c r="J45" s="8"/>
      <c r="K45" s="8"/>
      <c r="L45" s="8"/>
      <c r="M45" s="8"/>
      <c r="N45" s="8"/>
      <c r="O45" s="8"/>
    </row>
    <row r="46" spans="1:15">
      <c r="A46" s="8" t="s">
        <v>5928</v>
      </c>
      <c r="B46" s="157">
        <v>10611.6</v>
      </c>
      <c r="C46" s="82" t="s">
        <v>38</v>
      </c>
      <c r="D46" t="s">
        <v>61</v>
      </c>
      <c r="E46" s="50"/>
      <c r="G46" s="1"/>
      <c r="H46" s="8"/>
      <c r="I46" s="8"/>
      <c r="J46" s="8"/>
      <c r="K46" s="8"/>
      <c r="L46" s="8"/>
      <c r="M46" s="8"/>
      <c r="N46" s="8"/>
      <c r="O46" s="8"/>
    </row>
    <row r="47" spans="1:15">
      <c r="A47" s="8" t="s">
        <v>5929</v>
      </c>
      <c r="B47" s="157">
        <v>355.9</v>
      </c>
      <c r="C47" s="82" t="s">
        <v>38</v>
      </c>
      <c r="D47" t="s">
        <v>61</v>
      </c>
      <c r="E47" s="50"/>
      <c r="G47" s="1"/>
      <c r="H47" s="8"/>
      <c r="I47" s="8"/>
      <c r="J47" s="8"/>
      <c r="K47" s="8"/>
      <c r="L47" s="8"/>
      <c r="M47" s="8"/>
      <c r="N47" s="8"/>
      <c r="O47" s="8"/>
    </row>
    <row r="48" spans="1:15">
      <c r="A48" s="8" t="s">
        <v>5930</v>
      </c>
      <c r="B48" s="157">
        <v>201.3</v>
      </c>
      <c r="C48" s="82" t="s">
        <v>38</v>
      </c>
      <c r="D48" t="s">
        <v>61</v>
      </c>
      <c r="E48" s="50"/>
      <c r="G48" s="1"/>
      <c r="H48" s="8"/>
      <c r="I48" s="8"/>
      <c r="J48" s="8"/>
      <c r="K48" s="8"/>
      <c r="L48" s="8"/>
      <c r="M48" s="8"/>
      <c r="N48" s="8"/>
      <c r="O48" s="8"/>
    </row>
    <row r="49" spans="1:15">
      <c r="A49" s="8" t="s">
        <v>5931</v>
      </c>
      <c r="B49" s="157">
        <v>1639.95</v>
      </c>
      <c r="C49" s="82" t="s">
        <v>38</v>
      </c>
      <c r="D49" t="s">
        <v>61</v>
      </c>
      <c r="E49" s="50"/>
      <c r="G49" s="1"/>
      <c r="I49" s="8"/>
      <c r="J49" s="8"/>
      <c r="K49" s="8"/>
      <c r="L49" s="8"/>
      <c r="M49" s="8"/>
      <c r="N49" s="8"/>
      <c r="O49" s="8"/>
    </row>
    <row r="50" spans="1:15">
      <c r="A50" s="8" t="s">
        <v>5932</v>
      </c>
      <c r="B50" s="157">
        <v>286.95</v>
      </c>
      <c r="C50" s="82" t="s">
        <v>38</v>
      </c>
      <c r="D50" t="s">
        <v>61</v>
      </c>
      <c r="E50" s="50"/>
      <c r="G50" s="1"/>
      <c r="H50" s="8"/>
      <c r="I50" s="8"/>
      <c r="J50" s="8"/>
      <c r="K50" s="8"/>
      <c r="L50" s="8"/>
      <c r="M50" s="8"/>
      <c r="N50" s="8"/>
      <c r="O50" s="8"/>
    </row>
    <row r="51" spans="1:15">
      <c r="A51" s="8" t="s">
        <v>5933</v>
      </c>
      <c r="B51" s="157">
        <v>123</v>
      </c>
      <c r="C51" s="82" t="s">
        <v>38</v>
      </c>
      <c r="E51" s="50"/>
      <c r="G51" s="1"/>
      <c r="K51" s="1"/>
      <c r="L51" s="8"/>
      <c r="M51" s="1"/>
      <c r="N51" s="1"/>
    </row>
    <row r="52" spans="1:15">
      <c r="A52" s="8" t="s">
        <v>5934</v>
      </c>
      <c r="B52" s="157">
        <v>55.5</v>
      </c>
      <c r="C52" s="82" t="s">
        <v>38</v>
      </c>
      <c r="E52" s="50"/>
      <c r="G52" s="1"/>
      <c r="H52" s="8"/>
      <c r="I52" s="8"/>
      <c r="J52" s="8"/>
      <c r="K52" s="8"/>
      <c r="L52" s="8"/>
      <c r="M52" s="8"/>
      <c r="N52" s="8"/>
      <c r="O52" s="8"/>
    </row>
    <row r="53" spans="1:15">
      <c r="A53" s="8" t="s">
        <v>5935</v>
      </c>
      <c r="B53" s="157">
        <v>35</v>
      </c>
      <c r="C53" s="82" t="s">
        <v>38</v>
      </c>
      <c r="D53" t="s">
        <v>61</v>
      </c>
      <c r="E53" s="50"/>
      <c r="G53" s="1"/>
      <c r="H53" s="8"/>
      <c r="I53" s="8"/>
      <c r="J53" s="8"/>
      <c r="K53" s="8"/>
      <c r="L53" s="8"/>
      <c r="M53" s="8"/>
      <c r="N53" s="8"/>
      <c r="O53" s="8"/>
    </row>
    <row r="54" spans="1:15">
      <c r="A54" s="8" t="s">
        <v>5936</v>
      </c>
      <c r="B54" s="157">
        <v>932.7</v>
      </c>
      <c r="C54" s="82" t="s">
        <v>38</v>
      </c>
      <c r="E54" s="50"/>
      <c r="G54" s="8"/>
      <c r="H54" s="8"/>
      <c r="I54" s="8"/>
      <c r="J54" s="8"/>
      <c r="K54" s="8"/>
      <c r="L54" s="8"/>
      <c r="M54" s="8"/>
      <c r="N54" s="8"/>
      <c r="O54" s="8"/>
    </row>
    <row r="55" spans="1:15">
      <c r="A55" s="8" t="s">
        <v>5937</v>
      </c>
      <c r="B55" s="157">
        <v>71.5</v>
      </c>
      <c r="C55" s="82" t="s">
        <v>38</v>
      </c>
      <c r="E55" s="50"/>
      <c r="F55" s="1"/>
      <c r="L55" s="8"/>
    </row>
    <row r="56" spans="1:15">
      <c r="A56" s="8" t="s">
        <v>5938</v>
      </c>
      <c r="B56" s="147">
        <v>87.9</v>
      </c>
      <c r="C56" s="82" t="s">
        <v>38</v>
      </c>
      <c r="E56" s="50"/>
      <c r="L56" s="8"/>
    </row>
    <row r="57" spans="1:15">
      <c r="A57" s="8" t="s">
        <v>5939</v>
      </c>
      <c r="B57" s="147">
        <v>112.2</v>
      </c>
      <c r="C57" s="82" t="s">
        <v>38</v>
      </c>
      <c r="E57" s="50"/>
      <c r="G57" s="1"/>
      <c r="K57" s="8"/>
      <c r="L57" s="8"/>
    </row>
    <row r="58" spans="1:15">
      <c r="A58" s="8" t="s">
        <v>5940</v>
      </c>
      <c r="B58" s="147">
        <v>75.599999999999994</v>
      </c>
      <c r="C58" s="82" t="s">
        <v>38</v>
      </c>
      <c r="E58" s="50"/>
      <c r="G58" s="1"/>
      <c r="K58" s="8"/>
      <c r="L58" s="8"/>
    </row>
    <row r="59" spans="1:15">
      <c r="A59" s="8" t="s">
        <v>5941</v>
      </c>
      <c r="B59" s="147">
        <v>90</v>
      </c>
      <c r="C59" s="82" t="s">
        <v>38</v>
      </c>
      <c r="E59" s="50"/>
      <c r="G59" s="1"/>
      <c r="K59" s="1"/>
      <c r="L59" s="8"/>
    </row>
    <row r="60" spans="1:15">
      <c r="A60" s="8" t="s">
        <v>5942</v>
      </c>
      <c r="B60" s="147">
        <v>642.15</v>
      </c>
      <c r="C60" s="82" t="s">
        <v>38</v>
      </c>
      <c r="E60" s="50"/>
      <c r="G60" s="1"/>
      <c r="H60" s="8"/>
      <c r="K60" s="8"/>
      <c r="L60" s="8"/>
    </row>
    <row r="61" spans="1:15">
      <c r="A61" s="8" t="s">
        <v>5943</v>
      </c>
      <c r="B61" s="147">
        <v>375</v>
      </c>
      <c r="C61" s="82" t="s">
        <v>38</v>
      </c>
      <c r="E61" s="50"/>
      <c r="F61" s="50"/>
      <c r="K61" s="44"/>
      <c r="L61" s="8"/>
    </row>
    <row r="62" spans="1:15">
      <c r="A62" s="8" t="s">
        <v>5944</v>
      </c>
      <c r="B62" s="147">
        <v>28.2</v>
      </c>
      <c r="C62" s="82" t="s">
        <v>38</v>
      </c>
      <c r="E62" s="50"/>
      <c r="F62" s="50"/>
      <c r="K62" s="44"/>
      <c r="L62" s="8"/>
    </row>
    <row r="63" spans="1:15">
      <c r="A63" s="8" t="s">
        <v>5945</v>
      </c>
      <c r="B63" s="147">
        <v>109.45</v>
      </c>
      <c r="C63" s="82" t="s">
        <v>38</v>
      </c>
      <c r="E63" s="50"/>
      <c r="F63" s="50"/>
      <c r="K63" s="44"/>
      <c r="L63" s="8"/>
    </row>
    <row r="64" spans="1:15">
      <c r="A64" s="8" t="s">
        <v>5946</v>
      </c>
      <c r="B64" s="147">
        <v>3240.37</v>
      </c>
      <c r="C64" s="82" t="s">
        <v>38</v>
      </c>
      <c r="E64" s="50"/>
      <c r="F64" s="50"/>
      <c r="K64" s="44"/>
      <c r="L64" s="8"/>
    </row>
    <row r="65" spans="1:12">
      <c r="A65" s="8" t="s">
        <v>5947</v>
      </c>
      <c r="B65" s="147">
        <v>4461.7</v>
      </c>
      <c r="C65" s="82" t="s">
        <v>38</v>
      </c>
      <c r="E65" s="50"/>
      <c r="F65" s="50"/>
      <c r="K65" s="44"/>
      <c r="L65" s="8"/>
    </row>
    <row r="66" spans="1:12">
      <c r="A66" s="8" t="s">
        <v>5948</v>
      </c>
      <c r="B66" s="147">
        <v>1522.45</v>
      </c>
      <c r="C66" s="82" t="s">
        <v>38</v>
      </c>
      <c r="D66" t="s">
        <v>61</v>
      </c>
      <c r="E66" s="50"/>
      <c r="F66" s="50"/>
      <c r="K66" s="44"/>
      <c r="L66" s="8"/>
    </row>
    <row r="67" spans="1:12">
      <c r="A67" s="8" t="s">
        <v>5949</v>
      </c>
      <c r="B67" s="147">
        <v>39.75</v>
      </c>
      <c r="C67" s="82" t="s">
        <v>38</v>
      </c>
      <c r="D67" t="s">
        <v>61</v>
      </c>
      <c r="E67" s="50"/>
      <c r="F67" s="50"/>
      <c r="K67" s="44"/>
      <c r="L67" s="8"/>
    </row>
    <row r="68" spans="1:12">
      <c r="A68" s="8"/>
      <c r="B68" s="157"/>
      <c r="C68" s="82"/>
      <c r="E68" s="50"/>
      <c r="F68" s="50"/>
      <c r="K68" s="44"/>
      <c r="L68" s="8"/>
    </row>
    <row r="69" spans="1:12">
      <c r="A69" s="8" t="s">
        <v>5950</v>
      </c>
      <c r="B69" s="157">
        <v>5.5</v>
      </c>
      <c r="C69" s="82" t="s">
        <v>38</v>
      </c>
      <c r="D69" t="s">
        <v>61</v>
      </c>
      <c r="E69" s="50"/>
      <c r="F69" s="50"/>
      <c r="K69" s="44"/>
      <c r="L69" s="8"/>
    </row>
    <row r="70" spans="1:12">
      <c r="A70" s="8" t="s">
        <v>5951</v>
      </c>
      <c r="B70" s="157">
        <v>48</v>
      </c>
      <c r="C70" s="82" t="s">
        <v>38</v>
      </c>
      <c r="D70" t="s">
        <v>61</v>
      </c>
      <c r="E70" s="50"/>
      <c r="F70" s="50"/>
      <c r="K70" s="44"/>
      <c r="L70" s="8"/>
    </row>
    <row r="71" spans="1:12">
      <c r="A71" s="8" t="s">
        <v>5952</v>
      </c>
      <c r="B71" s="157">
        <v>421.5</v>
      </c>
      <c r="C71" s="82" t="s">
        <v>38</v>
      </c>
      <c r="D71" t="s">
        <v>61</v>
      </c>
      <c r="E71" s="50"/>
      <c r="F71" s="50"/>
      <c r="K71" s="44"/>
      <c r="L71" s="8"/>
    </row>
    <row r="72" spans="1:12">
      <c r="A72" s="8" t="s">
        <v>5953</v>
      </c>
      <c r="B72" s="157">
        <v>6</v>
      </c>
      <c r="C72" s="82" t="s">
        <v>38</v>
      </c>
      <c r="D72" t="s">
        <v>61</v>
      </c>
      <c r="E72" s="50"/>
      <c r="F72" s="50"/>
      <c r="K72" s="44"/>
      <c r="L72" s="8"/>
    </row>
    <row r="73" spans="1:12">
      <c r="A73" s="8" t="s">
        <v>5954</v>
      </c>
      <c r="B73" s="157">
        <v>156</v>
      </c>
      <c r="C73" s="82" t="s">
        <v>38</v>
      </c>
      <c r="D73" t="s">
        <v>61</v>
      </c>
      <c r="E73" s="50"/>
      <c r="F73" s="50"/>
      <c r="K73" s="44"/>
      <c r="L73" s="8"/>
    </row>
    <row r="74" spans="1:12">
      <c r="A74" s="8" t="s">
        <v>5955</v>
      </c>
      <c r="B74" s="157">
        <v>241.9</v>
      </c>
      <c r="C74" s="82" t="s">
        <v>38</v>
      </c>
      <c r="E74" s="50"/>
      <c r="F74" s="50"/>
      <c r="K74" s="44"/>
      <c r="L74" s="8"/>
    </row>
    <row r="75" spans="1:12">
      <c r="A75" s="8" t="s">
        <v>5956</v>
      </c>
      <c r="B75" s="157">
        <v>140.6</v>
      </c>
      <c r="C75" s="82" t="s">
        <v>38</v>
      </c>
      <c r="E75" s="50"/>
      <c r="F75" s="50"/>
      <c r="K75" s="44"/>
      <c r="L75" s="8"/>
    </row>
    <row r="76" spans="1:12">
      <c r="A76" s="8" t="s">
        <v>5957</v>
      </c>
      <c r="B76" s="157">
        <v>486.6</v>
      </c>
      <c r="C76" s="82" t="s">
        <v>38</v>
      </c>
      <c r="E76" s="50"/>
      <c r="F76" s="50"/>
      <c r="K76" s="44"/>
      <c r="L76" s="8"/>
    </row>
    <row r="77" spans="1:12">
      <c r="A77" s="8" t="s">
        <v>5958</v>
      </c>
      <c r="B77" s="157">
        <v>37.5</v>
      </c>
      <c r="C77" s="82" t="s">
        <v>38</v>
      </c>
      <c r="E77" s="50"/>
      <c r="F77" s="50"/>
      <c r="K77" s="44"/>
      <c r="L77" s="8"/>
    </row>
    <row r="78" spans="1:12">
      <c r="A78" s="8" t="s">
        <v>5959</v>
      </c>
      <c r="B78" s="157">
        <v>141.05000000000001</v>
      </c>
      <c r="C78" s="82" t="s">
        <v>38</v>
      </c>
      <c r="E78" s="50"/>
      <c r="F78" s="50"/>
      <c r="K78" s="44"/>
      <c r="L78" s="8"/>
    </row>
    <row r="79" spans="1:12">
      <c r="A79" s="8" t="s">
        <v>5960</v>
      </c>
      <c r="B79" s="157">
        <v>1547.24</v>
      </c>
      <c r="C79" s="82" t="s">
        <v>38</v>
      </c>
      <c r="E79" s="50"/>
      <c r="F79" s="50"/>
      <c r="K79" s="44"/>
      <c r="L79" s="8"/>
    </row>
    <row r="80" spans="1:12">
      <c r="A80" s="88" t="s">
        <v>5961</v>
      </c>
      <c r="B80" s="160">
        <v>23.2</v>
      </c>
      <c r="C80" s="82" t="s">
        <v>38</v>
      </c>
      <c r="E80" s="50"/>
      <c r="F80" s="50"/>
      <c r="K80" s="44"/>
      <c r="L80" s="8"/>
    </row>
    <row r="81" spans="1:12">
      <c r="A81" s="88" t="s">
        <v>5962</v>
      </c>
      <c r="B81" s="160">
        <v>50</v>
      </c>
      <c r="C81" s="82" t="s">
        <v>38</v>
      </c>
      <c r="E81" s="50"/>
      <c r="F81" s="50"/>
      <c r="K81" s="44"/>
      <c r="L81" s="8"/>
    </row>
    <row r="82" spans="1:12">
      <c r="A82" s="88" t="s">
        <v>5963</v>
      </c>
      <c r="B82" s="160">
        <v>97.6</v>
      </c>
      <c r="C82" s="82" t="s">
        <v>38</v>
      </c>
      <c r="E82" s="50"/>
      <c r="F82" s="50"/>
      <c r="K82" s="44"/>
      <c r="L82" s="8"/>
    </row>
    <row r="83" spans="1:12">
      <c r="A83" s="88" t="s">
        <v>5964</v>
      </c>
      <c r="B83" s="160">
        <v>587.5</v>
      </c>
      <c r="C83" s="82" t="s">
        <v>38</v>
      </c>
      <c r="D83" t="s">
        <v>5918</v>
      </c>
      <c r="E83" s="50"/>
      <c r="F83" s="50"/>
      <c r="K83" s="44"/>
      <c r="L83" s="8"/>
    </row>
    <row r="84" spans="1:12">
      <c r="A84" s="88" t="s">
        <v>5965</v>
      </c>
      <c r="B84" s="160">
        <v>800</v>
      </c>
      <c r="C84" s="82" t="s">
        <v>38</v>
      </c>
      <c r="D84" t="s">
        <v>5918</v>
      </c>
      <c r="E84" s="50"/>
      <c r="F84" s="50"/>
      <c r="L84" s="8"/>
    </row>
    <row r="85" spans="1:12">
      <c r="A85" s="88"/>
      <c r="B85" s="160"/>
      <c r="C85" s="82"/>
      <c r="E85" s="50"/>
      <c r="F85" s="50"/>
      <c r="K85" s="44"/>
      <c r="L85" s="8"/>
    </row>
    <row r="86" spans="1:12">
      <c r="A86" s="88" t="s">
        <v>5966</v>
      </c>
      <c r="B86" s="160">
        <v>231.4</v>
      </c>
      <c r="C86" s="82" t="s">
        <v>38</v>
      </c>
      <c r="E86" s="50"/>
      <c r="F86" s="50"/>
      <c r="K86" s="44"/>
      <c r="L86" s="8"/>
    </row>
    <row r="87" spans="1:12">
      <c r="A87" s="88" t="s">
        <v>5967</v>
      </c>
      <c r="B87" s="160">
        <v>42.5</v>
      </c>
      <c r="C87" s="82" t="s">
        <v>38</v>
      </c>
      <c r="E87" s="50"/>
      <c r="F87" s="50"/>
      <c r="K87" s="44"/>
      <c r="L87" s="8"/>
    </row>
    <row r="88" spans="1:12">
      <c r="A88" s="88"/>
      <c r="B88" s="160"/>
      <c r="C88" s="82"/>
      <c r="E88" s="50"/>
      <c r="F88" s="50"/>
      <c r="K88" s="44"/>
      <c r="L88" s="8"/>
    </row>
    <row r="89" spans="1:12">
      <c r="A89" s="88" t="s">
        <v>5968</v>
      </c>
      <c r="B89" s="160">
        <v>102.5</v>
      </c>
      <c r="C89" s="82" t="s">
        <v>38</v>
      </c>
      <c r="E89" s="50"/>
      <c r="F89" s="50"/>
      <c r="K89" s="44"/>
      <c r="L89" s="8"/>
    </row>
    <row r="90" spans="1:12">
      <c r="A90" s="88" t="s">
        <v>5969</v>
      </c>
      <c r="B90" s="160">
        <v>42.7</v>
      </c>
      <c r="C90" s="82" t="s">
        <v>38</v>
      </c>
      <c r="D90" t="s">
        <v>60</v>
      </c>
      <c r="E90" s="50"/>
      <c r="F90" s="50"/>
      <c r="K90" s="44"/>
      <c r="L90" s="8"/>
    </row>
    <row r="91" spans="1:12">
      <c r="A91" s="88" t="s">
        <v>5970</v>
      </c>
      <c r="B91" s="160">
        <v>21.15</v>
      </c>
      <c r="C91" s="82" t="s">
        <v>38</v>
      </c>
      <c r="E91" s="50"/>
      <c r="F91" s="50"/>
      <c r="K91" s="44"/>
      <c r="L91" s="8"/>
    </row>
    <row r="92" spans="1:12">
      <c r="A92" s="88" t="s">
        <v>5971</v>
      </c>
      <c r="B92" s="160">
        <v>47.3</v>
      </c>
      <c r="C92" s="82" t="s">
        <v>38</v>
      </c>
      <c r="E92" s="50"/>
      <c r="F92" s="50"/>
      <c r="K92" s="44"/>
      <c r="L92" s="8"/>
    </row>
    <row r="93" spans="1:12">
      <c r="A93" s="88" t="s">
        <v>5972</v>
      </c>
      <c r="B93" s="160">
        <v>5.5</v>
      </c>
      <c r="C93" s="82" t="s">
        <v>38</v>
      </c>
      <c r="E93" s="50"/>
      <c r="F93" s="50"/>
      <c r="K93" s="44"/>
      <c r="L93" s="8"/>
    </row>
    <row r="94" spans="1:12">
      <c r="A94" s="88" t="s">
        <v>5973</v>
      </c>
      <c r="B94" s="160">
        <v>1883.99</v>
      </c>
      <c r="C94" s="82" t="s">
        <v>38</v>
      </c>
      <c r="D94" t="s">
        <v>61</v>
      </c>
      <c r="E94" s="50"/>
      <c r="F94" s="50"/>
      <c r="K94" s="44"/>
      <c r="L94" s="8"/>
    </row>
    <row r="95" spans="1:12">
      <c r="A95" s="88" t="s">
        <v>5974</v>
      </c>
      <c r="B95" s="160">
        <v>4081.41</v>
      </c>
      <c r="C95" s="82" t="s">
        <v>38</v>
      </c>
      <c r="D95" t="s">
        <v>61</v>
      </c>
      <c r="E95" s="50"/>
      <c r="F95" s="50"/>
      <c r="K95" s="44"/>
      <c r="L95" s="8"/>
    </row>
    <row r="96" spans="1:12">
      <c r="A96" s="88" t="s">
        <v>5975</v>
      </c>
      <c r="B96" s="160">
        <v>3174.23</v>
      </c>
      <c r="C96" s="82" t="s">
        <v>38</v>
      </c>
      <c r="D96" t="s">
        <v>61</v>
      </c>
      <c r="E96" s="50"/>
      <c r="F96" s="50"/>
      <c r="K96" s="44"/>
      <c r="L96" s="8"/>
    </row>
    <row r="97" spans="1:12">
      <c r="A97" s="88" t="s">
        <v>5976</v>
      </c>
      <c r="B97" s="160">
        <v>5331.58</v>
      </c>
      <c r="C97" s="82" t="s">
        <v>38</v>
      </c>
      <c r="D97" t="s">
        <v>61</v>
      </c>
      <c r="E97" s="50"/>
      <c r="F97" s="50"/>
      <c r="K97" s="44"/>
      <c r="L97" s="8"/>
    </row>
    <row r="98" spans="1:12">
      <c r="A98" s="88" t="s">
        <v>5977</v>
      </c>
      <c r="B98" s="160">
        <v>141.6</v>
      </c>
      <c r="C98" s="82" t="s">
        <v>38</v>
      </c>
      <c r="E98" s="50"/>
      <c r="F98" s="50"/>
      <c r="K98" s="44"/>
      <c r="L98" s="8"/>
    </row>
    <row r="99" spans="1:12">
      <c r="A99" s="88" t="s">
        <v>5978</v>
      </c>
      <c r="B99" s="160">
        <v>63.5</v>
      </c>
      <c r="C99" s="82" t="s">
        <v>25</v>
      </c>
      <c r="E99" s="50"/>
      <c r="F99" s="50"/>
      <c r="K99" s="44"/>
      <c r="L99" s="8"/>
    </row>
    <row r="100" spans="1:12">
      <c r="A100" s="88" t="s">
        <v>5979</v>
      </c>
      <c r="B100" s="160">
        <v>98.85</v>
      </c>
      <c r="C100" s="82" t="s">
        <v>25</v>
      </c>
      <c r="E100" s="50"/>
      <c r="F100" s="50"/>
      <c r="K100" s="44"/>
      <c r="L100" s="8"/>
    </row>
    <row r="101" spans="1:12">
      <c r="A101" s="88"/>
      <c r="B101" s="160"/>
      <c r="C101" s="82"/>
      <c r="E101" s="50"/>
      <c r="F101" s="50"/>
      <c r="K101" s="44"/>
      <c r="L101" s="8"/>
    </row>
    <row r="102" spans="1:12">
      <c r="A102" s="88" t="s">
        <v>5980</v>
      </c>
      <c r="B102" s="160">
        <v>190.4</v>
      </c>
      <c r="C102" s="82" t="s">
        <v>25</v>
      </c>
      <c r="E102" s="50"/>
      <c r="F102" s="50"/>
      <c r="K102" s="44"/>
      <c r="L102" s="8"/>
    </row>
    <row r="103" spans="1:12">
      <c r="A103" s="88" t="s">
        <v>5981</v>
      </c>
      <c r="B103" s="160">
        <v>190.4</v>
      </c>
      <c r="C103" s="82" t="s">
        <v>25</v>
      </c>
      <c r="E103" s="50"/>
      <c r="F103" s="50"/>
      <c r="K103" s="44"/>
      <c r="L103" s="8"/>
    </row>
    <row r="104" spans="1:12">
      <c r="A104" s="88" t="s">
        <v>5982</v>
      </c>
      <c r="B104" s="160">
        <v>190.4</v>
      </c>
      <c r="C104" s="82" t="s">
        <v>25</v>
      </c>
      <c r="E104" s="50"/>
      <c r="F104" s="50"/>
      <c r="K104" s="44"/>
      <c r="L104" s="8"/>
    </row>
    <row r="105" spans="1:12">
      <c r="A105" s="88" t="s">
        <v>5983</v>
      </c>
      <c r="B105" s="160">
        <v>190.4</v>
      </c>
      <c r="C105" s="82" t="s">
        <v>25</v>
      </c>
      <c r="E105" s="50"/>
      <c r="F105" s="50"/>
      <c r="K105" s="44"/>
      <c r="L105" s="8"/>
    </row>
    <row r="106" spans="1:12">
      <c r="A106" s="88" t="s">
        <v>5984</v>
      </c>
      <c r="B106" s="160">
        <v>36.6</v>
      </c>
      <c r="C106" s="82" t="s">
        <v>34</v>
      </c>
      <c r="E106" s="50"/>
      <c r="F106" s="50"/>
      <c r="K106" s="44"/>
      <c r="L106" s="8"/>
    </row>
    <row r="107" spans="1:12">
      <c r="A107" s="88"/>
      <c r="B107" s="160"/>
      <c r="C107" s="82"/>
      <c r="E107" s="50"/>
      <c r="F107" s="50"/>
      <c r="K107" s="44"/>
      <c r="L107" s="8"/>
    </row>
    <row r="108" spans="1:12">
      <c r="A108" s="88" t="s">
        <v>5985</v>
      </c>
      <c r="B108" s="160">
        <v>433.8</v>
      </c>
      <c r="C108" s="82" t="s">
        <v>38</v>
      </c>
      <c r="D108" t="s">
        <v>5918</v>
      </c>
      <c r="E108" s="50"/>
      <c r="F108" s="50"/>
      <c r="K108" s="44"/>
      <c r="L108" s="8"/>
    </row>
    <row r="109" spans="1:12">
      <c r="A109" s="88" t="s">
        <v>5986</v>
      </c>
      <c r="B109" s="160">
        <v>1413.21</v>
      </c>
      <c r="C109" s="82" t="s">
        <v>38</v>
      </c>
      <c r="D109" t="s">
        <v>5918</v>
      </c>
      <c r="E109" s="50"/>
      <c r="F109" s="50"/>
      <c r="K109" s="44"/>
      <c r="L109" s="8"/>
    </row>
    <row r="110" spans="1:12">
      <c r="A110" s="88" t="s">
        <v>5987</v>
      </c>
      <c r="B110" s="160">
        <v>224.95</v>
      </c>
      <c r="C110" s="82" t="s">
        <v>38</v>
      </c>
      <c r="D110" t="s">
        <v>5918</v>
      </c>
      <c r="E110" s="50"/>
      <c r="F110" s="50"/>
      <c r="K110" s="44"/>
      <c r="L110" s="8"/>
    </row>
    <row r="111" spans="1:12">
      <c r="A111" s="88" t="s">
        <v>5988</v>
      </c>
      <c r="B111" s="160">
        <v>151.25</v>
      </c>
      <c r="C111" s="82" t="s">
        <v>38</v>
      </c>
      <c r="D111" t="s">
        <v>5918</v>
      </c>
      <c r="E111" s="50"/>
      <c r="F111" s="50"/>
      <c r="K111" s="44"/>
      <c r="L111" s="8"/>
    </row>
    <row r="112" spans="1:12">
      <c r="A112" s="88" t="s">
        <v>5989</v>
      </c>
      <c r="B112" s="160">
        <v>21.55</v>
      </c>
      <c r="C112" s="82" t="s">
        <v>38</v>
      </c>
      <c r="E112" s="50"/>
      <c r="F112" s="50"/>
      <c r="K112" s="44"/>
      <c r="L112" s="8"/>
    </row>
    <row r="113" spans="1:12">
      <c r="A113" s="88" t="s">
        <v>5990</v>
      </c>
      <c r="B113" s="160">
        <v>168.6</v>
      </c>
      <c r="C113" s="82" t="s">
        <v>38</v>
      </c>
      <c r="E113" s="50"/>
      <c r="F113" s="50"/>
      <c r="K113" s="44"/>
      <c r="L113" s="8"/>
    </row>
    <row r="114" spans="1:12">
      <c r="A114" s="88" t="s">
        <v>5991</v>
      </c>
      <c r="B114" s="160">
        <v>350.55</v>
      </c>
      <c r="C114" s="82" t="s">
        <v>38</v>
      </c>
      <c r="E114" s="50"/>
      <c r="F114" s="50"/>
      <c r="K114" s="44"/>
      <c r="L114" s="8"/>
    </row>
    <row r="115" spans="1:12">
      <c r="A115" s="88" t="s">
        <v>5992</v>
      </c>
      <c r="B115" s="160">
        <v>1729.85</v>
      </c>
      <c r="C115" s="82" t="s">
        <v>38</v>
      </c>
      <c r="D115" t="s">
        <v>61</v>
      </c>
      <c r="E115" s="50"/>
      <c r="F115" s="50"/>
      <c r="K115" s="44"/>
      <c r="L115" s="8"/>
    </row>
    <row r="116" spans="1:12">
      <c r="A116" s="88" t="s">
        <v>5993</v>
      </c>
      <c r="B116" s="160">
        <v>309.39999999999998</v>
      </c>
      <c r="C116" s="82" t="s">
        <v>38</v>
      </c>
      <c r="D116" t="s">
        <v>61</v>
      </c>
      <c r="E116" s="50"/>
      <c r="F116" s="50"/>
      <c r="K116" s="44"/>
      <c r="L116" s="8"/>
    </row>
    <row r="117" spans="1:12">
      <c r="A117" s="88" t="s">
        <v>5994</v>
      </c>
      <c r="B117" s="160">
        <v>117.75</v>
      </c>
      <c r="C117" s="82" t="s">
        <v>38</v>
      </c>
      <c r="D117" t="s">
        <v>61</v>
      </c>
      <c r="E117" s="50"/>
      <c r="F117" s="50"/>
      <c r="K117" s="44"/>
      <c r="L117" s="8"/>
    </row>
    <row r="118" spans="1:12">
      <c r="A118" s="88" t="s">
        <v>5995</v>
      </c>
      <c r="B118" s="160">
        <v>139.86000000000001</v>
      </c>
      <c r="C118" s="82" t="s">
        <v>38</v>
      </c>
      <c r="D118" t="s">
        <v>61</v>
      </c>
      <c r="E118" s="50"/>
      <c r="F118" s="50"/>
      <c r="K118" s="44"/>
      <c r="L118" s="8"/>
    </row>
    <row r="119" spans="1:12">
      <c r="A119" s="88" t="s">
        <v>5996</v>
      </c>
      <c r="B119" s="160">
        <v>53.5</v>
      </c>
      <c r="C119" s="82" t="s">
        <v>38</v>
      </c>
      <c r="D119" t="s">
        <v>61</v>
      </c>
      <c r="E119" s="50"/>
      <c r="F119" s="50"/>
      <c r="K119" s="44"/>
      <c r="L119" s="8"/>
    </row>
    <row r="120" spans="1:12">
      <c r="A120" s="88" t="s">
        <v>5997</v>
      </c>
      <c r="B120" s="160">
        <v>351.3</v>
      </c>
      <c r="C120" s="82" t="s">
        <v>38</v>
      </c>
      <c r="D120" t="s">
        <v>60</v>
      </c>
      <c r="E120" s="50"/>
      <c r="F120" s="50"/>
      <c r="K120" s="44"/>
      <c r="L120" s="8"/>
    </row>
    <row r="121" spans="1:12">
      <c r="A121" s="88"/>
      <c r="B121" s="160"/>
      <c r="C121" s="82"/>
      <c r="E121" s="50"/>
      <c r="F121" s="50"/>
      <c r="K121" s="44"/>
      <c r="L121" s="8"/>
    </row>
    <row r="122" spans="1:12">
      <c r="A122" s="88" t="s">
        <v>5998</v>
      </c>
      <c r="B122" s="160">
        <v>31.5</v>
      </c>
      <c r="C122" s="82" t="s">
        <v>38</v>
      </c>
      <c r="D122" t="s">
        <v>61</v>
      </c>
      <c r="E122" s="50"/>
      <c r="F122" s="50"/>
      <c r="K122" s="44"/>
      <c r="L122" s="8"/>
    </row>
    <row r="123" spans="1:12">
      <c r="A123" s="88" t="s">
        <v>5999</v>
      </c>
      <c r="B123" s="160">
        <v>22.5</v>
      </c>
      <c r="C123" s="82" t="s">
        <v>38</v>
      </c>
      <c r="D123" t="s">
        <v>61</v>
      </c>
      <c r="E123" s="50"/>
      <c r="F123" s="50"/>
      <c r="K123" s="44"/>
      <c r="L123" s="8"/>
    </row>
    <row r="124" spans="1:12">
      <c r="A124" s="88" t="s">
        <v>6000</v>
      </c>
      <c r="B124" s="160">
        <v>8.2899999999999991</v>
      </c>
      <c r="C124" s="82" t="s">
        <v>38</v>
      </c>
      <c r="D124" t="s">
        <v>61</v>
      </c>
      <c r="E124" s="50"/>
      <c r="F124" s="50"/>
      <c r="K124" s="44"/>
      <c r="L124" s="8"/>
    </row>
    <row r="125" spans="1:12">
      <c r="A125" s="88" t="s">
        <v>6001</v>
      </c>
      <c r="B125" s="160">
        <v>1031.93</v>
      </c>
      <c r="C125" s="82" t="s">
        <v>38</v>
      </c>
      <c r="D125" t="s">
        <v>61</v>
      </c>
      <c r="E125" s="50"/>
      <c r="F125" s="50"/>
      <c r="K125" s="44"/>
      <c r="L125" s="8"/>
    </row>
    <row r="126" spans="1:12">
      <c r="A126" s="88" t="s">
        <v>6002</v>
      </c>
      <c r="B126" s="160">
        <v>94.36</v>
      </c>
      <c r="C126" s="82" t="s">
        <v>38</v>
      </c>
      <c r="D126" t="s">
        <v>61</v>
      </c>
      <c r="E126" s="50"/>
      <c r="F126" s="50"/>
      <c r="K126" s="44"/>
      <c r="L126" s="8"/>
    </row>
    <row r="127" spans="1:12">
      <c r="A127" s="88" t="s">
        <v>6003</v>
      </c>
      <c r="B127" s="160">
        <v>53</v>
      </c>
      <c r="C127" s="82" t="s">
        <v>34</v>
      </c>
      <c r="E127" s="50"/>
      <c r="F127" s="50"/>
      <c r="K127" s="44"/>
      <c r="L127" s="8"/>
    </row>
    <row r="128" spans="1:12">
      <c r="A128" s="88" t="s">
        <v>6004</v>
      </c>
      <c r="B128" s="160">
        <v>26.5</v>
      </c>
      <c r="C128" s="82" t="s">
        <v>34</v>
      </c>
      <c r="E128" s="50"/>
      <c r="F128" s="50"/>
      <c r="K128" s="44"/>
      <c r="L128" s="8"/>
    </row>
    <row r="129" spans="1:12">
      <c r="A129" s="88" t="s">
        <v>6005</v>
      </c>
      <c r="B129" s="160">
        <v>277</v>
      </c>
      <c r="C129" s="82" t="s">
        <v>38</v>
      </c>
      <c r="E129" s="50"/>
      <c r="F129" s="50"/>
      <c r="K129" s="44"/>
      <c r="L129" s="8"/>
    </row>
    <row r="130" spans="1:12">
      <c r="A130" s="88" t="s">
        <v>6006</v>
      </c>
      <c r="B130" s="160">
        <v>69</v>
      </c>
      <c r="C130" s="82" t="s">
        <v>38</v>
      </c>
      <c r="D130" t="s">
        <v>61</v>
      </c>
      <c r="E130" s="50"/>
      <c r="F130" s="50"/>
      <c r="K130" s="44"/>
      <c r="L130" s="8"/>
    </row>
    <row r="131" spans="1:12">
      <c r="A131" s="88" t="s">
        <v>6007</v>
      </c>
      <c r="B131" s="160">
        <v>511.39</v>
      </c>
      <c r="C131" s="82" t="s">
        <v>38</v>
      </c>
      <c r="D131" t="s">
        <v>61</v>
      </c>
      <c r="E131" s="50"/>
      <c r="F131" s="50"/>
      <c r="K131" s="44"/>
      <c r="L131" s="8"/>
    </row>
    <row r="132" spans="1:12">
      <c r="A132" s="88"/>
      <c r="B132" s="160"/>
      <c r="C132" s="82"/>
      <c r="E132" s="50"/>
      <c r="F132" s="50"/>
      <c r="K132" s="44"/>
      <c r="L132" s="8"/>
    </row>
    <row r="133" spans="1:12">
      <c r="A133" s="88" t="s">
        <v>6008</v>
      </c>
      <c r="B133" s="160">
        <v>209.85</v>
      </c>
      <c r="C133" s="82" t="s">
        <v>38</v>
      </c>
      <c r="D133" t="s">
        <v>61</v>
      </c>
      <c r="E133" s="50"/>
      <c r="F133" s="50"/>
      <c r="K133" s="44"/>
      <c r="L133" s="8"/>
    </row>
    <row r="134" spans="1:12">
      <c r="A134" s="88" t="s">
        <v>6009</v>
      </c>
      <c r="B134" s="160">
        <v>1116.7</v>
      </c>
      <c r="C134" s="82" t="s">
        <v>38</v>
      </c>
      <c r="D134" t="s">
        <v>61</v>
      </c>
      <c r="E134" s="50"/>
      <c r="F134" s="50"/>
      <c r="K134" s="44"/>
      <c r="L134" s="8"/>
    </row>
    <row r="135" spans="1:12">
      <c r="A135" s="88" t="s">
        <v>6010</v>
      </c>
      <c r="B135" s="160">
        <v>82.5</v>
      </c>
      <c r="C135" s="82" t="s">
        <v>38</v>
      </c>
      <c r="D135" t="s">
        <v>61</v>
      </c>
      <c r="E135" s="50"/>
      <c r="F135" s="50"/>
      <c r="K135" s="44"/>
      <c r="L135" s="8"/>
    </row>
    <row r="136" spans="1:12">
      <c r="A136" s="88" t="s">
        <v>6011</v>
      </c>
      <c r="B136" s="160">
        <v>162</v>
      </c>
      <c r="C136" s="82" t="s">
        <v>38</v>
      </c>
      <c r="D136" t="s">
        <v>61</v>
      </c>
      <c r="E136" s="50"/>
      <c r="F136" s="50"/>
      <c r="K136" s="44"/>
      <c r="L136" s="8"/>
    </row>
    <row r="137" spans="1:12">
      <c r="A137" s="88" t="s">
        <v>6012</v>
      </c>
      <c r="B137" s="160">
        <v>1031.3499999999999</v>
      </c>
      <c r="C137" s="82" t="s">
        <v>38</v>
      </c>
      <c r="D137" t="s">
        <v>61</v>
      </c>
      <c r="E137" s="50"/>
      <c r="F137" s="50"/>
      <c r="K137" s="44"/>
      <c r="L137" s="8"/>
    </row>
    <row r="138" spans="1:12">
      <c r="A138" s="88" t="s">
        <v>6013</v>
      </c>
      <c r="B138" s="160">
        <v>673.16</v>
      </c>
      <c r="C138" s="82" t="s">
        <v>38</v>
      </c>
      <c r="D138" t="s">
        <v>61</v>
      </c>
      <c r="E138" s="50"/>
      <c r="F138" s="50"/>
      <c r="K138" s="44"/>
      <c r="L138" s="8"/>
    </row>
    <row r="139" spans="1:12">
      <c r="A139" s="88" t="s">
        <v>6014</v>
      </c>
      <c r="B139" s="160">
        <v>15.5</v>
      </c>
      <c r="C139" s="82" t="s">
        <v>38</v>
      </c>
      <c r="D139" t="s">
        <v>61</v>
      </c>
      <c r="E139" s="50"/>
      <c r="F139" s="50"/>
      <c r="K139" s="44"/>
      <c r="L139" s="8"/>
    </row>
    <row r="140" spans="1:12">
      <c r="A140" s="88" t="s">
        <v>6015</v>
      </c>
      <c r="B140" s="160">
        <v>720.2</v>
      </c>
      <c r="C140" s="82" t="s">
        <v>38</v>
      </c>
      <c r="E140" s="50"/>
      <c r="F140" s="50"/>
      <c r="K140" s="44"/>
      <c r="L140" s="8"/>
    </row>
    <row r="141" spans="1:12">
      <c r="A141" s="88" t="s">
        <v>6016</v>
      </c>
      <c r="B141" s="160">
        <v>193.5</v>
      </c>
      <c r="C141" s="82" t="s">
        <v>38</v>
      </c>
      <c r="D141" t="s">
        <v>61</v>
      </c>
      <c r="E141" s="50"/>
      <c r="F141" s="50"/>
      <c r="K141" s="44"/>
      <c r="L141" s="8"/>
    </row>
    <row r="142" spans="1:12">
      <c r="A142" s="88" t="s">
        <v>6017</v>
      </c>
      <c r="B142" s="160">
        <v>31.75</v>
      </c>
      <c r="C142" s="82" t="s">
        <v>38</v>
      </c>
      <c r="E142" s="50"/>
      <c r="F142" s="50"/>
      <c r="K142" s="44"/>
      <c r="L142" s="8"/>
    </row>
    <row r="143" spans="1:12">
      <c r="A143" s="88" t="s">
        <v>6018</v>
      </c>
      <c r="B143" s="160">
        <v>554.39</v>
      </c>
      <c r="C143" s="82" t="s">
        <v>38</v>
      </c>
      <c r="D143" t="s">
        <v>61</v>
      </c>
      <c r="E143" s="50"/>
      <c r="F143" s="50"/>
      <c r="K143" s="44"/>
      <c r="L143" s="8"/>
    </row>
    <row r="144" spans="1:12">
      <c r="A144" s="88" t="s">
        <v>6019</v>
      </c>
      <c r="B144" s="160">
        <v>98</v>
      </c>
      <c r="C144" s="82" t="s">
        <v>38</v>
      </c>
      <c r="E144" s="50"/>
      <c r="F144" s="50"/>
      <c r="K144" s="44"/>
      <c r="L144" s="8"/>
    </row>
    <row r="145" spans="1:12">
      <c r="A145" s="88" t="s">
        <v>6020</v>
      </c>
      <c r="B145" s="160">
        <v>1025.6500000000001</v>
      </c>
      <c r="C145" s="82" t="s">
        <v>38</v>
      </c>
      <c r="D145" t="s">
        <v>61</v>
      </c>
      <c r="E145" s="50"/>
      <c r="F145" s="50"/>
      <c r="K145" s="44"/>
      <c r="L145" s="8"/>
    </row>
    <row r="146" spans="1:12">
      <c r="A146" s="88" t="s">
        <v>6021</v>
      </c>
      <c r="B146" s="160">
        <v>251.4</v>
      </c>
      <c r="C146" s="82" t="s">
        <v>38</v>
      </c>
      <c r="D146" t="s">
        <v>61</v>
      </c>
      <c r="E146" s="50"/>
      <c r="F146" s="50"/>
      <c r="K146" s="44"/>
      <c r="L146" s="8"/>
    </row>
    <row r="147" spans="1:12">
      <c r="A147" s="88" t="s">
        <v>6022</v>
      </c>
      <c r="B147" s="160">
        <v>230.25</v>
      </c>
      <c r="C147" s="82" t="s">
        <v>38</v>
      </c>
      <c r="D147" t="s">
        <v>61</v>
      </c>
      <c r="E147" s="50"/>
      <c r="F147" s="50"/>
      <c r="K147" s="44"/>
      <c r="L147" s="8"/>
    </row>
    <row r="148" spans="1:12">
      <c r="A148" s="88"/>
      <c r="B148" s="160"/>
      <c r="C148" s="82"/>
      <c r="E148" s="50"/>
      <c r="F148" s="50"/>
      <c r="K148" s="44"/>
      <c r="L148" s="8"/>
    </row>
    <row r="149" spans="1:12">
      <c r="A149" s="88" t="s">
        <v>6023</v>
      </c>
      <c r="B149" s="160">
        <v>381.35</v>
      </c>
      <c r="C149" s="82" t="s">
        <v>38</v>
      </c>
      <c r="D149" t="s">
        <v>61</v>
      </c>
      <c r="E149" s="50"/>
      <c r="F149" s="50"/>
      <c r="K149" s="44"/>
      <c r="L149" s="8"/>
    </row>
    <row r="150" spans="1:12">
      <c r="A150" s="88" t="s">
        <v>6024</v>
      </c>
      <c r="B150" s="160">
        <v>1112.8399999999999</v>
      </c>
      <c r="C150" s="82" t="s">
        <v>38</v>
      </c>
      <c r="D150" t="s">
        <v>61</v>
      </c>
      <c r="E150" s="50"/>
      <c r="F150" s="50"/>
      <c r="K150" s="44"/>
      <c r="L150" s="8"/>
    </row>
    <row r="151" spans="1:12">
      <c r="A151" s="88" t="s">
        <v>6025</v>
      </c>
      <c r="B151" s="160">
        <v>138.1</v>
      </c>
      <c r="C151" s="82" t="s">
        <v>38</v>
      </c>
      <c r="D151" t="s">
        <v>61</v>
      </c>
      <c r="E151" s="50"/>
      <c r="F151" s="50"/>
      <c r="K151" s="44"/>
      <c r="L151" s="8"/>
    </row>
    <row r="152" spans="1:12">
      <c r="A152" s="88" t="s">
        <v>6026</v>
      </c>
      <c r="B152" s="160">
        <v>73</v>
      </c>
      <c r="C152" s="82" t="s">
        <v>38</v>
      </c>
      <c r="D152" t="s">
        <v>61</v>
      </c>
      <c r="E152" s="50"/>
      <c r="F152" s="50"/>
      <c r="K152" s="44"/>
      <c r="L152" s="8"/>
    </row>
    <row r="153" spans="1:12">
      <c r="A153" s="88" t="s">
        <v>6027</v>
      </c>
      <c r="B153" s="160">
        <v>49.5</v>
      </c>
      <c r="C153" s="82" t="s">
        <v>38</v>
      </c>
      <c r="D153" t="s">
        <v>61</v>
      </c>
      <c r="E153" s="50"/>
      <c r="F153" s="50"/>
      <c r="K153" s="44"/>
      <c r="L153" s="8"/>
    </row>
    <row r="154" spans="1:12">
      <c r="A154" s="88"/>
      <c r="B154" s="160"/>
      <c r="C154" s="82"/>
      <c r="E154" s="50"/>
      <c r="F154" s="50"/>
      <c r="K154" s="44"/>
      <c r="L154" s="8"/>
    </row>
    <row r="155" spans="1:12">
      <c r="A155" s="88" t="s">
        <v>6028</v>
      </c>
      <c r="B155" s="160">
        <v>86</v>
      </c>
      <c r="C155" s="82" t="s">
        <v>38</v>
      </c>
      <c r="D155" t="s">
        <v>5918</v>
      </c>
      <c r="E155" s="50"/>
      <c r="F155" s="50"/>
      <c r="K155" s="44"/>
      <c r="L155" s="8"/>
    </row>
    <row r="156" spans="1:12">
      <c r="A156" s="88" t="s">
        <v>6029</v>
      </c>
      <c r="B156" s="160">
        <v>52</v>
      </c>
      <c r="C156" s="82" t="s">
        <v>38</v>
      </c>
      <c r="D156" t="s">
        <v>61</v>
      </c>
      <c r="E156" s="50"/>
      <c r="F156" s="50"/>
      <c r="K156" s="44"/>
      <c r="L156" s="8"/>
    </row>
    <row r="157" spans="1:12">
      <c r="A157" s="88"/>
      <c r="B157" s="160"/>
      <c r="C157" s="82"/>
      <c r="E157" s="50"/>
      <c r="F157" s="50"/>
      <c r="K157" s="44"/>
      <c r="L157" s="8"/>
    </row>
    <row r="158" spans="1:12">
      <c r="A158" s="88" t="s">
        <v>6030</v>
      </c>
      <c r="B158" s="160">
        <v>559.54999999999995</v>
      </c>
      <c r="C158" s="82" t="s">
        <v>38</v>
      </c>
      <c r="E158" s="50"/>
      <c r="F158" s="50"/>
      <c r="K158" s="44"/>
      <c r="L158" s="8"/>
    </row>
    <row r="159" spans="1:12">
      <c r="A159" s="88" t="s">
        <v>6031</v>
      </c>
      <c r="B159" s="160">
        <v>335.73</v>
      </c>
      <c r="C159" s="82" t="s">
        <v>38</v>
      </c>
      <c r="E159" s="50"/>
      <c r="F159" s="50"/>
      <c r="K159" s="44"/>
      <c r="L159" s="8"/>
    </row>
    <row r="160" spans="1:12">
      <c r="A160" s="88" t="s">
        <v>6032</v>
      </c>
      <c r="B160" s="160">
        <v>33</v>
      </c>
      <c r="C160" s="82" t="s">
        <v>38</v>
      </c>
      <c r="E160" s="50"/>
      <c r="F160" s="50"/>
      <c r="K160" s="44"/>
      <c r="L160" s="8"/>
    </row>
    <row r="161" spans="1:12">
      <c r="A161" s="88" t="s">
        <v>6033</v>
      </c>
      <c r="B161" s="160">
        <v>59</v>
      </c>
      <c r="C161" s="82" t="s">
        <v>38</v>
      </c>
      <c r="E161" s="50"/>
      <c r="F161" s="50"/>
      <c r="K161" s="44"/>
      <c r="L161" s="8"/>
    </row>
    <row r="162" spans="1:12">
      <c r="A162" s="88" t="s">
        <v>6034</v>
      </c>
      <c r="B162" s="160">
        <v>1165.7</v>
      </c>
      <c r="C162" s="82" t="s">
        <v>38</v>
      </c>
      <c r="E162" s="50"/>
      <c r="F162" s="50"/>
      <c r="K162" s="44"/>
      <c r="L162" s="8"/>
    </row>
    <row r="163" spans="1:12">
      <c r="A163" s="88" t="s">
        <v>6035</v>
      </c>
      <c r="B163" s="160">
        <v>60.15</v>
      </c>
      <c r="C163" s="82" t="s">
        <v>38</v>
      </c>
      <c r="E163" s="50"/>
      <c r="F163" s="50"/>
      <c r="K163" s="44"/>
      <c r="L163" s="8"/>
    </row>
    <row r="164" spans="1:12">
      <c r="A164" s="88" t="s">
        <v>6036</v>
      </c>
      <c r="B164" s="160">
        <v>103.95</v>
      </c>
      <c r="C164" s="82" t="s">
        <v>38</v>
      </c>
      <c r="E164" s="50"/>
      <c r="F164" s="50"/>
      <c r="K164" s="44"/>
      <c r="L164" s="8"/>
    </row>
    <row r="165" spans="1:12">
      <c r="A165" s="88" t="s">
        <v>6037</v>
      </c>
      <c r="B165" s="160">
        <v>53.55</v>
      </c>
      <c r="C165" s="82" t="s">
        <v>38</v>
      </c>
      <c r="E165" s="50"/>
      <c r="F165" s="50"/>
      <c r="K165" s="44"/>
      <c r="L165" s="8"/>
    </row>
    <row r="166" spans="1:12">
      <c r="A166" s="88" t="s">
        <v>6038</v>
      </c>
      <c r="B166" s="160">
        <v>25.5</v>
      </c>
      <c r="C166" s="82" t="s">
        <v>38</v>
      </c>
      <c r="E166" s="50"/>
      <c r="F166" s="50"/>
      <c r="K166" s="44"/>
      <c r="L166" s="8"/>
    </row>
    <row r="167" spans="1:12">
      <c r="A167" s="88" t="s">
        <v>6039</v>
      </c>
      <c r="B167" s="160">
        <v>27</v>
      </c>
      <c r="C167" s="82" t="s">
        <v>38</v>
      </c>
      <c r="E167" s="50"/>
      <c r="F167" s="50"/>
      <c r="K167" s="44"/>
      <c r="L167" s="8"/>
    </row>
    <row r="168" spans="1:12">
      <c r="A168" s="88" t="s">
        <v>6040</v>
      </c>
      <c r="B168" s="160">
        <v>81.599999999999994</v>
      </c>
      <c r="C168" s="82" t="s">
        <v>38</v>
      </c>
      <c r="E168" s="50"/>
      <c r="F168" s="50"/>
      <c r="K168" s="44"/>
      <c r="L168" s="8"/>
    </row>
    <row r="169" spans="1:12">
      <c r="A169" s="88"/>
      <c r="B169" s="160"/>
      <c r="C169" s="82"/>
      <c r="E169" s="50"/>
      <c r="F169" s="50"/>
      <c r="K169" s="44"/>
      <c r="L169" s="8"/>
    </row>
    <row r="170" spans="1:12">
      <c r="A170" s="88"/>
      <c r="B170" s="160"/>
      <c r="C170" s="82"/>
      <c r="E170" s="50"/>
      <c r="F170" s="50"/>
      <c r="K170" s="44"/>
      <c r="L170" s="8"/>
    </row>
    <row r="171" spans="1:12">
      <c r="A171" s="88" t="s">
        <v>6041</v>
      </c>
      <c r="B171" s="160">
        <v>23.5</v>
      </c>
      <c r="C171" s="82" t="s">
        <v>38</v>
      </c>
      <c r="E171" s="50"/>
      <c r="F171" s="50"/>
      <c r="K171" s="44"/>
      <c r="L171" s="8"/>
    </row>
    <row r="172" spans="1:12">
      <c r="A172" s="88"/>
      <c r="B172" s="160"/>
      <c r="C172" s="82"/>
      <c r="E172" s="50"/>
      <c r="F172" s="50"/>
      <c r="K172" s="44"/>
      <c r="L172" s="8"/>
    </row>
    <row r="173" spans="1:12">
      <c r="A173" s="88"/>
      <c r="B173" s="160"/>
      <c r="C173" s="82"/>
      <c r="E173" s="50"/>
      <c r="F173" s="50"/>
      <c r="K173" s="44"/>
      <c r="L173" s="8"/>
    </row>
    <row r="174" spans="1:12">
      <c r="A174" s="88" t="s">
        <v>6042</v>
      </c>
      <c r="B174" s="160">
        <v>160.5</v>
      </c>
      <c r="C174" s="82" t="s">
        <v>38</v>
      </c>
      <c r="E174" s="50"/>
      <c r="F174" s="50"/>
      <c r="K174" s="44"/>
      <c r="L174" s="8"/>
    </row>
    <row r="175" spans="1:12">
      <c r="A175" s="88" t="s">
        <v>6043</v>
      </c>
      <c r="B175" s="160">
        <v>21.3</v>
      </c>
      <c r="C175" s="82" t="s">
        <v>38</v>
      </c>
      <c r="E175" s="50"/>
      <c r="F175" s="50"/>
      <c r="K175" s="44"/>
      <c r="L175" s="8"/>
    </row>
    <row r="176" spans="1:12">
      <c r="A176" s="88" t="s">
        <v>6044</v>
      </c>
      <c r="B176" s="160">
        <v>267.5</v>
      </c>
      <c r="C176" s="82" t="s">
        <v>34</v>
      </c>
      <c r="E176" s="50"/>
      <c r="F176" s="50"/>
      <c r="K176" s="44"/>
      <c r="L176" s="8"/>
    </row>
    <row r="177" spans="1:12">
      <c r="A177" s="88"/>
      <c r="B177" s="160"/>
      <c r="C177" s="82"/>
      <c r="E177" s="50"/>
      <c r="F177" s="50"/>
      <c r="K177" s="44"/>
      <c r="L177" s="8"/>
    </row>
    <row r="178" spans="1:12">
      <c r="A178" s="88" t="s">
        <v>6045</v>
      </c>
      <c r="B178" s="160">
        <v>73.349999999999994</v>
      </c>
      <c r="C178" s="82" t="s">
        <v>38</v>
      </c>
      <c r="E178" s="50"/>
      <c r="F178" s="50"/>
      <c r="K178" s="44"/>
      <c r="L178" s="8"/>
    </row>
    <row r="179" spans="1:12">
      <c r="A179" s="88" t="s">
        <v>6046</v>
      </c>
      <c r="B179" s="160">
        <v>43</v>
      </c>
      <c r="C179" s="82" t="s">
        <v>38</v>
      </c>
      <c r="E179" s="50"/>
      <c r="F179" s="50"/>
      <c r="K179" s="44"/>
      <c r="L179" s="8"/>
    </row>
    <row r="180" spans="1:12">
      <c r="A180" s="88" t="s">
        <v>6047</v>
      </c>
      <c r="B180" s="160">
        <v>34.25</v>
      </c>
      <c r="C180" s="82" t="s">
        <v>38</v>
      </c>
      <c r="E180" s="50"/>
      <c r="F180" s="50"/>
      <c r="K180" s="44"/>
      <c r="L180" s="8"/>
    </row>
    <row r="181" spans="1:12">
      <c r="A181" s="88" t="s">
        <v>6048</v>
      </c>
      <c r="B181" s="160">
        <v>111.75</v>
      </c>
      <c r="C181" s="82" t="s">
        <v>38</v>
      </c>
      <c r="D181" t="s">
        <v>61</v>
      </c>
      <c r="E181" s="50"/>
      <c r="F181" s="50"/>
      <c r="K181" s="44"/>
      <c r="L181" s="8"/>
    </row>
    <row r="182" spans="1:12">
      <c r="A182" s="88" t="s">
        <v>6049</v>
      </c>
      <c r="B182" s="160">
        <v>119.25</v>
      </c>
      <c r="C182" s="82" t="s">
        <v>38</v>
      </c>
      <c r="D182" t="s">
        <v>61</v>
      </c>
      <c r="E182" s="50"/>
      <c r="F182" s="50"/>
      <c r="K182" s="44"/>
      <c r="L182" s="8"/>
    </row>
    <row r="183" spans="1:12">
      <c r="A183" s="88" t="s">
        <v>6050</v>
      </c>
      <c r="B183" s="160">
        <v>568.25</v>
      </c>
      <c r="C183" s="82" t="s">
        <v>38</v>
      </c>
      <c r="D183" t="s">
        <v>61</v>
      </c>
      <c r="E183" s="50"/>
      <c r="F183" s="50"/>
      <c r="K183" s="44"/>
      <c r="L183" s="8"/>
    </row>
    <row r="184" spans="1:12">
      <c r="A184" s="88" t="s">
        <v>6051</v>
      </c>
      <c r="B184" s="160">
        <v>4.1500000000000004</v>
      </c>
      <c r="C184" s="82" t="s">
        <v>38</v>
      </c>
      <c r="E184" s="50"/>
      <c r="F184" s="50"/>
      <c r="K184" s="44"/>
      <c r="L184" s="8"/>
    </row>
    <row r="185" spans="1:12">
      <c r="A185" s="88"/>
      <c r="B185" s="160"/>
      <c r="C185" s="82"/>
      <c r="E185" s="50"/>
      <c r="F185" s="50"/>
      <c r="K185" s="44"/>
      <c r="L185" s="8"/>
    </row>
    <row r="186" spans="1:12">
      <c r="A186" s="88"/>
      <c r="B186" s="160"/>
      <c r="C186" s="82"/>
      <c r="E186" s="50"/>
      <c r="F186" s="50"/>
      <c r="K186" s="44"/>
      <c r="L186" s="8"/>
    </row>
    <row r="187" spans="1:12">
      <c r="A187" s="88" t="s">
        <v>6052</v>
      </c>
      <c r="B187" s="160">
        <v>158.55000000000001</v>
      </c>
      <c r="C187" s="82" t="s">
        <v>34</v>
      </c>
      <c r="E187" s="50"/>
      <c r="F187" s="50"/>
      <c r="K187" s="44"/>
      <c r="L187" s="8"/>
    </row>
    <row r="188" spans="1:12">
      <c r="A188" s="88" t="s">
        <v>6053</v>
      </c>
      <c r="B188" s="160">
        <v>56.75</v>
      </c>
      <c r="C188" s="82" t="s">
        <v>34</v>
      </c>
      <c r="E188" s="50"/>
      <c r="F188" s="50"/>
      <c r="K188" s="44"/>
      <c r="L188" s="8"/>
    </row>
    <row r="189" spans="1:12">
      <c r="A189" s="88" t="s">
        <v>6054</v>
      </c>
      <c r="B189" s="160">
        <v>27.5</v>
      </c>
      <c r="C189" s="82" t="s">
        <v>38</v>
      </c>
      <c r="E189" s="50"/>
      <c r="F189" s="50"/>
      <c r="K189" s="44"/>
      <c r="L189" s="8"/>
    </row>
    <row r="190" spans="1:12">
      <c r="A190" s="88" t="s">
        <v>6055</v>
      </c>
      <c r="B190" s="160">
        <v>2288.0700000000002</v>
      </c>
      <c r="C190" s="82" t="s">
        <v>38</v>
      </c>
      <c r="D190" t="s">
        <v>61</v>
      </c>
      <c r="E190" s="50"/>
      <c r="F190" s="50"/>
      <c r="K190" s="44"/>
      <c r="L190" s="8"/>
    </row>
    <row r="191" spans="1:12">
      <c r="A191" s="88" t="s">
        <v>6056</v>
      </c>
      <c r="B191" s="160">
        <v>959.9</v>
      </c>
      <c r="C191" s="82" t="s">
        <v>38</v>
      </c>
      <c r="D191" t="s">
        <v>61</v>
      </c>
      <c r="E191" s="50"/>
      <c r="F191" s="50"/>
      <c r="K191" s="44"/>
      <c r="L191" s="8"/>
    </row>
    <row r="192" spans="1:12">
      <c r="A192" s="88" t="s">
        <v>6057</v>
      </c>
      <c r="B192" s="160">
        <v>53.29</v>
      </c>
      <c r="C192" s="82" t="s">
        <v>38</v>
      </c>
      <c r="E192" s="50"/>
      <c r="F192" s="50"/>
      <c r="K192" s="44"/>
      <c r="L192" s="8"/>
    </row>
    <row r="193" spans="1:12">
      <c r="A193" s="88" t="s">
        <v>6058</v>
      </c>
      <c r="B193" s="160">
        <v>69.650000000000006</v>
      </c>
      <c r="C193" s="82" t="s">
        <v>38</v>
      </c>
      <c r="E193" s="50"/>
      <c r="F193" s="50"/>
      <c r="K193" s="44"/>
      <c r="L193" s="8"/>
    </row>
    <row r="194" spans="1:12">
      <c r="A194" s="88" t="s">
        <v>6059</v>
      </c>
      <c r="B194" s="160">
        <v>99.3</v>
      </c>
      <c r="C194" s="82" t="s">
        <v>38</v>
      </c>
      <c r="E194" s="50"/>
      <c r="F194" s="50"/>
      <c r="K194" s="44"/>
      <c r="L194" s="8"/>
    </row>
    <row r="195" spans="1:12">
      <c r="A195" s="88" t="s">
        <v>6060</v>
      </c>
      <c r="B195" s="160">
        <v>271.5</v>
      </c>
      <c r="C195" s="82" t="s">
        <v>38</v>
      </c>
      <c r="E195" s="50"/>
      <c r="F195" s="50"/>
      <c r="K195" s="44"/>
      <c r="L195" s="8"/>
    </row>
    <row r="196" spans="1:12">
      <c r="A196" s="88" t="s">
        <v>6061</v>
      </c>
      <c r="B196" s="160">
        <v>437.8</v>
      </c>
      <c r="C196" s="82" t="s">
        <v>34</v>
      </c>
      <c r="E196" s="50"/>
      <c r="F196" s="50"/>
      <c r="K196" s="44"/>
      <c r="L196" s="8"/>
    </row>
    <row r="197" spans="1:12">
      <c r="A197" s="88" t="s">
        <v>6062</v>
      </c>
      <c r="B197" s="160">
        <v>102.9</v>
      </c>
      <c r="C197" s="82" t="s">
        <v>34</v>
      </c>
      <c r="E197" s="50"/>
      <c r="F197" s="50"/>
      <c r="K197" s="44"/>
      <c r="L197" s="8"/>
    </row>
    <row r="198" spans="1:12">
      <c r="A198" s="88" t="s">
        <v>6063</v>
      </c>
      <c r="B198" s="160">
        <v>97.15</v>
      </c>
      <c r="C198" s="82" t="s">
        <v>34</v>
      </c>
      <c r="E198" s="50"/>
      <c r="F198" s="50"/>
      <c r="K198" s="44"/>
      <c r="L198" s="8"/>
    </row>
    <row r="199" spans="1:12">
      <c r="A199" s="88" t="s">
        <v>6064</v>
      </c>
      <c r="B199" s="160">
        <v>93.6</v>
      </c>
      <c r="C199" s="82" t="s">
        <v>34</v>
      </c>
      <c r="E199" s="50"/>
      <c r="F199" s="50"/>
      <c r="K199" s="44"/>
      <c r="L199" s="8"/>
    </row>
    <row r="200" spans="1:12">
      <c r="A200" s="88"/>
      <c r="B200" s="160"/>
      <c r="C200" s="82"/>
      <c r="E200" s="50"/>
      <c r="F200" s="50"/>
      <c r="K200" s="44"/>
      <c r="L200" s="8"/>
    </row>
    <row r="201" spans="1:12">
      <c r="A201" s="88" t="s">
        <v>6065</v>
      </c>
      <c r="B201" s="160">
        <v>44</v>
      </c>
      <c r="C201" s="82" t="s">
        <v>34</v>
      </c>
      <c r="E201" s="50"/>
      <c r="F201" s="50"/>
      <c r="K201" s="44"/>
      <c r="L201" s="8"/>
    </row>
    <row r="202" spans="1:12">
      <c r="A202" s="88" t="s">
        <v>6066</v>
      </c>
      <c r="B202" s="160">
        <v>138.53</v>
      </c>
      <c r="C202" s="82" t="s">
        <v>38</v>
      </c>
      <c r="E202" s="50"/>
      <c r="F202" s="50"/>
      <c r="K202" s="44"/>
      <c r="L202" s="8"/>
    </row>
    <row r="203" spans="1:12">
      <c r="A203" s="88" t="s">
        <v>6067</v>
      </c>
      <c r="B203" s="160">
        <v>1182.2</v>
      </c>
      <c r="C203" s="82" t="s">
        <v>38</v>
      </c>
      <c r="E203" s="50"/>
      <c r="F203" s="50"/>
      <c r="K203" s="44"/>
      <c r="L203" s="8"/>
    </row>
    <row r="204" spans="1:12">
      <c r="A204" s="88" t="s">
        <v>6068</v>
      </c>
      <c r="B204" s="160">
        <v>96</v>
      </c>
      <c r="C204" s="82" t="s">
        <v>38</v>
      </c>
      <c r="E204" s="50"/>
      <c r="F204" s="50"/>
      <c r="K204" s="44"/>
      <c r="L204" s="8"/>
    </row>
    <row r="205" spans="1:12">
      <c r="A205" s="88" t="s">
        <v>6069</v>
      </c>
      <c r="B205" s="160">
        <v>94.6</v>
      </c>
      <c r="C205" s="82" t="s">
        <v>34</v>
      </c>
      <c r="E205" s="50"/>
      <c r="F205" s="50"/>
      <c r="K205" s="44"/>
      <c r="L205" s="8"/>
    </row>
    <row r="206" spans="1:12">
      <c r="A206" s="88" t="s">
        <v>6070</v>
      </c>
      <c r="B206" s="160">
        <v>7251.55</v>
      </c>
      <c r="C206" s="82" t="s">
        <v>38</v>
      </c>
      <c r="E206" s="50"/>
      <c r="F206" s="50"/>
      <c r="L206" s="8"/>
    </row>
    <row r="207" spans="1:12">
      <c r="A207" s="88" t="s">
        <v>6071</v>
      </c>
      <c r="B207" s="160">
        <v>79</v>
      </c>
      <c r="C207" s="82" t="s">
        <v>38</v>
      </c>
      <c r="E207" s="50"/>
      <c r="F207" s="50"/>
      <c r="K207" s="44"/>
      <c r="L207" s="8"/>
    </row>
    <row r="208" spans="1:12">
      <c r="A208" s="88" t="s">
        <v>6072</v>
      </c>
      <c r="B208" s="160">
        <v>3481.71</v>
      </c>
      <c r="C208" s="82" t="s">
        <v>38</v>
      </c>
      <c r="E208" s="50"/>
      <c r="F208" s="50"/>
      <c r="K208" s="44"/>
      <c r="L208" s="8"/>
    </row>
    <row r="209" spans="1:12">
      <c r="A209" s="88" t="s">
        <v>6073</v>
      </c>
      <c r="B209" s="160">
        <v>7.8</v>
      </c>
      <c r="C209" s="82" t="s">
        <v>38</v>
      </c>
      <c r="E209" s="50"/>
      <c r="F209" s="50"/>
      <c r="K209" s="44"/>
      <c r="L209" s="8"/>
    </row>
    <row r="210" spans="1:12">
      <c r="A210" s="88" t="s">
        <v>6074</v>
      </c>
      <c r="B210" s="160">
        <v>2.63</v>
      </c>
      <c r="C210" s="82" t="s">
        <v>38</v>
      </c>
      <c r="E210" s="50"/>
      <c r="F210" s="50"/>
      <c r="K210" s="44"/>
      <c r="L210" s="8"/>
    </row>
    <row r="211" spans="1:12">
      <c r="A211" s="88" t="s">
        <v>6075</v>
      </c>
      <c r="B211" s="160">
        <v>80.400000000000006</v>
      </c>
      <c r="C211" s="82" t="s">
        <v>38</v>
      </c>
      <c r="E211" s="50"/>
      <c r="F211" s="50"/>
      <c r="K211" s="44"/>
      <c r="L211" s="8"/>
    </row>
    <row r="212" spans="1:12">
      <c r="A212" s="88" t="s">
        <v>6076</v>
      </c>
      <c r="B212" s="160">
        <v>205.5</v>
      </c>
      <c r="C212" s="82" t="s">
        <v>38</v>
      </c>
      <c r="E212" s="50"/>
      <c r="F212" s="50"/>
      <c r="K212" s="44"/>
      <c r="L212" s="8"/>
    </row>
    <row r="213" spans="1:12">
      <c r="A213" s="88" t="s">
        <v>6077</v>
      </c>
      <c r="B213" s="160">
        <v>144</v>
      </c>
      <c r="C213" s="82" t="s">
        <v>38</v>
      </c>
      <c r="E213" s="50"/>
      <c r="F213" s="50"/>
      <c r="K213" s="44"/>
      <c r="L213" s="8"/>
    </row>
    <row r="214" spans="1:12">
      <c r="A214" s="88" t="s">
        <v>6078</v>
      </c>
      <c r="B214" s="161">
        <v>116.85</v>
      </c>
      <c r="C214" s="82" t="s">
        <v>26</v>
      </c>
      <c r="E214" s="50"/>
      <c r="F214" s="50"/>
      <c r="K214" s="44"/>
      <c r="L214" s="8"/>
    </row>
    <row r="215" spans="1:12">
      <c r="A215" s="88" t="s">
        <v>6079</v>
      </c>
      <c r="B215" s="161">
        <v>72.36</v>
      </c>
      <c r="C215" s="82" t="s">
        <v>26</v>
      </c>
      <c r="E215" s="50"/>
      <c r="F215" s="50"/>
      <c r="K215" s="44"/>
      <c r="L215" s="8"/>
    </row>
    <row r="216" spans="1:12">
      <c r="A216" s="88" t="s">
        <v>6080</v>
      </c>
      <c r="B216" s="161">
        <v>754.71</v>
      </c>
      <c r="C216" s="82" t="s">
        <v>26</v>
      </c>
      <c r="E216" s="50"/>
      <c r="F216" s="50"/>
      <c r="K216" s="44"/>
      <c r="L216" s="8"/>
    </row>
    <row r="217" spans="1:12">
      <c r="A217" s="88" t="s">
        <v>6081</v>
      </c>
      <c r="B217" s="161">
        <v>59.4</v>
      </c>
      <c r="C217" s="82" t="s">
        <v>26</v>
      </c>
      <c r="E217" s="50"/>
      <c r="F217" s="50"/>
      <c r="K217" s="44"/>
      <c r="L217" s="8"/>
    </row>
    <row r="218" spans="1:12">
      <c r="A218" s="88" t="s">
        <v>6082</v>
      </c>
      <c r="B218" s="161">
        <v>266.89999999999998</v>
      </c>
      <c r="C218" s="82" t="s">
        <v>26</v>
      </c>
      <c r="E218" s="50"/>
      <c r="F218" s="50"/>
      <c r="K218" s="44"/>
      <c r="L218" s="8"/>
    </row>
    <row r="219" spans="1:12">
      <c r="A219" s="88" t="s">
        <v>6083</v>
      </c>
      <c r="B219" s="161">
        <v>14.91</v>
      </c>
      <c r="C219" s="82" t="s">
        <v>26</v>
      </c>
      <c r="E219" s="50"/>
      <c r="F219" s="50"/>
      <c r="K219" s="44"/>
      <c r="L219" s="8"/>
    </row>
    <row r="220" spans="1:12">
      <c r="A220" s="88" t="s">
        <v>6084</v>
      </c>
      <c r="B220" s="161">
        <v>115.2</v>
      </c>
      <c r="C220" s="82" t="s">
        <v>26</v>
      </c>
      <c r="E220" s="50"/>
      <c r="F220" s="50"/>
      <c r="K220" s="44"/>
      <c r="L220" s="8"/>
    </row>
    <row r="221" spans="1:12">
      <c r="A221" s="88" t="s">
        <v>6085</v>
      </c>
      <c r="B221" s="161">
        <v>64.400000000000006</v>
      </c>
      <c r="C221" s="82" t="s">
        <v>26</v>
      </c>
      <c r="E221" s="50"/>
      <c r="F221" s="50"/>
      <c r="K221" s="44"/>
      <c r="L221" s="8"/>
    </row>
    <row r="222" spans="1:12">
      <c r="A222" s="88" t="s">
        <v>6086</v>
      </c>
      <c r="B222" s="161">
        <v>89.01</v>
      </c>
      <c r="C222" s="82" t="s">
        <v>26</v>
      </c>
      <c r="E222" s="50"/>
      <c r="F222" s="50"/>
      <c r="K222" s="44"/>
      <c r="L222" s="8"/>
    </row>
    <row r="223" spans="1:12">
      <c r="A223" s="88" t="s">
        <v>6087</v>
      </c>
      <c r="B223" s="161">
        <v>87.6</v>
      </c>
      <c r="C223" s="82" t="s">
        <v>26</v>
      </c>
      <c r="E223" s="50"/>
      <c r="F223" s="50"/>
      <c r="K223" s="44"/>
      <c r="L223" s="8"/>
    </row>
    <row r="224" spans="1:12">
      <c r="A224" s="88" t="s">
        <v>6088</v>
      </c>
      <c r="B224" s="161">
        <v>127.05</v>
      </c>
      <c r="C224" s="82" t="s">
        <v>26</v>
      </c>
      <c r="E224" s="50"/>
      <c r="F224" s="50"/>
      <c r="K224" s="44"/>
      <c r="L224" s="8"/>
    </row>
    <row r="225" spans="1:12">
      <c r="A225" s="88" t="s">
        <v>6089</v>
      </c>
      <c r="B225" s="161">
        <v>79.2</v>
      </c>
      <c r="C225" s="82" t="s">
        <v>26</v>
      </c>
      <c r="E225" s="50"/>
      <c r="F225" s="50"/>
      <c r="K225" s="44"/>
      <c r="L225" s="8"/>
    </row>
    <row r="226" spans="1:12">
      <c r="A226" s="88" t="s">
        <v>6090</v>
      </c>
      <c r="B226" s="161">
        <v>93.75</v>
      </c>
      <c r="C226" s="82" t="s">
        <v>26</v>
      </c>
      <c r="E226" s="50"/>
      <c r="F226" s="50"/>
      <c r="K226" s="44"/>
      <c r="L226" s="8"/>
    </row>
    <row r="227" spans="1:12">
      <c r="A227" s="88" t="s">
        <v>6091</v>
      </c>
      <c r="B227" s="161">
        <v>190.51</v>
      </c>
      <c r="C227" s="82" t="s">
        <v>26</v>
      </c>
      <c r="E227" s="50"/>
      <c r="F227" s="50"/>
      <c r="K227" s="44"/>
      <c r="L227" s="8"/>
    </row>
    <row r="228" spans="1:12">
      <c r="A228" s="88" t="s">
        <v>6092</v>
      </c>
      <c r="B228" s="161">
        <v>348.61</v>
      </c>
      <c r="C228" s="82" t="s">
        <v>26</v>
      </c>
      <c r="E228" s="50"/>
      <c r="F228" s="50"/>
      <c r="K228" s="44"/>
      <c r="L228" s="8"/>
    </row>
    <row r="229" spans="1:12">
      <c r="A229" s="88" t="s">
        <v>6093</v>
      </c>
      <c r="B229" s="161">
        <v>108.1</v>
      </c>
      <c r="C229" s="82" t="s">
        <v>26</v>
      </c>
      <c r="E229" s="50"/>
      <c r="F229" s="50"/>
      <c r="K229" s="44"/>
      <c r="L229" s="8"/>
    </row>
    <row r="230" spans="1:12">
      <c r="A230" s="88" t="s">
        <v>6094</v>
      </c>
      <c r="B230" s="161">
        <v>47.2</v>
      </c>
      <c r="C230" s="82" t="s">
        <v>26</v>
      </c>
      <c r="E230" s="50"/>
      <c r="F230" s="50"/>
      <c r="K230" s="44"/>
      <c r="L230" s="8"/>
    </row>
    <row r="231" spans="1:12">
      <c r="A231" s="88" t="s">
        <v>6095</v>
      </c>
      <c r="B231" s="161">
        <v>44.02</v>
      </c>
      <c r="C231" s="82" t="s">
        <v>26</v>
      </c>
      <c r="E231" s="50"/>
      <c r="F231" s="50"/>
      <c r="L231" s="8"/>
    </row>
    <row r="232" spans="1:12">
      <c r="A232" s="88" t="s">
        <v>6096</v>
      </c>
      <c r="B232" s="161">
        <v>48</v>
      </c>
      <c r="C232" s="82" t="s">
        <v>26</v>
      </c>
      <c r="E232" s="50"/>
      <c r="F232" s="50"/>
      <c r="K232" s="44"/>
      <c r="L232" s="8"/>
    </row>
    <row r="233" spans="1:12">
      <c r="A233" s="88" t="s">
        <v>6097</v>
      </c>
      <c r="B233" s="161">
        <v>63.25</v>
      </c>
      <c r="C233" s="82" t="s">
        <v>26</v>
      </c>
      <c r="E233" s="50"/>
      <c r="F233" s="50"/>
      <c r="K233" s="44"/>
      <c r="L233" s="8"/>
    </row>
    <row r="234" spans="1:12">
      <c r="A234" s="88" t="s">
        <v>6098</v>
      </c>
      <c r="B234" s="161">
        <v>151.19999999999999</v>
      </c>
      <c r="C234" s="82" t="s">
        <v>26</v>
      </c>
      <c r="E234" s="50"/>
      <c r="F234" s="50"/>
      <c r="K234" s="44"/>
      <c r="L234" s="8"/>
    </row>
    <row r="235" spans="1:12">
      <c r="A235" s="88" t="s">
        <v>6099</v>
      </c>
      <c r="B235" s="161">
        <v>55.2</v>
      </c>
      <c r="C235" s="82" t="s">
        <v>26</v>
      </c>
      <c r="E235" s="50"/>
      <c r="F235" s="50"/>
      <c r="L235" s="8"/>
    </row>
    <row r="236" spans="1:12">
      <c r="A236" s="88" t="s">
        <v>6100</v>
      </c>
      <c r="B236" s="161">
        <v>264</v>
      </c>
      <c r="C236" s="82" t="s">
        <v>26</v>
      </c>
      <c r="E236" s="50"/>
      <c r="F236" s="50"/>
      <c r="K236" s="44"/>
      <c r="L236" s="8"/>
    </row>
    <row r="237" spans="1:12">
      <c r="A237" s="88" t="s">
        <v>6101</v>
      </c>
      <c r="B237" s="161">
        <v>32.78</v>
      </c>
      <c r="C237" s="82" t="s">
        <v>26</v>
      </c>
      <c r="E237" s="50"/>
      <c r="F237" s="50"/>
      <c r="L237" s="8"/>
    </row>
    <row r="238" spans="1:12">
      <c r="A238" s="88" t="s">
        <v>6102</v>
      </c>
      <c r="B238" s="161">
        <v>13.4</v>
      </c>
      <c r="C238" s="82" t="s">
        <v>26</v>
      </c>
      <c r="E238" s="50"/>
      <c r="F238" s="50"/>
      <c r="K238" s="44"/>
      <c r="L238" s="8"/>
    </row>
    <row r="239" spans="1:12">
      <c r="A239" s="88" t="s">
        <v>6103</v>
      </c>
      <c r="B239" s="161">
        <v>234.75</v>
      </c>
      <c r="C239" s="82" t="s">
        <v>26</v>
      </c>
      <c r="E239" s="50"/>
      <c r="F239" s="50"/>
      <c r="K239" s="44"/>
      <c r="L239" s="8"/>
    </row>
    <row r="240" spans="1:12">
      <c r="A240" s="88" t="s">
        <v>6104</v>
      </c>
      <c r="B240" s="161">
        <v>55.12</v>
      </c>
      <c r="C240" s="82" t="s">
        <v>26</v>
      </c>
      <c r="E240" s="50"/>
      <c r="F240" s="50"/>
      <c r="K240" s="44"/>
      <c r="L240" s="8"/>
    </row>
    <row r="241" spans="1:12">
      <c r="A241" s="88" t="s">
        <v>6105</v>
      </c>
      <c r="B241" s="161">
        <v>50.91</v>
      </c>
      <c r="C241" s="82" t="s">
        <v>26</v>
      </c>
      <c r="E241" s="50"/>
      <c r="F241" s="50"/>
      <c r="K241" s="44"/>
      <c r="L241" s="8"/>
    </row>
    <row r="242" spans="1:12">
      <c r="A242" s="88" t="s">
        <v>6106</v>
      </c>
      <c r="B242" s="161">
        <v>40.799999999999997</v>
      </c>
      <c r="C242" s="82" t="s">
        <v>26</v>
      </c>
      <c r="E242" s="50"/>
      <c r="F242" s="50"/>
      <c r="K242" s="44"/>
      <c r="L242" s="8"/>
    </row>
    <row r="243" spans="1:12">
      <c r="A243" s="88" t="s">
        <v>6107</v>
      </c>
      <c r="B243" s="161">
        <v>197.82</v>
      </c>
      <c r="C243" s="82" t="s">
        <v>26</v>
      </c>
      <c r="E243" s="50"/>
      <c r="F243" s="50"/>
      <c r="K243" s="44"/>
      <c r="L243" s="8"/>
    </row>
    <row r="244" spans="1:12">
      <c r="A244" s="88" t="s">
        <v>6108</v>
      </c>
      <c r="B244" s="161">
        <v>128.5</v>
      </c>
      <c r="C244" s="82" t="s">
        <v>26</v>
      </c>
      <c r="E244" s="50"/>
      <c r="F244" s="50"/>
      <c r="K244" s="44"/>
      <c r="L244" s="8"/>
    </row>
    <row r="245" spans="1:12">
      <c r="A245" s="88" t="s">
        <v>6109</v>
      </c>
      <c r="B245" s="161">
        <v>46.86</v>
      </c>
      <c r="C245" s="82" t="s">
        <v>26</v>
      </c>
      <c r="E245" s="50"/>
      <c r="F245" s="50"/>
      <c r="K245" s="44"/>
      <c r="L245" s="8"/>
    </row>
    <row r="246" spans="1:12">
      <c r="A246" s="88" t="s">
        <v>6110</v>
      </c>
      <c r="B246" s="161">
        <v>136.88</v>
      </c>
      <c r="C246" s="82" t="s">
        <v>26</v>
      </c>
      <c r="E246" s="50"/>
      <c r="F246" s="50"/>
      <c r="L246" s="8"/>
    </row>
    <row r="247" spans="1:12">
      <c r="A247" s="88" t="s">
        <v>6111</v>
      </c>
      <c r="B247" s="161">
        <v>870.25</v>
      </c>
      <c r="C247" s="82" t="s">
        <v>26</v>
      </c>
      <c r="E247" s="50"/>
      <c r="F247" s="50"/>
      <c r="K247" s="44"/>
      <c r="L247" s="8"/>
    </row>
    <row r="248" spans="1:12">
      <c r="A248" s="88" t="s">
        <v>6112</v>
      </c>
      <c r="B248" s="161">
        <v>94.8</v>
      </c>
      <c r="C248" s="82" t="s">
        <v>26</v>
      </c>
      <c r="E248" s="50"/>
      <c r="F248" s="50"/>
      <c r="K248" s="44"/>
      <c r="L248" s="8"/>
    </row>
    <row r="249" spans="1:12">
      <c r="A249" s="88" t="s">
        <v>6113</v>
      </c>
      <c r="B249" s="161">
        <v>66.7</v>
      </c>
      <c r="C249" s="82" t="s">
        <v>26</v>
      </c>
      <c r="E249" s="50"/>
      <c r="F249" s="50"/>
      <c r="K249" s="44"/>
      <c r="L249" s="8"/>
    </row>
    <row r="250" spans="1:12">
      <c r="A250" s="88" t="s">
        <v>6114</v>
      </c>
      <c r="B250" s="161">
        <v>925.2</v>
      </c>
      <c r="C250" s="82" t="s">
        <v>26</v>
      </c>
      <c r="E250" s="50"/>
      <c r="F250" s="50"/>
      <c r="K250" s="44"/>
      <c r="L250" s="8"/>
    </row>
    <row r="251" spans="1:12">
      <c r="A251" s="88" t="s">
        <v>6115</v>
      </c>
      <c r="B251" s="161">
        <v>31.75</v>
      </c>
      <c r="C251" s="82" t="s">
        <v>38</v>
      </c>
      <c r="E251" s="50"/>
      <c r="F251" s="50"/>
      <c r="L251" s="8"/>
    </row>
    <row r="252" spans="1:12">
      <c r="A252" s="88" t="s">
        <v>6116</v>
      </c>
      <c r="B252" s="161">
        <v>47.42</v>
      </c>
      <c r="C252" s="82" t="s">
        <v>38</v>
      </c>
      <c r="E252" s="50"/>
      <c r="F252" s="50"/>
      <c r="K252" s="44"/>
      <c r="L252" s="8"/>
    </row>
    <row r="253" spans="1:12">
      <c r="A253" s="88" t="s">
        <v>6117</v>
      </c>
      <c r="B253" s="161">
        <v>85.37</v>
      </c>
      <c r="C253" s="82" t="s">
        <v>38</v>
      </c>
      <c r="E253" s="50"/>
      <c r="F253" s="50"/>
      <c r="K253" s="44"/>
      <c r="L253" s="8"/>
    </row>
    <row r="254" spans="1:12">
      <c r="A254" s="88" t="s">
        <v>6118</v>
      </c>
      <c r="B254" s="161">
        <v>52.8</v>
      </c>
      <c r="C254" s="82" t="s">
        <v>26</v>
      </c>
      <c r="E254" s="50"/>
      <c r="F254" s="50"/>
      <c r="K254" s="44"/>
      <c r="L254" s="8"/>
    </row>
    <row r="255" spans="1:12">
      <c r="A255" s="88" t="s">
        <v>6119</v>
      </c>
      <c r="B255" s="161">
        <v>6.5</v>
      </c>
      <c r="C255" s="82" t="s">
        <v>26</v>
      </c>
      <c r="E255" s="50"/>
      <c r="F255" s="50"/>
      <c r="K255" s="44"/>
      <c r="L255" s="8"/>
    </row>
    <row r="256" spans="1:12">
      <c r="A256" s="88" t="s">
        <v>6120</v>
      </c>
      <c r="B256" s="161">
        <v>55.2</v>
      </c>
      <c r="C256" s="82" t="s">
        <v>26</v>
      </c>
      <c r="E256" s="50"/>
      <c r="F256" s="50"/>
      <c r="K256" s="44"/>
      <c r="L256" s="8"/>
    </row>
    <row r="257" spans="1:12">
      <c r="A257" s="88" t="s">
        <v>6121</v>
      </c>
      <c r="B257" s="161">
        <v>3220.39</v>
      </c>
      <c r="C257" s="82" t="s">
        <v>26</v>
      </c>
      <c r="E257" s="50"/>
      <c r="F257" s="50"/>
      <c r="K257" s="44"/>
      <c r="L257" s="8"/>
    </row>
    <row r="258" spans="1:12">
      <c r="A258" s="88" t="s">
        <v>6122</v>
      </c>
      <c r="B258" s="161">
        <v>94.01</v>
      </c>
      <c r="C258" s="82" t="s">
        <v>26</v>
      </c>
      <c r="E258" s="50"/>
      <c r="F258" s="50"/>
      <c r="K258" s="44"/>
      <c r="L258" s="8"/>
    </row>
    <row r="259" spans="1:12">
      <c r="A259" s="88" t="s">
        <v>6123</v>
      </c>
      <c r="B259" s="161">
        <v>53.6</v>
      </c>
      <c r="C259" s="82" t="s">
        <v>26</v>
      </c>
      <c r="E259" s="50"/>
      <c r="F259" s="50"/>
      <c r="K259" s="44"/>
      <c r="L259" s="8"/>
    </row>
    <row r="260" spans="1:12">
      <c r="A260" s="88" t="s">
        <v>6124</v>
      </c>
      <c r="B260" s="161">
        <v>39.6</v>
      </c>
      <c r="C260" s="82" t="s">
        <v>26</v>
      </c>
      <c r="E260" s="50"/>
      <c r="F260" s="50"/>
      <c r="K260" s="44"/>
      <c r="L260" s="8"/>
    </row>
    <row r="261" spans="1:12">
      <c r="A261" s="88" t="s">
        <v>6125</v>
      </c>
      <c r="B261" s="161">
        <v>28.8</v>
      </c>
      <c r="C261" s="82" t="s">
        <v>26</v>
      </c>
      <c r="D261" t="s">
        <v>65</v>
      </c>
      <c r="E261" s="50"/>
      <c r="F261" s="50"/>
      <c r="K261" s="44"/>
      <c r="L261" s="8"/>
    </row>
    <row r="262" spans="1:12">
      <c r="A262" s="88"/>
      <c r="B262" s="161"/>
      <c r="C262" s="82"/>
      <c r="E262" s="50"/>
      <c r="F262" s="50"/>
      <c r="K262" s="44"/>
      <c r="L262" s="8"/>
    </row>
    <row r="263" spans="1:12">
      <c r="A263" s="88" t="s">
        <v>6126</v>
      </c>
      <c r="B263" s="161">
        <v>161.01</v>
      </c>
      <c r="C263" s="82" t="s">
        <v>26</v>
      </c>
      <c r="E263" s="50"/>
      <c r="F263" s="50"/>
      <c r="K263" s="44"/>
      <c r="L263" s="8"/>
    </row>
    <row r="264" spans="1:12">
      <c r="A264" s="88" t="s">
        <v>6127</v>
      </c>
      <c r="B264" s="161">
        <v>63.94</v>
      </c>
      <c r="C264" s="82" t="s">
        <v>26</v>
      </c>
      <c r="E264" s="50"/>
      <c r="F264" s="50"/>
      <c r="K264" s="44"/>
      <c r="L264" s="8"/>
    </row>
    <row r="265" spans="1:12">
      <c r="A265" s="88" t="s">
        <v>6128</v>
      </c>
      <c r="B265" s="161">
        <v>2085.2600000000002</v>
      </c>
      <c r="C265" s="82" t="s">
        <v>26</v>
      </c>
      <c r="E265" s="50"/>
      <c r="F265" s="50"/>
      <c r="K265" s="44"/>
      <c r="L265" s="8"/>
    </row>
    <row r="266" spans="1:12">
      <c r="A266" s="88" t="s">
        <v>6129</v>
      </c>
      <c r="B266" s="161">
        <v>93.92</v>
      </c>
      <c r="C266" s="82" t="s">
        <v>26</v>
      </c>
      <c r="E266" s="50"/>
      <c r="F266" s="50"/>
      <c r="K266" s="44"/>
      <c r="L266" s="8"/>
    </row>
    <row r="267" spans="1:12">
      <c r="A267" s="88" t="s">
        <v>6130</v>
      </c>
      <c r="B267" s="161">
        <v>57.5</v>
      </c>
      <c r="C267" s="82" t="s">
        <v>26</v>
      </c>
      <c r="E267" s="50"/>
      <c r="F267" s="50"/>
      <c r="K267" s="44"/>
      <c r="L267" s="8"/>
    </row>
    <row r="268" spans="1:12">
      <c r="A268" s="88" t="s">
        <v>6131</v>
      </c>
      <c r="B268" s="161">
        <v>2393.91</v>
      </c>
      <c r="C268" s="82" t="s">
        <v>26</v>
      </c>
      <c r="E268" s="50"/>
      <c r="F268" s="50"/>
      <c r="K268" s="44"/>
      <c r="L268" s="8"/>
    </row>
    <row r="269" spans="1:12">
      <c r="A269" s="88" t="s">
        <v>6132</v>
      </c>
      <c r="B269" s="161">
        <v>168.45</v>
      </c>
      <c r="C269" s="82" t="s">
        <v>26</v>
      </c>
      <c r="E269" s="50"/>
      <c r="F269" s="50"/>
      <c r="K269" s="44"/>
      <c r="L269" s="8"/>
    </row>
    <row r="270" spans="1:12">
      <c r="A270" s="88" t="s">
        <v>6133</v>
      </c>
      <c r="B270" s="161">
        <v>212.76</v>
      </c>
      <c r="C270" s="82" t="s">
        <v>26</v>
      </c>
      <c r="E270" s="50"/>
      <c r="F270" s="50"/>
      <c r="K270" s="44"/>
      <c r="L270" s="8"/>
    </row>
    <row r="271" spans="1:12">
      <c r="A271" s="88" t="s">
        <v>6134</v>
      </c>
      <c r="B271" s="161">
        <v>13.8</v>
      </c>
      <c r="C271" s="82" t="s">
        <v>26</v>
      </c>
      <c r="E271" s="50"/>
      <c r="F271" s="50"/>
      <c r="K271" s="44"/>
      <c r="L271" s="8"/>
    </row>
    <row r="272" spans="1:12">
      <c r="A272" s="88" t="s">
        <v>6135</v>
      </c>
      <c r="B272" s="161">
        <v>118.8</v>
      </c>
      <c r="C272" s="82" t="s">
        <v>26</v>
      </c>
      <c r="D272" t="s">
        <v>65</v>
      </c>
      <c r="E272" s="50"/>
      <c r="F272" s="50"/>
      <c r="K272" s="44"/>
      <c r="L272" s="8"/>
    </row>
    <row r="273" spans="1:12">
      <c r="A273" s="88" t="s">
        <v>6136</v>
      </c>
      <c r="B273" s="161">
        <v>48</v>
      </c>
      <c r="C273" s="82" t="s">
        <v>26</v>
      </c>
      <c r="E273" s="50"/>
      <c r="F273" s="50"/>
      <c r="K273" s="44"/>
      <c r="L273" s="8"/>
    </row>
    <row r="274" spans="1:12">
      <c r="A274" s="88" t="s">
        <v>6137</v>
      </c>
      <c r="B274" s="161">
        <v>45.45</v>
      </c>
      <c r="C274" s="82" t="s">
        <v>26</v>
      </c>
      <c r="E274" s="50"/>
      <c r="F274" s="50"/>
      <c r="K274" s="44"/>
      <c r="L274" s="8"/>
    </row>
    <row r="275" spans="1:12">
      <c r="A275" s="88" t="s">
        <v>6138</v>
      </c>
      <c r="B275" s="161">
        <v>532.27</v>
      </c>
      <c r="C275" s="82" t="s">
        <v>26</v>
      </c>
      <c r="E275" s="50"/>
      <c r="F275" s="50"/>
      <c r="K275" s="44"/>
      <c r="L275" s="8"/>
    </row>
    <row r="276" spans="1:12">
      <c r="A276" s="88" t="s">
        <v>6139</v>
      </c>
      <c r="B276" s="161">
        <v>55.2</v>
      </c>
      <c r="C276" s="82" t="s">
        <v>26</v>
      </c>
      <c r="E276" s="50"/>
      <c r="F276" s="50"/>
      <c r="K276" s="44"/>
      <c r="L276" s="8"/>
    </row>
    <row r="277" spans="1:12">
      <c r="A277" s="88" t="s">
        <v>6140</v>
      </c>
      <c r="B277" s="161">
        <v>176.04</v>
      </c>
      <c r="C277" s="82" t="s">
        <v>26</v>
      </c>
      <c r="E277" s="50"/>
      <c r="F277" s="50"/>
      <c r="K277" s="44"/>
      <c r="L277" s="8"/>
    </row>
    <row r="278" spans="1:12">
      <c r="A278" s="88" t="s">
        <v>6141</v>
      </c>
      <c r="B278" s="161">
        <v>334.12</v>
      </c>
      <c r="C278" s="82" t="s">
        <v>26</v>
      </c>
      <c r="E278" s="50"/>
      <c r="F278" s="50"/>
      <c r="K278" s="44"/>
      <c r="L278" s="8"/>
    </row>
    <row r="279" spans="1:12">
      <c r="A279" s="88" t="s">
        <v>6142</v>
      </c>
      <c r="B279" s="161">
        <v>649.04999999999995</v>
      </c>
      <c r="C279" s="82" t="s">
        <v>26</v>
      </c>
      <c r="E279" s="50"/>
      <c r="F279" s="50"/>
      <c r="K279" s="44"/>
      <c r="L279" s="8"/>
    </row>
    <row r="280" spans="1:12">
      <c r="A280" s="88" t="s">
        <v>6143</v>
      </c>
      <c r="B280" s="161">
        <v>54</v>
      </c>
      <c r="C280" s="82" t="s">
        <v>26</v>
      </c>
      <c r="E280" s="50"/>
      <c r="F280" s="50"/>
      <c r="K280" s="44"/>
      <c r="L280" s="8"/>
    </row>
    <row r="281" spans="1:12">
      <c r="A281" s="88"/>
      <c r="B281" s="161"/>
      <c r="C281" s="82"/>
      <c r="E281" s="50"/>
      <c r="F281" s="50"/>
      <c r="K281" s="44"/>
      <c r="L281" s="8"/>
    </row>
    <row r="282" spans="1:12">
      <c r="A282" s="88" t="s">
        <v>6144</v>
      </c>
      <c r="B282" s="161">
        <v>52.8</v>
      </c>
      <c r="C282" s="82" t="s">
        <v>26</v>
      </c>
      <c r="E282" s="50"/>
      <c r="F282" s="50"/>
      <c r="K282" s="44"/>
      <c r="L282" s="8"/>
    </row>
    <row r="283" spans="1:12">
      <c r="A283" s="88" t="s">
        <v>6145</v>
      </c>
      <c r="B283" s="161">
        <v>43.2</v>
      </c>
      <c r="C283" s="82" t="s">
        <v>26</v>
      </c>
      <c r="E283" s="50"/>
      <c r="F283" s="50"/>
      <c r="K283" s="44"/>
      <c r="L283" s="8"/>
    </row>
    <row r="284" spans="1:12">
      <c r="A284" s="88" t="s">
        <v>6146</v>
      </c>
      <c r="B284" s="161">
        <v>344.25</v>
      </c>
      <c r="C284" s="82" t="s">
        <v>26</v>
      </c>
      <c r="E284" s="50"/>
      <c r="F284" s="50"/>
      <c r="K284" s="44"/>
      <c r="L284" s="8"/>
    </row>
    <row r="285" spans="1:12">
      <c r="A285" s="88" t="s">
        <v>6147</v>
      </c>
      <c r="B285" s="161">
        <v>34954.82</v>
      </c>
      <c r="C285" s="82" t="s">
        <v>26</v>
      </c>
      <c r="E285" s="50"/>
      <c r="F285" s="50"/>
      <c r="K285" s="44"/>
      <c r="L285" s="8"/>
    </row>
    <row r="286" spans="1:12">
      <c r="A286" s="88" t="s">
        <v>6148</v>
      </c>
      <c r="B286" s="161">
        <v>43.95</v>
      </c>
      <c r="C286" s="82" t="s">
        <v>26</v>
      </c>
      <c r="E286" s="50"/>
      <c r="F286" s="50"/>
      <c r="K286" s="44"/>
      <c r="L286" s="8"/>
    </row>
    <row r="287" spans="1:12">
      <c r="A287" s="88"/>
      <c r="B287" s="161"/>
      <c r="C287" s="82"/>
      <c r="E287" s="50"/>
      <c r="F287" s="50"/>
      <c r="K287" s="44"/>
      <c r="L287" s="8"/>
    </row>
    <row r="288" spans="1:12">
      <c r="A288" s="88" t="s">
        <v>6149</v>
      </c>
      <c r="B288" s="161">
        <v>16.5</v>
      </c>
      <c r="C288" s="82" t="s">
        <v>26</v>
      </c>
      <c r="E288" s="50"/>
      <c r="F288" s="50"/>
      <c r="K288" s="44"/>
      <c r="L288" s="8"/>
    </row>
    <row r="289" spans="1:12">
      <c r="A289" s="88" t="s">
        <v>6150</v>
      </c>
      <c r="B289" s="161">
        <v>12</v>
      </c>
      <c r="C289" s="82" t="s">
        <v>26</v>
      </c>
      <c r="E289" s="50"/>
      <c r="F289" s="50"/>
      <c r="K289" s="44"/>
      <c r="L289" s="8"/>
    </row>
    <row r="290" spans="1:12">
      <c r="A290" s="88"/>
      <c r="B290" s="161"/>
      <c r="C290" s="82"/>
      <c r="E290" s="50"/>
      <c r="F290" s="50"/>
      <c r="K290" s="44"/>
      <c r="L290" s="8"/>
    </row>
    <row r="291" spans="1:12">
      <c r="A291" s="88" t="s">
        <v>6151</v>
      </c>
      <c r="B291" s="161">
        <v>1449</v>
      </c>
      <c r="C291" s="82" t="s">
        <v>26</v>
      </c>
      <c r="E291" s="50"/>
      <c r="F291" s="50"/>
      <c r="K291" s="44"/>
      <c r="L291" s="8"/>
    </row>
    <row r="292" spans="1:12">
      <c r="A292" s="88"/>
      <c r="B292" s="161"/>
      <c r="C292" s="82"/>
      <c r="E292" s="50"/>
      <c r="F292" s="50"/>
      <c r="K292" s="44"/>
      <c r="L292" s="8"/>
    </row>
    <row r="293" spans="1:12">
      <c r="A293" s="88"/>
      <c r="B293" s="161"/>
      <c r="C293" s="82"/>
      <c r="E293" s="50"/>
      <c r="F293" s="50"/>
      <c r="K293" s="44"/>
      <c r="L293" s="8"/>
    </row>
    <row r="294" spans="1:12">
      <c r="A294" s="88" t="s">
        <v>6152</v>
      </c>
      <c r="B294" s="161">
        <v>17.5</v>
      </c>
      <c r="C294" s="82" t="s">
        <v>38</v>
      </c>
      <c r="E294" s="50"/>
      <c r="F294" s="50"/>
      <c r="K294" s="44"/>
      <c r="L294" s="8"/>
    </row>
    <row r="295" spans="1:12">
      <c r="A295" s="88" t="s">
        <v>6153</v>
      </c>
      <c r="B295" s="161">
        <v>322.35000000000002</v>
      </c>
      <c r="C295" s="82" t="s">
        <v>38</v>
      </c>
      <c r="E295" s="50"/>
      <c r="F295" s="50"/>
      <c r="K295" s="44"/>
      <c r="L295" s="8"/>
    </row>
    <row r="296" spans="1:12">
      <c r="A296" s="88" t="s">
        <v>6154</v>
      </c>
      <c r="B296" s="161">
        <v>45</v>
      </c>
      <c r="C296" s="82" t="s">
        <v>38</v>
      </c>
      <c r="D296" t="s">
        <v>61</v>
      </c>
      <c r="E296" s="50"/>
      <c r="F296" s="50"/>
      <c r="K296" s="44"/>
      <c r="L296" s="8"/>
    </row>
    <row r="297" spans="1:12">
      <c r="A297" s="88" t="s">
        <v>6155</v>
      </c>
      <c r="B297" s="161">
        <v>172.25</v>
      </c>
      <c r="C297" s="82" t="s">
        <v>38</v>
      </c>
      <c r="D297" t="s">
        <v>61</v>
      </c>
      <c r="E297" s="50"/>
      <c r="F297" s="50"/>
      <c r="K297" s="44"/>
      <c r="L297" s="8"/>
    </row>
    <row r="298" spans="1:12">
      <c r="A298" s="88" t="s">
        <v>6156</v>
      </c>
      <c r="B298" s="161">
        <v>97.75</v>
      </c>
      <c r="C298" s="82" t="s">
        <v>38</v>
      </c>
      <c r="D298" t="s">
        <v>61</v>
      </c>
      <c r="E298" s="50"/>
      <c r="F298" s="50"/>
      <c r="K298" s="44"/>
      <c r="L298" s="8"/>
    </row>
    <row r="299" spans="1:12">
      <c r="A299" s="88" t="s">
        <v>6157</v>
      </c>
      <c r="B299" s="161">
        <v>407.3</v>
      </c>
      <c r="C299" s="82" t="s">
        <v>38</v>
      </c>
      <c r="E299" s="50"/>
      <c r="F299" s="50"/>
      <c r="K299" s="44"/>
      <c r="L299" s="8"/>
    </row>
    <row r="300" spans="1:12">
      <c r="A300" s="88" t="s">
        <v>6158</v>
      </c>
      <c r="B300" s="161">
        <v>62.4</v>
      </c>
      <c r="C300" s="82" t="s">
        <v>34</v>
      </c>
      <c r="E300" s="50"/>
      <c r="F300" s="50"/>
      <c r="K300" s="44"/>
      <c r="L300" s="8"/>
    </row>
    <row r="301" spans="1:12">
      <c r="A301" s="88" t="s">
        <v>6159</v>
      </c>
      <c r="B301" s="161">
        <v>75.7</v>
      </c>
      <c r="C301" s="82" t="s">
        <v>34</v>
      </c>
      <c r="E301" s="50"/>
      <c r="F301" s="50"/>
      <c r="K301" s="44"/>
      <c r="L301" s="8"/>
    </row>
    <row r="302" spans="1:12">
      <c r="A302" s="88" t="s">
        <v>6160</v>
      </c>
      <c r="B302" s="161">
        <v>605.54999999999995</v>
      </c>
      <c r="C302" s="82" t="s">
        <v>34</v>
      </c>
      <c r="E302" s="50"/>
      <c r="F302" s="50"/>
      <c r="K302" s="44"/>
      <c r="L302" s="8"/>
    </row>
    <row r="303" spans="1:12">
      <c r="A303" s="88"/>
      <c r="B303" s="161"/>
      <c r="C303" s="82" t="s">
        <v>34</v>
      </c>
      <c r="E303" s="50"/>
      <c r="F303" s="50"/>
      <c r="K303" s="44"/>
      <c r="L303" s="8"/>
    </row>
    <row r="304" spans="1:12">
      <c r="A304" s="88" t="s">
        <v>6161</v>
      </c>
      <c r="B304" s="161">
        <v>73</v>
      </c>
      <c r="C304" s="82" t="s">
        <v>34</v>
      </c>
      <c r="E304" s="50"/>
      <c r="F304" s="50"/>
      <c r="K304" s="44"/>
      <c r="L304" s="8"/>
    </row>
    <row r="305" spans="1:12">
      <c r="A305" s="88" t="s">
        <v>6162</v>
      </c>
      <c r="B305" s="161">
        <v>184.5</v>
      </c>
      <c r="C305" s="82" t="s">
        <v>34</v>
      </c>
      <c r="E305" s="50"/>
      <c r="F305" s="50"/>
      <c r="K305" s="44"/>
      <c r="L305" s="8"/>
    </row>
    <row r="306" spans="1:12">
      <c r="A306" s="88" t="s">
        <v>6163</v>
      </c>
      <c r="B306" s="161">
        <v>79.3</v>
      </c>
      <c r="C306" s="82" t="s">
        <v>34</v>
      </c>
      <c r="E306" s="50"/>
      <c r="F306" s="50"/>
      <c r="K306" s="44"/>
      <c r="L306" s="8"/>
    </row>
    <row r="307" spans="1:12">
      <c r="A307" s="88" t="s">
        <v>6164</v>
      </c>
      <c r="B307" s="161">
        <v>145.47999999999999</v>
      </c>
      <c r="C307" s="82" t="s">
        <v>38</v>
      </c>
      <c r="E307" s="50"/>
      <c r="F307" s="50"/>
      <c r="K307" s="44"/>
      <c r="L307" s="8"/>
    </row>
    <row r="308" spans="1:12">
      <c r="A308" s="88"/>
      <c r="B308" s="161"/>
      <c r="C308" s="82"/>
      <c r="E308" s="50"/>
      <c r="F308" s="50"/>
      <c r="K308" s="44"/>
      <c r="L308" s="8"/>
    </row>
    <row r="309" spans="1:12">
      <c r="A309" s="88"/>
      <c r="B309" s="161"/>
      <c r="C309" s="82"/>
      <c r="E309" s="50"/>
      <c r="F309" s="50"/>
      <c r="K309" s="44"/>
      <c r="L309" s="8"/>
    </row>
    <row r="310" spans="1:12">
      <c r="A310" s="88" t="s">
        <v>6165</v>
      </c>
      <c r="B310" s="161">
        <v>91.88</v>
      </c>
      <c r="C310" s="82" t="s">
        <v>38</v>
      </c>
      <c r="E310" s="50"/>
      <c r="F310" s="50"/>
      <c r="K310" s="44"/>
      <c r="L310" s="8"/>
    </row>
    <row r="311" spans="1:12">
      <c r="A311" s="88" t="s">
        <v>6166</v>
      </c>
      <c r="B311" s="161">
        <v>79.3</v>
      </c>
      <c r="C311" s="82" t="s">
        <v>34</v>
      </c>
      <c r="E311" s="50"/>
      <c r="F311" s="50"/>
      <c r="K311" s="44"/>
      <c r="L311" s="8"/>
    </row>
    <row r="312" spans="1:12">
      <c r="A312" s="88" t="s">
        <v>6167</v>
      </c>
      <c r="B312" s="161">
        <v>83</v>
      </c>
      <c r="C312" s="82" t="s">
        <v>34</v>
      </c>
      <c r="E312" s="50"/>
      <c r="F312" s="50"/>
      <c r="K312" s="44"/>
      <c r="L312" s="8"/>
    </row>
    <row r="313" spans="1:12">
      <c r="A313" s="88" t="s">
        <v>6168</v>
      </c>
      <c r="B313" s="161">
        <v>170.75</v>
      </c>
      <c r="C313" s="82" t="s">
        <v>34</v>
      </c>
      <c r="E313" s="50"/>
      <c r="F313" s="50"/>
      <c r="K313" s="44"/>
      <c r="L313" s="8"/>
    </row>
    <row r="314" spans="1:12">
      <c r="A314" s="88"/>
      <c r="B314" s="161"/>
      <c r="C314" s="82"/>
      <c r="E314" s="50"/>
      <c r="F314" s="50"/>
      <c r="K314" s="44"/>
      <c r="L314" s="8"/>
    </row>
    <row r="315" spans="1:12">
      <c r="A315" s="88" t="s">
        <v>6169</v>
      </c>
      <c r="B315" s="161">
        <v>158.41</v>
      </c>
      <c r="C315" s="82" t="s">
        <v>34</v>
      </c>
      <c r="E315" s="50"/>
      <c r="F315" s="50"/>
      <c r="K315" s="44"/>
      <c r="L315" s="8"/>
    </row>
    <row r="316" spans="1:12">
      <c r="A316" s="88" t="s">
        <v>6170</v>
      </c>
      <c r="B316" s="161">
        <v>11.5</v>
      </c>
      <c r="C316" s="82" t="s">
        <v>34</v>
      </c>
      <c r="E316" s="50"/>
      <c r="F316" s="50"/>
      <c r="K316" s="44"/>
      <c r="L316" s="8"/>
    </row>
    <row r="317" spans="1:12">
      <c r="A317" s="88" t="s">
        <v>6171</v>
      </c>
      <c r="B317" s="161">
        <v>212.4</v>
      </c>
      <c r="C317" s="82" t="s">
        <v>34</v>
      </c>
      <c r="E317" s="50"/>
      <c r="F317" s="50"/>
      <c r="K317" s="44"/>
      <c r="L317" s="8"/>
    </row>
    <row r="318" spans="1:12">
      <c r="A318" s="88" t="s">
        <v>6172</v>
      </c>
      <c r="B318" s="161">
        <v>32.950000000000003</v>
      </c>
      <c r="C318" s="82" t="s">
        <v>34</v>
      </c>
      <c r="E318" s="50"/>
      <c r="F318" s="50"/>
      <c r="K318" s="44"/>
      <c r="L318" s="8"/>
    </row>
    <row r="319" spans="1:12">
      <c r="A319" s="88" t="s">
        <v>6173</v>
      </c>
      <c r="B319" s="161">
        <v>439.5</v>
      </c>
      <c r="C319" s="82" t="s">
        <v>34</v>
      </c>
      <c r="E319" s="50"/>
      <c r="F319" s="50"/>
      <c r="K319" s="44"/>
      <c r="L319" s="8"/>
    </row>
    <row r="320" spans="1:12">
      <c r="A320" s="88"/>
      <c r="B320" s="161"/>
      <c r="C320" s="82"/>
      <c r="E320" s="50"/>
      <c r="F320" s="50"/>
      <c r="K320" s="44"/>
      <c r="L320" s="8"/>
    </row>
    <row r="321" spans="1:12">
      <c r="A321" s="88" t="s">
        <v>6174</v>
      </c>
      <c r="B321" s="161">
        <v>247.8</v>
      </c>
      <c r="C321" s="82" t="s">
        <v>34</v>
      </c>
      <c r="E321" s="50"/>
      <c r="F321" s="50"/>
      <c r="K321" s="44"/>
      <c r="L321" s="8"/>
    </row>
    <row r="322" spans="1:12">
      <c r="A322" s="88" t="s">
        <v>6175</v>
      </c>
      <c r="B322" s="161">
        <v>39.049999999999997</v>
      </c>
      <c r="C322" s="82" t="s">
        <v>34</v>
      </c>
      <c r="E322" s="50"/>
      <c r="F322" s="50"/>
      <c r="K322" s="44"/>
      <c r="L322" s="8"/>
    </row>
    <row r="323" spans="1:12">
      <c r="A323" s="88" t="s">
        <v>6176</v>
      </c>
      <c r="B323" s="161">
        <v>36.799999999999997</v>
      </c>
      <c r="C323" s="82" t="s">
        <v>34</v>
      </c>
      <c r="E323" s="50"/>
      <c r="F323" s="50"/>
      <c r="K323" s="44"/>
      <c r="L323" s="8"/>
    </row>
    <row r="324" spans="1:12">
      <c r="A324" s="88" t="s">
        <v>6177</v>
      </c>
      <c r="B324" s="161">
        <v>108.1</v>
      </c>
      <c r="C324" s="82" t="s">
        <v>34</v>
      </c>
      <c r="E324" s="50"/>
      <c r="F324" s="50"/>
      <c r="K324" s="44"/>
      <c r="L324" s="8"/>
    </row>
    <row r="325" spans="1:12">
      <c r="A325" s="88" t="s">
        <v>6178</v>
      </c>
      <c r="B325" s="161">
        <v>18.3</v>
      </c>
      <c r="C325" s="82" t="s">
        <v>34</v>
      </c>
      <c r="E325" s="50"/>
      <c r="F325" s="50"/>
      <c r="K325" s="44"/>
      <c r="L325" s="8"/>
    </row>
    <row r="326" spans="1:12">
      <c r="A326" s="88"/>
      <c r="B326" s="161"/>
      <c r="C326" s="82"/>
      <c r="E326" s="50"/>
      <c r="F326" s="50"/>
      <c r="K326" s="44"/>
      <c r="L326" s="8"/>
    </row>
    <row r="327" spans="1:12">
      <c r="A327" s="88"/>
      <c r="B327" s="161"/>
      <c r="C327" s="82"/>
      <c r="E327" s="50"/>
      <c r="F327" s="50"/>
      <c r="K327" s="44"/>
      <c r="L327" s="8"/>
    </row>
    <row r="328" spans="1:12">
      <c r="A328" s="88"/>
      <c r="B328" s="161"/>
      <c r="C328" s="82"/>
      <c r="E328" s="50"/>
      <c r="F328" s="50"/>
      <c r="K328" s="44"/>
      <c r="L328" s="8"/>
    </row>
    <row r="329" spans="1:12">
      <c r="A329" s="88" t="s">
        <v>6179</v>
      </c>
      <c r="B329" s="162">
        <v>179.98</v>
      </c>
      <c r="C329" s="18" t="s">
        <v>38</v>
      </c>
      <c r="D329" t="s">
        <v>60</v>
      </c>
      <c r="E329" s="50"/>
      <c r="F329" s="50"/>
      <c r="K329" s="44"/>
      <c r="L329" s="8"/>
    </row>
    <row r="330" spans="1:12">
      <c r="A330" s="88" t="s">
        <v>6180</v>
      </c>
      <c r="B330" s="162">
        <v>585.25</v>
      </c>
      <c r="C330" s="18" t="s">
        <v>38</v>
      </c>
      <c r="E330" s="50"/>
      <c r="F330" s="50"/>
      <c r="K330" s="44"/>
      <c r="L330" s="8"/>
    </row>
    <row r="331" spans="1:12">
      <c r="A331" s="88" t="s">
        <v>6181</v>
      </c>
      <c r="B331" s="162">
        <v>73.900000000000006</v>
      </c>
      <c r="C331" s="18" t="s">
        <v>34</v>
      </c>
      <c r="E331" s="50"/>
      <c r="F331" s="50"/>
      <c r="K331" s="44"/>
      <c r="L331" s="8"/>
    </row>
    <row r="332" spans="1:12">
      <c r="A332" s="88" t="s">
        <v>6182</v>
      </c>
      <c r="B332" s="162">
        <v>62.2</v>
      </c>
      <c r="C332" s="18" t="s">
        <v>34</v>
      </c>
      <c r="E332" s="50"/>
      <c r="F332" s="50"/>
      <c r="K332" s="44"/>
      <c r="L332" s="8"/>
    </row>
    <row r="333" spans="1:12">
      <c r="A333" s="88"/>
      <c r="B333" s="162"/>
      <c r="C333" s="18"/>
      <c r="E333" s="50"/>
      <c r="F333" s="50"/>
      <c r="K333" s="44"/>
      <c r="L333" s="8"/>
    </row>
    <row r="334" spans="1:12">
      <c r="A334" s="88" t="s">
        <v>6183</v>
      </c>
      <c r="B334" s="162">
        <v>156.19999999999999</v>
      </c>
      <c r="C334" s="18" t="s">
        <v>34</v>
      </c>
      <c r="E334" s="50"/>
      <c r="F334" s="50"/>
      <c r="K334" s="44"/>
      <c r="L334" s="8"/>
    </row>
    <row r="335" spans="1:12">
      <c r="A335" s="88" t="s">
        <v>6184</v>
      </c>
      <c r="B335" s="162">
        <v>136.6</v>
      </c>
      <c r="C335" s="18" t="s">
        <v>34</v>
      </c>
      <c r="E335" s="50"/>
      <c r="F335" s="50"/>
      <c r="K335" s="44"/>
      <c r="L335" s="8"/>
    </row>
    <row r="336" spans="1:12">
      <c r="A336" s="88" t="s">
        <v>6185</v>
      </c>
      <c r="B336" s="162">
        <v>17.100000000000001</v>
      </c>
      <c r="C336" s="18" t="s">
        <v>34</v>
      </c>
      <c r="E336" s="50"/>
      <c r="F336" s="50"/>
      <c r="K336" s="44"/>
      <c r="L336" s="8"/>
    </row>
    <row r="337" spans="1:12">
      <c r="A337" s="88" t="s">
        <v>6186</v>
      </c>
      <c r="B337" s="162">
        <v>48.3</v>
      </c>
      <c r="C337" s="18" t="s">
        <v>34</v>
      </c>
      <c r="E337" s="50"/>
      <c r="F337" s="50"/>
      <c r="K337" s="44"/>
      <c r="L337" s="8"/>
    </row>
    <row r="338" spans="1:12">
      <c r="A338" s="88"/>
      <c r="B338" s="162"/>
      <c r="C338" s="18"/>
      <c r="E338" s="50"/>
      <c r="F338" s="50"/>
      <c r="K338" s="44"/>
      <c r="L338" s="8"/>
    </row>
    <row r="339" spans="1:12">
      <c r="A339" s="88" t="s">
        <v>6187</v>
      </c>
      <c r="B339" s="162">
        <v>124.4</v>
      </c>
      <c r="C339" s="18" t="s">
        <v>34</v>
      </c>
      <c r="E339" s="50"/>
      <c r="F339" s="50"/>
      <c r="K339" s="44"/>
      <c r="L339" s="8"/>
    </row>
    <row r="340" spans="1:12">
      <c r="A340" s="88" t="s">
        <v>6188</v>
      </c>
      <c r="B340" s="162">
        <v>104.9</v>
      </c>
      <c r="C340" s="18" t="s">
        <v>34</v>
      </c>
      <c r="E340" s="50"/>
      <c r="F340" s="50"/>
      <c r="L340" s="8"/>
    </row>
    <row r="341" spans="1:12">
      <c r="A341" s="88"/>
      <c r="B341" s="162"/>
      <c r="C341" s="18"/>
      <c r="E341" s="50"/>
      <c r="F341" s="50"/>
      <c r="L341" s="8"/>
    </row>
    <row r="342" spans="1:12">
      <c r="A342" s="88" t="s">
        <v>6189</v>
      </c>
      <c r="B342" s="162">
        <v>153.75</v>
      </c>
      <c r="C342" s="18" t="s">
        <v>38</v>
      </c>
      <c r="E342" s="50"/>
      <c r="F342" s="50"/>
      <c r="L342" s="8"/>
    </row>
    <row r="343" spans="1:12">
      <c r="A343" s="88"/>
      <c r="B343" s="162"/>
      <c r="C343" s="18"/>
      <c r="E343" s="50"/>
      <c r="F343" s="50"/>
      <c r="L343" s="8"/>
    </row>
    <row r="344" spans="1:12">
      <c r="A344" s="88" t="s">
        <v>6190</v>
      </c>
      <c r="B344" s="162">
        <v>18.95</v>
      </c>
      <c r="C344" s="18" t="s">
        <v>34</v>
      </c>
      <c r="E344" s="50"/>
      <c r="F344" s="50"/>
      <c r="L344" s="8"/>
    </row>
    <row r="345" spans="1:12">
      <c r="A345" s="88"/>
      <c r="B345" s="162"/>
      <c r="C345" s="18"/>
      <c r="E345" s="50"/>
      <c r="F345" s="50"/>
      <c r="L345" s="8"/>
    </row>
    <row r="346" spans="1:12">
      <c r="A346" s="88"/>
      <c r="B346" s="162"/>
      <c r="C346" s="18"/>
      <c r="E346" s="50"/>
      <c r="F346" s="50"/>
      <c r="L346" s="8"/>
    </row>
    <row r="347" spans="1:12">
      <c r="A347" s="88"/>
      <c r="B347" s="162"/>
      <c r="C347" s="18"/>
      <c r="E347" s="50"/>
      <c r="F347" s="50"/>
      <c r="L347" s="8"/>
    </row>
    <row r="348" spans="1:12">
      <c r="A348" s="88"/>
      <c r="B348" s="162"/>
      <c r="C348" s="18"/>
      <c r="E348" s="50"/>
      <c r="F348" s="50"/>
      <c r="L348" s="8"/>
    </row>
    <row r="349" spans="1:12">
      <c r="A349" s="88" t="s">
        <v>6191</v>
      </c>
      <c r="B349" s="162">
        <v>11</v>
      </c>
      <c r="C349" s="18" t="s">
        <v>34</v>
      </c>
      <c r="D349" t="s">
        <v>60</v>
      </c>
      <c r="E349" s="50"/>
      <c r="F349" s="50"/>
      <c r="L349" s="8"/>
    </row>
    <row r="350" spans="1:12">
      <c r="A350" s="88" t="s">
        <v>6192</v>
      </c>
      <c r="B350" s="162">
        <v>46.4</v>
      </c>
      <c r="C350" s="18" t="s">
        <v>34</v>
      </c>
      <c r="E350" s="50"/>
      <c r="F350" s="50"/>
      <c r="L350" s="8"/>
    </row>
    <row r="351" spans="1:12">
      <c r="A351" s="88" t="s">
        <v>6193</v>
      </c>
      <c r="B351" s="162">
        <v>16.100000000000001</v>
      </c>
      <c r="C351" s="18" t="s">
        <v>34</v>
      </c>
      <c r="E351" s="50"/>
      <c r="F351" s="50"/>
      <c r="L351" s="8"/>
    </row>
    <row r="352" spans="1:12">
      <c r="A352" s="88"/>
      <c r="B352" s="162"/>
      <c r="C352" s="18"/>
      <c r="E352" s="50"/>
      <c r="F352" s="50"/>
      <c r="L352" s="8"/>
    </row>
    <row r="353" spans="1:12">
      <c r="A353" s="88" t="s">
        <v>6194</v>
      </c>
      <c r="B353" s="162">
        <v>156.1</v>
      </c>
      <c r="C353" s="18" t="s">
        <v>25</v>
      </c>
      <c r="E353" s="50"/>
      <c r="F353" s="50"/>
      <c r="L353" s="8"/>
    </row>
    <row r="354" spans="1:12">
      <c r="A354" s="88" t="s">
        <v>6195</v>
      </c>
      <c r="B354" s="162">
        <v>296.10000000000002</v>
      </c>
      <c r="C354" s="18" t="s">
        <v>25</v>
      </c>
      <c r="E354" s="50"/>
      <c r="F354" s="50"/>
      <c r="L354" s="8"/>
    </row>
    <row r="355" spans="1:12">
      <c r="A355" s="88" t="s">
        <v>6196</v>
      </c>
      <c r="B355" s="162">
        <v>463.5</v>
      </c>
      <c r="C355" s="18" t="s">
        <v>25</v>
      </c>
      <c r="E355" s="50"/>
      <c r="F355" s="50"/>
      <c r="L355" s="8"/>
    </row>
    <row r="356" spans="1:12">
      <c r="A356" s="88"/>
      <c r="B356" s="162"/>
      <c r="C356" s="18"/>
      <c r="E356" s="50"/>
      <c r="F356" s="50"/>
      <c r="L356" s="8"/>
    </row>
    <row r="357" spans="1:12">
      <c r="A357" s="88" t="s">
        <v>6197</v>
      </c>
      <c r="B357" s="162">
        <v>56.1</v>
      </c>
      <c r="C357" s="18" t="s">
        <v>25</v>
      </c>
      <c r="E357" s="50"/>
      <c r="F357" s="50"/>
      <c r="L357" s="8"/>
    </row>
    <row r="358" spans="1:12">
      <c r="A358" s="88" t="s">
        <v>6198</v>
      </c>
      <c r="B358" s="162">
        <v>320</v>
      </c>
      <c r="C358" s="18" t="s">
        <v>25</v>
      </c>
      <c r="E358" s="50"/>
      <c r="F358" s="50"/>
      <c r="L358" s="8"/>
    </row>
    <row r="359" spans="1:12">
      <c r="A359" s="88" t="s">
        <v>6199</v>
      </c>
      <c r="B359" s="162">
        <v>152.44999999999999</v>
      </c>
      <c r="C359" s="18" t="s">
        <v>25</v>
      </c>
      <c r="E359" s="50"/>
      <c r="F359" s="50"/>
      <c r="L359" s="8"/>
    </row>
    <row r="360" spans="1:12">
      <c r="A360" s="88" t="s">
        <v>6200</v>
      </c>
      <c r="B360" s="162">
        <v>189.45</v>
      </c>
      <c r="C360" s="18" t="s">
        <v>34</v>
      </c>
      <c r="E360" s="50"/>
      <c r="F360" s="50"/>
      <c r="L360" s="8"/>
    </row>
    <row r="361" spans="1:12">
      <c r="A361" s="88" t="s">
        <v>6201</v>
      </c>
      <c r="B361" s="162">
        <v>36</v>
      </c>
      <c r="C361" s="18" t="s">
        <v>34</v>
      </c>
      <c r="E361" s="50"/>
      <c r="F361" s="50"/>
      <c r="L361" s="8"/>
    </row>
    <row r="362" spans="1:12">
      <c r="A362" s="88" t="s">
        <v>6202</v>
      </c>
      <c r="B362" s="162">
        <v>47.6</v>
      </c>
      <c r="C362" s="18" t="s">
        <v>38</v>
      </c>
      <c r="E362" s="50"/>
      <c r="F362" s="50"/>
      <c r="L362" s="8"/>
    </row>
    <row r="363" spans="1:12">
      <c r="A363" s="88"/>
      <c r="B363" s="162"/>
      <c r="C363" s="18"/>
      <c r="E363" s="50"/>
      <c r="F363" s="50"/>
      <c r="L363" s="8"/>
    </row>
    <row r="364" spans="1:12">
      <c r="A364" s="88" t="s">
        <v>6203</v>
      </c>
      <c r="B364" s="162">
        <v>27.15</v>
      </c>
      <c r="C364" s="18" t="s">
        <v>34</v>
      </c>
      <c r="E364" s="50"/>
      <c r="F364" s="50"/>
      <c r="L364" s="8"/>
    </row>
    <row r="365" spans="1:12">
      <c r="A365" s="88" t="s">
        <v>6204</v>
      </c>
      <c r="B365" s="162">
        <v>41.5</v>
      </c>
      <c r="C365" s="18" t="s">
        <v>34</v>
      </c>
      <c r="E365" s="50"/>
      <c r="F365" s="50"/>
      <c r="L365" s="8"/>
    </row>
    <row r="366" spans="1:12">
      <c r="A366" s="88" t="s">
        <v>6205</v>
      </c>
      <c r="B366" s="162">
        <v>29.69</v>
      </c>
      <c r="C366" s="18" t="s">
        <v>34</v>
      </c>
      <c r="E366" s="50"/>
      <c r="F366" s="50"/>
      <c r="L366" s="8"/>
    </row>
    <row r="367" spans="1:12">
      <c r="A367" s="88" t="s">
        <v>6206</v>
      </c>
      <c r="B367" s="162">
        <v>118.8</v>
      </c>
      <c r="C367" s="18" t="s">
        <v>30</v>
      </c>
      <c r="E367" s="50"/>
      <c r="F367" s="50"/>
      <c r="L367" s="8"/>
    </row>
    <row r="368" spans="1:12">
      <c r="A368" s="88" t="s">
        <v>6207</v>
      </c>
      <c r="B368" s="162">
        <v>1173.8800000000001</v>
      </c>
      <c r="C368" s="18" t="s">
        <v>38</v>
      </c>
      <c r="D368" t="s">
        <v>61</v>
      </c>
      <c r="E368" s="50"/>
      <c r="F368" s="50"/>
      <c r="L368" s="8"/>
    </row>
    <row r="369" spans="1:12">
      <c r="A369" s="88" t="s">
        <v>6208</v>
      </c>
      <c r="B369" s="162">
        <v>979</v>
      </c>
      <c r="C369" s="18" t="s">
        <v>38</v>
      </c>
      <c r="D369" t="s">
        <v>61</v>
      </c>
      <c r="E369" s="50"/>
      <c r="F369" s="50"/>
      <c r="L369" s="8"/>
    </row>
    <row r="370" spans="1:12">
      <c r="A370" s="88" t="s">
        <v>6209</v>
      </c>
      <c r="B370" s="162">
        <v>109.45</v>
      </c>
      <c r="C370" s="18" t="s">
        <v>38</v>
      </c>
      <c r="D370" t="s">
        <v>61</v>
      </c>
      <c r="E370" s="50"/>
      <c r="F370" s="50"/>
      <c r="L370" s="8"/>
    </row>
    <row r="371" spans="1:12">
      <c r="A371" s="88" t="s">
        <v>6210</v>
      </c>
      <c r="B371" s="162">
        <v>113.25</v>
      </c>
      <c r="C371" s="18" t="s">
        <v>38</v>
      </c>
      <c r="E371" s="50"/>
      <c r="F371" s="50"/>
      <c r="L371" s="8"/>
    </row>
    <row r="372" spans="1:12">
      <c r="A372" s="88" t="s">
        <v>6211</v>
      </c>
      <c r="B372" s="162">
        <v>432</v>
      </c>
      <c r="C372" s="18" t="s">
        <v>26</v>
      </c>
      <c r="E372" s="50"/>
      <c r="F372" s="50"/>
      <c r="L372" s="8"/>
    </row>
    <row r="373" spans="1:12">
      <c r="A373" s="88" t="s">
        <v>6212</v>
      </c>
      <c r="B373" s="162">
        <v>140.6</v>
      </c>
      <c r="C373" s="18" t="s">
        <v>38</v>
      </c>
      <c r="D373" t="s">
        <v>61</v>
      </c>
      <c r="E373" s="50"/>
      <c r="F373" s="50"/>
      <c r="L373" s="8"/>
    </row>
    <row r="374" spans="1:12">
      <c r="A374" s="88" t="s">
        <v>6213</v>
      </c>
      <c r="B374" s="162">
        <v>529.1</v>
      </c>
      <c r="C374" s="18" t="s">
        <v>38</v>
      </c>
      <c r="D374" t="s">
        <v>61</v>
      </c>
      <c r="E374" s="50"/>
      <c r="F374" s="50"/>
      <c r="L374" s="8"/>
    </row>
    <row r="375" spans="1:12">
      <c r="A375" s="88" t="s">
        <v>6214</v>
      </c>
      <c r="B375" s="162">
        <v>122.5</v>
      </c>
      <c r="C375" s="18" t="s">
        <v>38</v>
      </c>
      <c r="D375" t="s">
        <v>61</v>
      </c>
      <c r="E375" s="50"/>
      <c r="F375" s="50"/>
      <c r="L375" s="8"/>
    </row>
    <row r="376" spans="1:12">
      <c r="A376" s="88" t="s">
        <v>6215</v>
      </c>
      <c r="B376" s="162">
        <v>963.75</v>
      </c>
      <c r="C376" s="18" t="s">
        <v>38</v>
      </c>
      <c r="D376" t="s">
        <v>61</v>
      </c>
      <c r="E376" s="50"/>
      <c r="F376" s="50"/>
      <c r="L376" s="8"/>
    </row>
    <row r="377" spans="1:12">
      <c r="A377" s="88" t="s">
        <v>6216</v>
      </c>
      <c r="B377" s="162">
        <v>190.1</v>
      </c>
      <c r="C377" s="18" t="s">
        <v>26</v>
      </c>
      <c r="D377" t="s">
        <v>60</v>
      </c>
      <c r="E377" s="50"/>
      <c r="F377" s="50"/>
      <c r="L377" s="8"/>
    </row>
    <row r="378" spans="1:12">
      <c r="A378" s="88" t="s">
        <v>6217</v>
      </c>
      <c r="B378" s="162">
        <v>646.59</v>
      </c>
      <c r="C378" s="18" t="s">
        <v>26</v>
      </c>
      <c r="E378" s="50"/>
      <c r="F378" s="50"/>
      <c r="L378" s="8"/>
    </row>
    <row r="379" spans="1:12">
      <c r="A379" s="88" t="s">
        <v>6218</v>
      </c>
      <c r="B379" s="162">
        <v>441.95</v>
      </c>
      <c r="C379" s="18" t="s">
        <v>26</v>
      </c>
      <c r="E379" s="50"/>
      <c r="F379" s="50"/>
      <c r="L379" s="8"/>
    </row>
    <row r="380" spans="1:12">
      <c r="A380" s="88" t="s">
        <v>6219</v>
      </c>
      <c r="B380" s="162">
        <v>1337.35</v>
      </c>
      <c r="C380" s="18" t="s">
        <v>26</v>
      </c>
      <c r="D380" t="s">
        <v>62</v>
      </c>
      <c r="E380" s="50"/>
      <c r="F380" s="50"/>
      <c r="L380" s="8"/>
    </row>
    <row r="381" spans="1:12">
      <c r="A381" s="88"/>
      <c r="B381" s="162"/>
      <c r="C381" s="18"/>
      <c r="E381" s="50"/>
      <c r="F381" s="50"/>
      <c r="L381" s="8"/>
    </row>
    <row r="382" spans="1:12">
      <c r="A382" s="88" t="s">
        <v>6220</v>
      </c>
      <c r="B382" s="162">
        <v>386.63</v>
      </c>
      <c r="C382" s="18" t="s">
        <v>26</v>
      </c>
      <c r="D382" t="s">
        <v>6221</v>
      </c>
      <c r="E382" s="50"/>
      <c r="F382" s="50"/>
      <c r="L382" s="8"/>
    </row>
    <row r="383" spans="1:12">
      <c r="A383" s="88" t="s">
        <v>6222</v>
      </c>
      <c r="B383" s="162">
        <v>9.75</v>
      </c>
      <c r="C383" s="18" t="s">
        <v>38</v>
      </c>
      <c r="E383" s="50"/>
      <c r="F383" s="50"/>
      <c r="L383" s="8"/>
    </row>
    <row r="384" spans="1:12">
      <c r="A384" s="88" t="s">
        <v>6223</v>
      </c>
      <c r="B384" s="162">
        <v>157.25</v>
      </c>
      <c r="C384" s="18" t="s">
        <v>38</v>
      </c>
      <c r="E384" s="50"/>
      <c r="F384" s="50"/>
      <c r="L384" s="8"/>
    </row>
    <row r="385" spans="1:12">
      <c r="A385" s="88" t="s">
        <v>6224</v>
      </c>
      <c r="B385" s="162">
        <v>341.55</v>
      </c>
      <c r="C385" s="18" t="s">
        <v>26</v>
      </c>
      <c r="E385" s="50"/>
      <c r="F385" s="50"/>
      <c r="L385" s="8"/>
    </row>
    <row r="386" spans="1:12">
      <c r="A386" s="88" t="s">
        <v>6225</v>
      </c>
      <c r="B386" s="162">
        <v>339.18</v>
      </c>
      <c r="C386" s="18" t="s">
        <v>26</v>
      </c>
      <c r="E386" s="50"/>
      <c r="F386" s="50"/>
      <c r="L386" s="8"/>
    </row>
    <row r="387" spans="1:12">
      <c r="A387" s="88"/>
      <c r="B387" s="162"/>
      <c r="C387" s="18"/>
      <c r="E387" s="50"/>
      <c r="F387" s="50"/>
      <c r="L387" s="8"/>
    </row>
    <row r="388" spans="1:12">
      <c r="A388" s="88" t="s">
        <v>6226</v>
      </c>
      <c r="B388" s="162">
        <v>826.45</v>
      </c>
      <c r="C388" s="18" t="s">
        <v>38</v>
      </c>
      <c r="E388" s="50"/>
      <c r="F388" s="50"/>
      <c r="L388" s="8"/>
    </row>
    <row r="389" spans="1:12">
      <c r="A389" s="88" t="s">
        <v>6227</v>
      </c>
      <c r="B389" s="162">
        <v>122.75</v>
      </c>
      <c r="C389" s="18" t="s">
        <v>38</v>
      </c>
      <c r="E389" s="50"/>
      <c r="F389" s="50"/>
      <c r="L389" s="8"/>
    </row>
    <row r="390" spans="1:12">
      <c r="A390" s="88" t="s">
        <v>6228</v>
      </c>
      <c r="B390" s="162">
        <v>19.55</v>
      </c>
      <c r="C390" s="18" t="s">
        <v>34</v>
      </c>
      <c r="E390" s="50"/>
      <c r="F390" s="50"/>
      <c r="L390" s="8"/>
    </row>
    <row r="391" spans="1:12">
      <c r="A391" s="88" t="s">
        <v>6229</v>
      </c>
      <c r="B391" s="162">
        <v>34.15</v>
      </c>
      <c r="C391" s="18" t="s">
        <v>34</v>
      </c>
      <c r="E391" s="50"/>
      <c r="F391" s="50"/>
      <c r="L391" s="8"/>
    </row>
    <row r="392" spans="1:12">
      <c r="A392" s="88" t="s">
        <v>6230</v>
      </c>
      <c r="B392" s="162">
        <v>176</v>
      </c>
      <c r="C392" s="18" t="s">
        <v>38</v>
      </c>
      <c r="D392" t="s">
        <v>5918</v>
      </c>
      <c r="E392" s="50"/>
      <c r="F392" s="50"/>
      <c r="L392" s="8"/>
    </row>
    <row r="393" spans="1:12">
      <c r="A393" s="88" t="s">
        <v>6231</v>
      </c>
      <c r="B393" s="162">
        <v>126</v>
      </c>
      <c r="C393" s="18" t="s">
        <v>38</v>
      </c>
      <c r="D393" t="s">
        <v>61</v>
      </c>
      <c r="E393" s="50"/>
      <c r="F393" s="50"/>
      <c r="L393" s="8"/>
    </row>
    <row r="394" spans="1:12">
      <c r="A394" s="88" t="s">
        <v>6232</v>
      </c>
      <c r="B394" s="162">
        <v>168</v>
      </c>
      <c r="C394" s="18" t="s">
        <v>38</v>
      </c>
      <c r="D394" t="s">
        <v>5918</v>
      </c>
      <c r="E394" s="50"/>
      <c r="F394" s="50"/>
      <c r="L394" s="8"/>
    </row>
    <row r="395" spans="1:12">
      <c r="A395" s="88" t="s">
        <v>6233</v>
      </c>
      <c r="B395" s="162">
        <v>306.64999999999998</v>
      </c>
      <c r="C395" s="18" t="s">
        <v>38</v>
      </c>
      <c r="D395" t="s">
        <v>5918</v>
      </c>
      <c r="E395" s="50"/>
      <c r="F395" s="50"/>
      <c r="L395" s="8"/>
    </row>
    <row r="396" spans="1:12">
      <c r="A396" s="88" t="s">
        <v>6234</v>
      </c>
      <c r="B396" s="162">
        <v>59.5</v>
      </c>
      <c r="C396" s="18" t="s">
        <v>38</v>
      </c>
      <c r="D396" t="s">
        <v>61</v>
      </c>
      <c r="E396" s="50"/>
      <c r="F396" s="50"/>
      <c r="L396" s="8"/>
    </row>
    <row r="397" spans="1:12">
      <c r="A397" s="88" t="s">
        <v>6235</v>
      </c>
      <c r="B397" s="162">
        <v>63.5</v>
      </c>
      <c r="C397" s="18" t="s">
        <v>38</v>
      </c>
      <c r="D397" t="s">
        <v>5918</v>
      </c>
      <c r="E397" s="50"/>
      <c r="F397" s="50"/>
      <c r="L397" s="8"/>
    </row>
    <row r="398" spans="1:12">
      <c r="A398" s="88" t="s">
        <v>6236</v>
      </c>
      <c r="B398" s="162">
        <v>33.75</v>
      </c>
      <c r="C398" s="18" t="s">
        <v>38</v>
      </c>
      <c r="D398" t="s">
        <v>61</v>
      </c>
      <c r="E398" s="50"/>
      <c r="F398" s="50"/>
      <c r="L398" s="8"/>
    </row>
    <row r="399" spans="1:12">
      <c r="A399" s="88" t="s">
        <v>6237</v>
      </c>
      <c r="B399" s="162">
        <v>154.79</v>
      </c>
      <c r="C399" s="18" t="s">
        <v>38</v>
      </c>
      <c r="E399" s="50"/>
      <c r="F399" s="50"/>
      <c r="L399" s="8"/>
    </row>
    <row r="400" spans="1:12">
      <c r="A400" s="88" t="s">
        <v>6238</v>
      </c>
      <c r="B400" s="162">
        <v>34.159999999999997</v>
      </c>
      <c r="C400" s="18" t="s">
        <v>38</v>
      </c>
      <c r="D400" t="s">
        <v>61</v>
      </c>
      <c r="E400" s="50"/>
      <c r="F400" s="50"/>
      <c r="L400" s="8"/>
    </row>
    <row r="401" spans="1:12">
      <c r="A401" s="88" t="s">
        <v>6239</v>
      </c>
      <c r="B401" s="162">
        <v>436.7</v>
      </c>
      <c r="C401" s="18" t="s">
        <v>38</v>
      </c>
      <c r="E401" s="50"/>
      <c r="F401" s="50"/>
      <c r="L401" s="8"/>
    </row>
    <row r="402" spans="1:12">
      <c r="A402" s="88" t="s">
        <v>6240</v>
      </c>
      <c r="B402" s="162">
        <v>20.5</v>
      </c>
      <c r="C402" s="18" t="s">
        <v>38</v>
      </c>
      <c r="E402" s="50"/>
      <c r="F402" s="50"/>
      <c r="L402" s="8"/>
    </row>
    <row r="403" spans="1:12">
      <c r="A403" s="88" t="s">
        <v>6241</v>
      </c>
      <c r="B403" s="162">
        <v>20.5</v>
      </c>
      <c r="C403" s="18" t="s">
        <v>38</v>
      </c>
      <c r="E403" s="50"/>
      <c r="F403" s="50"/>
      <c r="L403" s="8"/>
    </row>
    <row r="404" spans="1:12">
      <c r="A404" s="88" t="s">
        <v>6242</v>
      </c>
      <c r="B404" s="162">
        <v>41</v>
      </c>
      <c r="C404" s="18" t="s">
        <v>38</v>
      </c>
      <c r="E404" s="50"/>
      <c r="F404" s="50"/>
      <c r="L404" s="8"/>
    </row>
    <row r="405" spans="1:12">
      <c r="A405" s="88" t="s">
        <v>6243</v>
      </c>
      <c r="B405" s="162">
        <v>20.5</v>
      </c>
      <c r="C405" s="18" t="s">
        <v>38</v>
      </c>
      <c r="E405" s="50"/>
      <c r="F405" s="50"/>
      <c r="L405" s="8"/>
    </row>
    <row r="406" spans="1:12">
      <c r="A406" s="88" t="s">
        <v>6244</v>
      </c>
      <c r="B406" s="162">
        <v>165</v>
      </c>
      <c r="C406" s="18" t="s">
        <v>38</v>
      </c>
      <c r="D406" t="s">
        <v>5918</v>
      </c>
      <c r="E406" s="50"/>
      <c r="F406" s="50"/>
      <c r="L406" s="8"/>
    </row>
    <row r="407" spans="1:12">
      <c r="A407" s="88" t="s">
        <v>6245</v>
      </c>
      <c r="B407" s="162">
        <v>64.5</v>
      </c>
      <c r="C407" s="18" t="s">
        <v>38</v>
      </c>
      <c r="E407" s="50"/>
      <c r="F407" s="50"/>
      <c r="L407" s="8"/>
    </row>
    <row r="408" spans="1:12">
      <c r="A408" s="88" t="s">
        <v>6246</v>
      </c>
      <c r="B408" s="162">
        <v>45</v>
      </c>
      <c r="C408" s="18" t="s">
        <v>38</v>
      </c>
      <c r="E408" s="50"/>
      <c r="F408" s="50"/>
      <c r="L408" s="8"/>
    </row>
    <row r="409" spans="1:12">
      <c r="A409" s="88" t="s">
        <v>6247</v>
      </c>
      <c r="B409" s="162">
        <v>24.5</v>
      </c>
      <c r="C409" s="18" t="s">
        <v>38</v>
      </c>
      <c r="E409" s="50"/>
      <c r="F409" s="50"/>
      <c r="L409" s="8"/>
    </row>
    <row r="410" spans="1:12">
      <c r="A410" s="88" t="s">
        <v>6248</v>
      </c>
      <c r="B410" s="162">
        <v>72.599999999999994</v>
      </c>
      <c r="C410" s="18" t="s">
        <v>38</v>
      </c>
      <c r="E410" s="50"/>
      <c r="F410" s="50"/>
      <c r="L410" s="8"/>
    </row>
    <row r="411" spans="1:12">
      <c r="A411" s="88" t="s">
        <v>6249</v>
      </c>
      <c r="B411" s="162">
        <v>10.97</v>
      </c>
      <c r="C411" s="18" t="s">
        <v>38</v>
      </c>
      <c r="D411" t="s">
        <v>5918</v>
      </c>
      <c r="E411" s="50"/>
      <c r="F411" s="50"/>
      <c r="L411" s="8"/>
    </row>
    <row r="412" spans="1:12">
      <c r="A412" s="88" t="s">
        <v>6250</v>
      </c>
      <c r="B412" s="162">
        <v>12.5</v>
      </c>
      <c r="C412" s="18" t="s">
        <v>38</v>
      </c>
      <c r="E412" s="50"/>
      <c r="F412" s="50"/>
      <c r="L412" s="8"/>
    </row>
    <row r="413" spans="1:12">
      <c r="A413" s="88" t="s">
        <v>6251</v>
      </c>
      <c r="B413" s="162">
        <v>68.75</v>
      </c>
      <c r="C413" s="18" t="s">
        <v>38</v>
      </c>
      <c r="D413" t="s">
        <v>5918</v>
      </c>
      <c r="E413" s="50"/>
      <c r="F413" s="50"/>
      <c r="L413" s="8"/>
    </row>
    <row r="414" spans="1:12">
      <c r="A414" s="88" t="s">
        <v>6252</v>
      </c>
      <c r="B414" s="162">
        <v>13.75</v>
      </c>
      <c r="C414" s="18" t="s">
        <v>38</v>
      </c>
      <c r="E414" s="50"/>
      <c r="F414" s="50"/>
      <c r="L414" s="8"/>
    </row>
    <row r="415" spans="1:12">
      <c r="A415" s="88" t="s">
        <v>6253</v>
      </c>
      <c r="B415" s="162">
        <v>14.4</v>
      </c>
      <c r="C415" s="18" t="s">
        <v>38</v>
      </c>
      <c r="D415" t="s">
        <v>5918</v>
      </c>
      <c r="E415" s="50"/>
      <c r="F415" s="50"/>
      <c r="L415" s="8"/>
    </row>
    <row r="416" spans="1:12">
      <c r="A416" s="88" t="s">
        <v>6254</v>
      </c>
      <c r="B416" s="162">
        <v>17.5</v>
      </c>
      <c r="C416" s="18" t="s">
        <v>38</v>
      </c>
      <c r="E416" s="50"/>
      <c r="F416" s="50"/>
      <c r="L416" s="8"/>
    </row>
    <row r="417" spans="1:12">
      <c r="A417" s="88" t="s">
        <v>6255</v>
      </c>
      <c r="B417" s="162">
        <v>32.799999999999997</v>
      </c>
      <c r="C417" s="18" t="s">
        <v>38</v>
      </c>
      <c r="E417" s="50"/>
      <c r="F417" s="50"/>
      <c r="L417" s="8"/>
    </row>
    <row r="418" spans="1:12">
      <c r="A418" s="88" t="s">
        <v>6256</v>
      </c>
      <c r="B418" s="162">
        <v>51</v>
      </c>
      <c r="C418" s="18" t="s">
        <v>38</v>
      </c>
      <c r="E418" s="50"/>
      <c r="F418" s="50"/>
      <c r="L418" s="8"/>
    </row>
    <row r="419" spans="1:12">
      <c r="A419" s="88" t="s">
        <v>6257</v>
      </c>
      <c r="B419" s="162">
        <v>64.900000000000006</v>
      </c>
      <c r="C419" s="18" t="s">
        <v>38</v>
      </c>
      <c r="E419" s="50"/>
      <c r="F419" s="50"/>
      <c r="L419" s="8"/>
    </row>
    <row r="420" spans="1:12">
      <c r="A420" s="88" t="s">
        <v>6258</v>
      </c>
      <c r="B420" s="162">
        <v>64.900000000000006</v>
      </c>
      <c r="C420" s="18" t="s">
        <v>38</v>
      </c>
      <c r="E420" s="50"/>
      <c r="F420" s="50"/>
      <c r="L420" s="8"/>
    </row>
    <row r="421" spans="1:12">
      <c r="A421" s="88" t="s">
        <v>6259</v>
      </c>
      <c r="B421" s="162">
        <v>64.900000000000006</v>
      </c>
      <c r="C421" s="18" t="s">
        <v>38</v>
      </c>
      <c r="E421" s="50"/>
      <c r="F421" s="50"/>
      <c r="L421" s="8"/>
    </row>
    <row r="422" spans="1:12">
      <c r="A422" s="88" t="s">
        <v>6260</v>
      </c>
      <c r="B422" s="162">
        <v>170</v>
      </c>
      <c r="C422" s="18" t="s">
        <v>38</v>
      </c>
      <c r="E422" s="50"/>
      <c r="F422" s="50"/>
      <c r="L422" s="8"/>
    </row>
    <row r="423" spans="1:12">
      <c r="A423" s="88" t="s">
        <v>6261</v>
      </c>
      <c r="B423" s="162">
        <v>61.5</v>
      </c>
      <c r="C423" s="18" t="s">
        <v>38</v>
      </c>
      <c r="E423" s="50"/>
      <c r="F423" s="50"/>
      <c r="L423" s="8"/>
    </row>
    <row r="424" spans="1:12">
      <c r="A424" s="88"/>
      <c r="B424" s="162"/>
      <c r="C424" s="18"/>
      <c r="E424" s="50"/>
      <c r="F424" s="50"/>
      <c r="L424" s="8"/>
    </row>
    <row r="425" spans="1:12">
      <c r="A425" s="88" t="s">
        <v>6262</v>
      </c>
      <c r="B425" s="162">
        <v>13.75</v>
      </c>
      <c r="C425" s="18" t="s">
        <v>38</v>
      </c>
      <c r="D425" t="s">
        <v>61</v>
      </c>
      <c r="E425" s="50"/>
      <c r="F425" s="50"/>
      <c r="L425" s="8"/>
    </row>
    <row r="426" spans="1:12">
      <c r="A426" s="88" t="s">
        <v>6263</v>
      </c>
      <c r="B426" s="162">
        <v>29</v>
      </c>
      <c r="C426" s="18" t="s">
        <v>38</v>
      </c>
      <c r="D426" t="s">
        <v>61</v>
      </c>
      <c r="E426" s="50"/>
      <c r="F426" s="50"/>
      <c r="L426" s="8"/>
    </row>
    <row r="427" spans="1:12">
      <c r="A427" s="88" t="s">
        <v>6264</v>
      </c>
      <c r="B427" s="162">
        <v>59</v>
      </c>
      <c r="C427" s="18" t="s">
        <v>38</v>
      </c>
      <c r="D427" t="s">
        <v>61</v>
      </c>
      <c r="E427" s="50"/>
      <c r="F427" s="50"/>
      <c r="L427" s="8"/>
    </row>
    <row r="428" spans="1:12">
      <c r="A428" s="88" t="s">
        <v>6265</v>
      </c>
      <c r="B428" s="162">
        <v>19110.150000000001</v>
      </c>
      <c r="C428" s="82" t="s">
        <v>34</v>
      </c>
      <c r="E428" s="50"/>
      <c r="F428" s="50"/>
      <c r="L428" s="8"/>
    </row>
    <row r="429" spans="1:12">
      <c r="A429" s="88" t="s">
        <v>6266</v>
      </c>
      <c r="B429" s="162">
        <v>607.20000000000005</v>
      </c>
      <c r="C429" s="82" t="s">
        <v>38</v>
      </c>
      <c r="E429" s="50"/>
      <c r="F429" s="50"/>
      <c r="L429" s="8"/>
    </row>
    <row r="430" spans="1:12">
      <c r="A430" s="88" t="s">
        <v>6267</v>
      </c>
      <c r="B430" s="162">
        <v>2105.15</v>
      </c>
      <c r="C430" s="82" t="s">
        <v>34</v>
      </c>
      <c r="E430" s="50"/>
      <c r="F430" s="50"/>
      <c r="L430" s="8"/>
    </row>
    <row r="431" spans="1:12">
      <c r="A431" s="88" t="s">
        <v>6268</v>
      </c>
      <c r="B431" s="162">
        <v>93.5</v>
      </c>
      <c r="C431" s="82" t="s">
        <v>38</v>
      </c>
      <c r="D431" t="s">
        <v>61</v>
      </c>
      <c r="E431" s="50"/>
      <c r="F431" s="50"/>
      <c r="L431" s="8"/>
    </row>
    <row r="432" spans="1:12">
      <c r="A432" s="88" t="s">
        <v>6269</v>
      </c>
      <c r="B432" s="162">
        <v>87.15</v>
      </c>
      <c r="C432" s="82" t="s">
        <v>34</v>
      </c>
      <c r="E432" s="50"/>
      <c r="F432" s="50"/>
      <c r="L432" s="8"/>
    </row>
    <row r="433" spans="1:12">
      <c r="A433" s="88" t="s">
        <v>6270</v>
      </c>
      <c r="B433" s="162">
        <v>101.8</v>
      </c>
      <c r="C433" s="82" t="s">
        <v>38</v>
      </c>
      <c r="D433" t="s">
        <v>61</v>
      </c>
      <c r="E433" s="50"/>
      <c r="F433" s="50"/>
      <c r="L433" s="8"/>
    </row>
    <row r="434" spans="1:12">
      <c r="A434" s="88"/>
      <c r="B434" s="162"/>
      <c r="C434" s="82"/>
      <c r="E434" s="50"/>
      <c r="F434" s="50"/>
      <c r="L434" s="8"/>
    </row>
    <row r="435" spans="1:12">
      <c r="A435" s="88" t="s">
        <v>6271</v>
      </c>
      <c r="B435" s="162">
        <v>64.3</v>
      </c>
      <c r="C435" s="18" t="s">
        <v>38</v>
      </c>
      <c r="E435" s="50"/>
      <c r="F435" s="50"/>
      <c r="L435" s="8"/>
    </row>
    <row r="436" spans="1:12">
      <c r="A436" s="88" t="s">
        <v>6272</v>
      </c>
      <c r="B436" s="162">
        <v>211.5</v>
      </c>
      <c r="C436" s="18" t="s">
        <v>34</v>
      </c>
      <c r="E436" s="50"/>
      <c r="F436" s="50"/>
      <c r="L436" s="8"/>
    </row>
    <row r="437" spans="1:12">
      <c r="A437" s="88" t="s">
        <v>6273</v>
      </c>
      <c r="B437" s="162">
        <v>5845.11</v>
      </c>
      <c r="C437" s="18" t="s">
        <v>34</v>
      </c>
      <c r="E437" s="50"/>
      <c r="F437" s="50"/>
      <c r="L437" s="8"/>
    </row>
    <row r="438" spans="1:12">
      <c r="A438" s="88" t="s">
        <v>6274</v>
      </c>
      <c r="B438" s="162">
        <v>80.3</v>
      </c>
      <c r="C438" s="18" t="s">
        <v>34</v>
      </c>
      <c r="E438" s="50"/>
      <c r="F438" s="50"/>
      <c r="L438" s="8"/>
    </row>
    <row r="439" spans="1:12">
      <c r="A439" s="88" t="s">
        <v>6275</v>
      </c>
      <c r="B439" s="162">
        <v>280</v>
      </c>
      <c r="C439" s="18" t="s">
        <v>34</v>
      </c>
      <c r="E439" s="50"/>
      <c r="F439" s="50"/>
      <c r="L439" s="8"/>
    </row>
    <row r="440" spans="1:12">
      <c r="A440" s="88" t="s">
        <v>6276</v>
      </c>
      <c r="B440" s="162">
        <v>73.599999999999994</v>
      </c>
      <c r="C440" s="18" t="s">
        <v>34</v>
      </c>
      <c r="E440" s="50"/>
      <c r="F440" s="50"/>
      <c r="L440" s="8"/>
    </row>
    <row r="441" spans="1:12">
      <c r="A441" s="88" t="s">
        <v>6277</v>
      </c>
      <c r="B441" s="162">
        <v>172.18</v>
      </c>
      <c r="C441" s="18" t="s">
        <v>34</v>
      </c>
      <c r="E441" s="50"/>
      <c r="F441" s="50"/>
      <c r="L441" s="8"/>
    </row>
    <row r="442" spans="1:12">
      <c r="A442" s="88" t="s">
        <v>6278</v>
      </c>
      <c r="B442" s="162">
        <v>348.6</v>
      </c>
      <c r="C442" s="18" t="s">
        <v>34</v>
      </c>
      <c r="E442" s="50"/>
      <c r="F442" s="50"/>
      <c r="L442" s="8"/>
    </row>
    <row r="443" spans="1:12">
      <c r="A443" s="88" t="s">
        <v>6279</v>
      </c>
      <c r="B443" s="162">
        <v>291.60000000000002</v>
      </c>
      <c r="C443" s="18" t="s">
        <v>34</v>
      </c>
      <c r="E443" s="50"/>
      <c r="F443" s="50"/>
      <c r="L443" s="8"/>
    </row>
    <row r="444" spans="1:12">
      <c r="A444" s="88" t="s">
        <v>6280</v>
      </c>
      <c r="B444" s="162">
        <v>162.9</v>
      </c>
      <c r="C444" s="18" t="s">
        <v>34</v>
      </c>
      <c r="E444" s="50"/>
      <c r="F444" s="50"/>
      <c r="L444" s="8"/>
    </row>
    <row r="445" spans="1:12">
      <c r="A445" s="88" t="s">
        <v>6281</v>
      </c>
      <c r="B445" s="162">
        <v>49.3</v>
      </c>
      <c r="C445" s="18" t="s">
        <v>34</v>
      </c>
      <c r="E445" s="50"/>
      <c r="F445" s="50"/>
      <c r="L445" s="8"/>
    </row>
    <row r="446" spans="1:12">
      <c r="A446" s="88" t="s">
        <v>6282</v>
      </c>
      <c r="B446" s="162">
        <v>331.6</v>
      </c>
      <c r="C446" s="18" t="s">
        <v>34</v>
      </c>
      <c r="E446" s="50"/>
      <c r="F446" s="50"/>
      <c r="L446" s="8"/>
    </row>
    <row r="447" spans="1:12">
      <c r="A447" s="88" t="s">
        <v>6283</v>
      </c>
      <c r="B447" s="162">
        <v>64.3</v>
      </c>
      <c r="C447" s="18" t="s">
        <v>34</v>
      </c>
      <c r="E447" s="50"/>
      <c r="F447" s="50"/>
      <c r="L447" s="8"/>
    </row>
    <row r="448" spans="1:12">
      <c r="A448" s="88"/>
      <c r="B448" s="162"/>
      <c r="C448" s="18"/>
      <c r="E448" s="50"/>
      <c r="F448" s="50"/>
      <c r="L448" s="8"/>
    </row>
    <row r="449" spans="1:12">
      <c r="A449" s="88" t="s">
        <v>6284</v>
      </c>
      <c r="B449" s="162">
        <v>27.6</v>
      </c>
      <c r="C449" s="82" t="s">
        <v>34</v>
      </c>
      <c r="E449" s="50"/>
      <c r="F449" s="50"/>
      <c r="L449" s="8"/>
    </row>
    <row r="450" spans="1:12">
      <c r="A450" s="88" t="s">
        <v>6285</v>
      </c>
      <c r="B450" s="161">
        <v>214.35</v>
      </c>
      <c r="C450" s="82" t="s">
        <v>34</v>
      </c>
      <c r="E450" s="50"/>
      <c r="F450" s="50"/>
      <c r="L450" s="8"/>
    </row>
    <row r="451" spans="1:12">
      <c r="A451" s="88" t="s">
        <v>6286</v>
      </c>
      <c r="B451" s="161">
        <v>411.6</v>
      </c>
      <c r="C451" s="82" t="s">
        <v>34</v>
      </c>
      <c r="E451" s="50"/>
      <c r="F451" s="50"/>
      <c r="L451" s="8"/>
    </row>
    <row r="452" spans="1:12">
      <c r="A452" s="88" t="s">
        <v>6287</v>
      </c>
      <c r="B452" s="161">
        <v>281.2</v>
      </c>
      <c r="C452" s="82" t="s">
        <v>38</v>
      </c>
      <c r="E452" s="50"/>
      <c r="F452" s="50"/>
      <c r="L452" s="8"/>
    </row>
    <row r="453" spans="1:12">
      <c r="A453" s="88" t="s">
        <v>6288</v>
      </c>
      <c r="B453" s="161">
        <v>186.74</v>
      </c>
      <c r="C453" s="82" t="s">
        <v>38</v>
      </c>
      <c r="E453" s="50"/>
      <c r="F453" s="50"/>
      <c r="L453" s="8"/>
    </row>
    <row r="454" spans="1:12">
      <c r="A454" s="88" t="s">
        <v>6289</v>
      </c>
      <c r="B454" s="161">
        <v>44.3</v>
      </c>
      <c r="C454" s="82" t="s">
        <v>38</v>
      </c>
      <c r="E454" s="50"/>
      <c r="F454" s="50"/>
      <c r="L454" s="8"/>
    </row>
    <row r="455" spans="1:12">
      <c r="A455" s="88" t="s">
        <v>6290</v>
      </c>
      <c r="B455" s="161">
        <v>41.45</v>
      </c>
      <c r="C455" s="82" t="s">
        <v>34</v>
      </c>
      <c r="E455" s="50"/>
      <c r="F455" s="50"/>
      <c r="L455" s="8"/>
    </row>
    <row r="456" spans="1:12">
      <c r="A456" s="88" t="s">
        <v>6291</v>
      </c>
      <c r="B456" s="161">
        <v>96.6</v>
      </c>
      <c r="C456" s="82" t="s">
        <v>34</v>
      </c>
      <c r="E456" s="50"/>
      <c r="F456" s="50"/>
      <c r="L456" s="8"/>
    </row>
    <row r="457" spans="1:12">
      <c r="A457" s="88" t="s">
        <v>6292</v>
      </c>
      <c r="B457" s="161">
        <v>243</v>
      </c>
      <c r="C457" s="82" t="s">
        <v>34</v>
      </c>
      <c r="E457" s="50"/>
      <c r="F457" s="50"/>
      <c r="L457" s="8"/>
    </row>
    <row r="458" spans="1:12">
      <c r="A458" s="88" t="s">
        <v>6293</v>
      </c>
      <c r="B458" s="161">
        <v>118.6</v>
      </c>
      <c r="C458" s="82" t="s">
        <v>34</v>
      </c>
      <c r="E458" s="50"/>
      <c r="F458" s="50"/>
      <c r="L458" s="8"/>
    </row>
    <row r="459" spans="1:12">
      <c r="A459" s="88" t="s">
        <v>6294</v>
      </c>
      <c r="B459" s="161">
        <v>310.5</v>
      </c>
      <c r="C459" s="82" t="s">
        <v>34</v>
      </c>
      <c r="E459" s="50"/>
      <c r="F459" s="50"/>
      <c r="L459" s="8"/>
    </row>
    <row r="460" spans="1:12">
      <c r="A460" s="88" t="s">
        <v>6295</v>
      </c>
      <c r="B460" s="161">
        <v>274.39999999999998</v>
      </c>
      <c r="C460" s="82" t="s">
        <v>34</v>
      </c>
      <c r="E460" s="50"/>
      <c r="F460" s="50"/>
      <c r="L460" s="8"/>
    </row>
    <row r="461" spans="1:12">
      <c r="A461" s="88" t="s">
        <v>6296</v>
      </c>
      <c r="B461" s="161">
        <v>219.75</v>
      </c>
      <c r="C461" s="82" t="s">
        <v>34</v>
      </c>
      <c r="E461" s="50"/>
      <c r="F461" s="50"/>
      <c r="L461" s="8"/>
    </row>
    <row r="462" spans="1:12">
      <c r="A462" s="88" t="s">
        <v>6297</v>
      </c>
      <c r="B462" s="161">
        <v>215.45</v>
      </c>
      <c r="C462" s="82" t="s">
        <v>38</v>
      </c>
      <c r="E462" s="50"/>
      <c r="F462" s="50"/>
      <c r="L462" s="8"/>
    </row>
    <row r="463" spans="1:12">
      <c r="A463" s="88" t="s">
        <v>6298</v>
      </c>
      <c r="B463" s="161">
        <v>1351.9</v>
      </c>
      <c r="C463" s="82" t="s">
        <v>38</v>
      </c>
      <c r="E463" s="50"/>
      <c r="F463" s="50"/>
      <c r="L463" s="8"/>
    </row>
    <row r="464" spans="1:12">
      <c r="A464" s="88" t="s">
        <v>6299</v>
      </c>
      <c r="B464" s="161">
        <v>168.6</v>
      </c>
      <c r="C464" s="82" t="s">
        <v>34</v>
      </c>
      <c r="E464" s="50"/>
      <c r="F464" s="50"/>
      <c r="L464" s="8"/>
    </row>
    <row r="465" spans="1:12">
      <c r="A465" s="88" t="s">
        <v>6300</v>
      </c>
      <c r="B465" s="161">
        <v>100</v>
      </c>
      <c r="C465" s="82" t="s">
        <v>34</v>
      </c>
      <c r="E465" s="50"/>
      <c r="F465" s="50"/>
      <c r="L465" s="8"/>
    </row>
    <row r="466" spans="1:12">
      <c r="A466" s="88" t="s">
        <v>6301</v>
      </c>
      <c r="B466" s="161">
        <v>12.04</v>
      </c>
      <c r="C466" s="82" t="s">
        <v>38</v>
      </c>
      <c r="E466" s="50"/>
      <c r="F466" s="50"/>
      <c r="L466" s="8"/>
    </row>
    <row r="467" spans="1:12">
      <c r="A467" s="88" t="s">
        <v>6302</v>
      </c>
      <c r="B467" s="161">
        <v>37.15</v>
      </c>
      <c r="C467" s="82" t="s">
        <v>38</v>
      </c>
      <c r="E467" s="50"/>
      <c r="F467" s="50"/>
      <c r="L467" s="8"/>
    </row>
    <row r="468" spans="1:12">
      <c r="A468" s="88" t="s">
        <v>6303</v>
      </c>
      <c r="B468" s="161">
        <v>50.6</v>
      </c>
      <c r="C468" s="82" t="s">
        <v>38</v>
      </c>
      <c r="E468" s="50"/>
      <c r="F468" s="50"/>
      <c r="L468" s="8"/>
    </row>
    <row r="469" spans="1:12">
      <c r="A469" s="88" t="s">
        <v>6304</v>
      </c>
      <c r="B469" s="161">
        <v>78.099999999999994</v>
      </c>
      <c r="C469" s="82" t="s">
        <v>38</v>
      </c>
      <c r="E469" s="50"/>
      <c r="F469" s="50"/>
      <c r="L469" s="8"/>
    </row>
    <row r="470" spans="1:12">
      <c r="A470" s="88" t="s">
        <v>6305</v>
      </c>
      <c r="B470" s="161">
        <v>2051.5</v>
      </c>
      <c r="C470" s="82" t="s">
        <v>38</v>
      </c>
      <c r="E470" s="50"/>
      <c r="F470" s="50"/>
      <c r="L470" s="8"/>
    </row>
    <row r="471" spans="1:12">
      <c r="A471" s="88" t="s">
        <v>6306</v>
      </c>
      <c r="B471" s="161">
        <v>192.05</v>
      </c>
      <c r="C471" s="82" t="s">
        <v>38</v>
      </c>
      <c r="E471" s="50"/>
      <c r="F471" s="50"/>
      <c r="L471" s="8"/>
    </row>
    <row r="472" spans="1:12">
      <c r="A472" s="88" t="s">
        <v>6307</v>
      </c>
      <c r="B472" s="161">
        <v>604.35</v>
      </c>
      <c r="C472" s="82" t="s">
        <v>34</v>
      </c>
      <c r="E472" s="50"/>
      <c r="F472" s="50"/>
      <c r="L472" s="8"/>
    </row>
    <row r="473" spans="1:12">
      <c r="A473" s="88"/>
      <c r="B473" s="161"/>
      <c r="C473" s="82"/>
      <c r="E473" s="50"/>
      <c r="F473" s="50"/>
      <c r="L473" s="8"/>
    </row>
    <row r="474" spans="1:12">
      <c r="A474" s="88" t="s">
        <v>6308</v>
      </c>
      <c r="B474" s="161">
        <v>55.75</v>
      </c>
      <c r="C474" s="82" t="s">
        <v>34</v>
      </c>
      <c r="E474" s="50"/>
      <c r="F474" s="50"/>
      <c r="L474" s="8"/>
    </row>
    <row r="475" spans="1:12">
      <c r="A475" s="88" t="s">
        <v>6309</v>
      </c>
      <c r="B475" s="161">
        <v>94.3</v>
      </c>
      <c r="C475" s="82" t="s">
        <v>34</v>
      </c>
      <c r="E475" s="50"/>
      <c r="F475" s="50"/>
      <c r="L475" s="8"/>
    </row>
    <row r="476" spans="1:12">
      <c r="A476" s="88"/>
      <c r="B476" s="161"/>
      <c r="C476" s="82"/>
      <c r="E476" s="50"/>
      <c r="F476" s="50"/>
      <c r="L476" s="8"/>
    </row>
    <row r="477" spans="1:12">
      <c r="A477" s="88" t="s">
        <v>6310</v>
      </c>
      <c r="B477" s="161">
        <v>157.19999999999999</v>
      </c>
      <c r="C477" s="82" t="s">
        <v>25</v>
      </c>
      <c r="E477" s="50"/>
      <c r="F477" s="50"/>
      <c r="L477" s="8"/>
    </row>
    <row r="478" spans="1:12">
      <c r="A478" s="88" t="s">
        <v>6311</v>
      </c>
      <c r="B478" s="161">
        <v>227.65</v>
      </c>
      <c r="C478" s="82" t="s">
        <v>34</v>
      </c>
      <c r="E478" s="50"/>
      <c r="F478" s="50"/>
      <c r="L478" s="8"/>
    </row>
    <row r="479" spans="1:12">
      <c r="A479" s="88" t="s">
        <v>6312</v>
      </c>
      <c r="B479" s="161">
        <v>222.9</v>
      </c>
      <c r="C479" s="82" t="s">
        <v>34</v>
      </c>
      <c r="E479" s="50"/>
      <c r="F479" s="50"/>
      <c r="L479" s="8"/>
    </row>
    <row r="480" spans="1:12">
      <c r="A480" s="88" t="s">
        <v>6313</v>
      </c>
      <c r="B480" s="161">
        <v>293</v>
      </c>
      <c r="C480" s="82" t="s">
        <v>34</v>
      </c>
      <c r="E480" s="50"/>
      <c r="F480" s="50"/>
      <c r="L480" s="8"/>
    </row>
    <row r="481" spans="1:12">
      <c r="A481" s="88" t="s">
        <v>6314</v>
      </c>
      <c r="B481" s="161">
        <v>208.6</v>
      </c>
      <c r="C481" s="82" t="s">
        <v>34</v>
      </c>
      <c r="E481" s="50"/>
      <c r="F481" s="50"/>
      <c r="L481" s="8"/>
    </row>
    <row r="482" spans="1:12">
      <c r="A482" s="88" t="s">
        <v>6315</v>
      </c>
      <c r="B482" s="161">
        <v>60</v>
      </c>
      <c r="C482" s="82" t="s">
        <v>30</v>
      </c>
      <c r="E482" s="50"/>
      <c r="F482" s="50"/>
      <c r="L482" s="8"/>
    </row>
    <row r="483" spans="1:12">
      <c r="A483" s="88" t="s">
        <v>6316</v>
      </c>
      <c r="B483" s="161">
        <v>157.19999999999999</v>
      </c>
      <c r="C483" s="82" t="s">
        <v>30</v>
      </c>
      <c r="E483" s="50"/>
      <c r="F483" s="50"/>
      <c r="L483" s="8"/>
    </row>
    <row r="484" spans="1:12">
      <c r="A484" s="88"/>
      <c r="B484" s="161"/>
      <c r="C484" s="82"/>
      <c r="E484" s="50"/>
      <c r="F484" s="50"/>
      <c r="L484" s="8"/>
    </row>
    <row r="485" spans="1:12">
      <c r="A485" s="88" t="s">
        <v>6317</v>
      </c>
      <c r="B485" s="161">
        <v>70.8</v>
      </c>
      <c r="C485" s="82" t="s">
        <v>34</v>
      </c>
      <c r="E485" s="50"/>
      <c r="F485" s="50"/>
      <c r="L485" s="8"/>
    </row>
    <row r="486" spans="1:12">
      <c r="A486" s="88"/>
      <c r="B486" s="161"/>
      <c r="C486" s="82"/>
      <c r="E486" s="50"/>
      <c r="F486" s="50"/>
      <c r="L486" s="8"/>
    </row>
    <row r="487" spans="1:12">
      <c r="A487" s="88" t="s">
        <v>6318</v>
      </c>
      <c r="B487" s="161">
        <v>3.74</v>
      </c>
      <c r="C487" s="82" t="s">
        <v>38</v>
      </c>
      <c r="E487" s="50"/>
      <c r="F487" s="50"/>
      <c r="L487" s="8"/>
    </row>
    <row r="488" spans="1:12">
      <c r="A488" s="88" t="s">
        <v>6319</v>
      </c>
      <c r="B488" s="161">
        <v>5.16</v>
      </c>
      <c r="C488" s="82" t="s">
        <v>38</v>
      </c>
      <c r="E488" s="50"/>
      <c r="F488" s="50"/>
      <c r="L488" s="8"/>
    </row>
    <row r="489" spans="1:12">
      <c r="A489" s="88" t="s">
        <v>6320</v>
      </c>
      <c r="B489" s="161">
        <v>3189.25</v>
      </c>
      <c r="C489" s="82" t="s">
        <v>38</v>
      </c>
      <c r="E489" s="50"/>
      <c r="F489" s="50"/>
      <c r="L489" s="8"/>
    </row>
    <row r="490" spans="1:12">
      <c r="A490" s="88" t="s">
        <v>6321</v>
      </c>
      <c r="B490" s="161">
        <v>669</v>
      </c>
      <c r="C490" s="82" t="s">
        <v>38</v>
      </c>
      <c r="E490" s="50"/>
      <c r="F490" s="50"/>
      <c r="L490" s="8"/>
    </row>
    <row r="491" spans="1:12">
      <c r="A491" s="88" t="s">
        <v>6322</v>
      </c>
      <c r="B491" s="161">
        <v>2848.43</v>
      </c>
      <c r="C491" s="82" t="s">
        <v>38</v>
      </c>
      <c r="E491" s="50"/>
      <c r="F491" s="50"/>
      <c r="L491" s="8"/>
    </row>
    <row r="492" spans="1:12">
      <c r="A492" s="88" t="s">
        <v>6323</v>
      </c>
      <c r="B492" s="161">
        <v>44.18</v>
      </c>
      <c r="C492" s="82" t="s">
        <v>38</v>
      </c>
      <c r="E492" s="50"/>
      <c r="F492" s="50"/>
      <c r="L492" s="8"/>
    </row>
    <row r="493" spans="1:12">
      <c r="A493" s="88" t="s">
        <v>6324</v>
      </c>
      <c r="B493" s="161">
        <v>110.85</v>
      </c>
      <c r="C493" s="82" t="s">
        <v>38</v>
      </c>
      <c r="E493" s="50"/>
      <c r="F493" s="50"/>
      <c r="L493" s="8"/>
    </row>
    <row r="494" spans="1:12">
      <c r="A494" s="88" t="s">
        <v>6325</v>
      </c>
      <c r="B494" s="161">
        <v>12.5</v>
      </c>
      <c r="C494" s="82" t="s">
        <v>38</v>
      </c>
      <c r="E494" s="50"/>
      <c r="F494" s="50"/>
      <c r="L494" s="8"/>
    </row>
    <row r="495" spans="1:12">
      <c r="A495" s="88" t="s">
        <v>6326</v>
      </c>
      <c r="B495" s="161">
        <v>538.91999999999996</v>
      </c>
      <c r="C495" s="82" t="s">
        <v>38</v>
      </c>
      <c r="E495" s="50"/>
      <c r="F495" s="50"/>
      <c r="L495" s="8"/>
    </row>
    <row r="496" spans="1:12">
      <c r="A496" s="88" t="s">
        <v>6327</v>
      </c>
      <c r="B496" s="161">
        <v>66</v>
      </c>
      <c r="C496" s="82" t="s">
        <v>38</v>
      </c>
      <c r="D496" t="s">
        <v>61</v>
      </c>
      <c r="E496" s="50"/>
      <c r="F496" s="50"/>
      <c r="L496" s="8"/>
    </row>
    <row r="497" spans="1:12">
      <c r="A497" s="88" t="s">
        <v>6328</v>
      </c>
      <c r="B497" s="161">
        <v>8311.7000000000007</v>
      </c>
      <c r="C497" s="82" t="s">
        <v>38</v>
      </c>
      <c r="D497" t="s">
        <v>61</v>
      </c>
      <c r="E497" s="50"/>
      <c r="F497" s="50"/>
      <c r="L497" s="8"/>
    </row>
    <row r="498" spans="1:12">
      <c r="A498" s="88" t="s">
        <v>6329</v>
      </c>
      <c r="B498" s="161">
        <v>219.6</v>
      </c>
      <c r="C498" s="82" t="s">
        <v>34</v>
      </c>
      <c r="E498" s="50"/>
      <c r="F498" s="50"/>
      <c r="L498" s="8"/>
    </row>
    <row r="499" spans="1:12">
      <c r="A499" s="88"/>
      <c r="B499" s="161"/>
      <c r="C499" s="82"/>
      <c r="E499" s="50"/>
      <c r="F499" s="50"/>
      <c r="L499" s="8"/>
    </row>
    <row r="500" spans="1:12">
      <c r="A500" s="88" t="s">
        <v>6330</v>
      </c>
      <c r="B500" s="161">
        <v>111.6</v>
      </c>
      <c r="C500" s="82" t="s">
        <v>38</v>
      </c>
      <c r="D500" t="s">
        <v>61</v>
      </c>
      <c r="E500" s="50"/>
      <c r="F500" s="50"/>
      <c r="L500" s="8"/>
    </row>
    <row r="501" spans="1:12">
      <c r="A501" s="88" t="s">
        <v>6331</v>
      </c>
      <c r="B501" s="161">
        <v>7777.31</v>
      </c>
      <c r="C501" s="82" t="s">
        <v>38</v>
      </c>
      <c r="D501" t="s">
        <v>61</v>
      </c>
      <c r="E501" s="50"/>
      <c r="F501" s="50"/>
      <c r="L501" s="8"/>
    </row>
    <row r="502" spans="1:12">
      <c r="A502" s="88" t="s">
        <v>6332</v>
      </c>
      <c r="B502" s="161">
        <v>30.7</v>
      </c>
      <c r="C502" s="82" t="s">
        <v>38</v>
      </c>
      <c r="D502" t="s">
        <v>61</v>
      </c>
      <c r="E502" s="50"/>
      <c r="F502" s="50"/>
      <c r="L502" s="8"/>
    </row>
    <row r="503" spans="1:12">
      <c r="A503" s="88" t="s">
        <v>6333</v>
      </c>
      <c r="B503" s="161">
        <v>131.58000000000001</v>
      </c>
      <c r="C503" s="82" t="s">
        <v>38</v>
      </c>
      <c r="D503" t="s">
        <v>61</v>
      </c>
      <c r="E503" s="50"/>
      <c r="F503" s="50"/>
      <c r="L503" s="8"/>
    </row>
    <row r="504" spans="1:12">
      <c r="A504" s="88" t="s">
        <v>6334</v>
      </c>
      <c r="B504" s="161">
        <v>66.099999999999994</v>
      </c>
      <c r="C504" s="82" t="s">
        <v>38</v>
      </c>
      <c r="D504" t="s">
        <v>61</v>
      </c>
      <c r="E504" s="50"/>
      <c r="F504" s="50"/>
      <c r="L504" s="8"/>
    </row>
    <row r="505" spans="1:12">
      <c r="A505" s="88" t="s">
        <v>6335</v>
      </c>
      <c r="B505" s="161">
        <v>66.150000000000006</v>
      </c>
      <c r="C505" s="82" t="s">
        <v>38</v>
      </c>
      <c r="D505" t="s">
        <v>61</v>
      </c>
      <c r="E505" s="50"/>
      <c r="F505" s="50"/>
      <c r="L505" s="8"/>
    </row>
    <row r="506" spans="1:12">
      <c r="A506" s="88" t="s">
        <v>6336</v>
      </c>
      <c r="B506" s="161">
        <v>141.1</v>
      </c>
      <c r="C506" s="82" t="s">
        <v>38</v>
      </c>
      <c r="D506" t="s">
        <v>61</v>
      </c>
      <c r="E506" s="50"/>
      <c r="F506" s="50"/>
      <c r="L506" s="8"/>
    </row>
    <row r="507" spans="1:12">
      <c r="A507" s="88" t="s">
        <v>6337</v>
      </c>
      <c r="B507" s="161">
        <v>982.4</v>
      </c>
      <c r="C507" s="82" t="s">
        <v>38</v>
      </c>
      <c r="D507" t="s">
        <v>61</v>
      </c>
      <c r="E507" s="50"/>
      <c r="F507" s="50"/>
      <c r="L507" s="8"/>
    </row>
    <row r="508" spans="1:12">
      <c r="A508" s="88" t="s">
        <v>6338</v>
      </c>
      <c r="B508" s="161">
        <v>56.65</v>
      </c>
      <c r="C508" s="82" t="s">
        <v>38</v>
      </c>
      <c r="D508" t="s">
        <v>61</v>
      </c>
      <c r="E508" s="50"/>
      <c r="F508" s="50"/>
      <c r="L508" s="8"/>
    </row>
    <row r="509" spans="1:12">
      <c r="A509" s="88" t="s">
        <v>6339</v>
      </c>
      <c r="B509" s="161">
        <v>66.099999999999994</v>
      </c>
      <c r="C509" s="82" t="s">
        <v>38</v>
      </c>
      <c r="D509" t="s">
        <v>61</v>
      </c>
      <c r="E509" s="50"/>
      <c r="F509" s="50"/>
      <c r="L509" s="8"/>
    </row>
    <row r="510" spans="1:12">
      <c r="A510" s="88" t="s">
        <v>6340</v>
      </c>
      <c r="B510" s="161">
        <v>184.15</v>
      </c>
      <c r="C510" s="82" t="s">
        <v>38</v>
      </c>
      <c r="D510" t="s">
        <v>61</v>
      </c>
      <c r="E510" s="50"/>
      <c r="F510" s="50"/>
      <c r="L510" s="8"/>
    </row>
    <row r="511" spans="1:12">
      <c r="A511" s="88" t="s">
        <v>6341</v>
      </c>
      <c r="B511" s="161">
        <v>10.02</v>
      </c>
      <c r="C511" s="82" t="s">
        <v>38</v>
      </c>
      <c r="E511" s="50"/>
      <c r="F511" s="50"/>
      <c r="L511" s="8"/>
    </row>
    <row r="512" spans="1:12">
      <c r="A512" s="88" t="s">
        <v>6342</v>
      </c>
      <c r="B512" s="161">
        <v>98.6</v>
      </c>
      <c r="C512" s="82" t="s">
        <v>38</v>
      </c>
      <c r="E512" s="50"/>
      <c r="F512" s="50"/>
      <c r="L512" s="8"/>
    </row>
    <row r="513" spans="1:12">
      <c r="A513" s="88" t="s">
        <v>6343</v>
      </c>
      <c r="B513" s="161">
        <v>61.5</v>
      </c>
      <c r="C513" s="82" t="s">
        <v>38</v>
      </c>
      <c r="D513" t="s">
        <v>61</v>
      </c>
      <c r="E513" s="50"/>
      <c r="F513" s="50"/>
      <c r="L513" s="8"/>
    </row>
    <row r="514" spans="1:12">
      <c r="A514" s="88" t="s">
        <v>6344</v>
      </c>
      <c r="B514" s="161">
        <v>86.75</v>
      </c>
      <c r="C514" s="82" t="s">
        <v>38</v>
      </c>
      <c r="E514" s="50"/>
      <c r="F514" s="50"/>
      <c r="L514" s="8"/>
    </row>
    <row r="515" spans="1:12">
      <c r="A515" s="88" t="s">
        <v>6345</v>
      </c>
      <c r="B515" s="161">
        <v>45.75</v>
      </c>
      <c r="C515" s="82" t="s">
        <v>34</v>
      </c>
      <c r="E515" s="50"/>
      <c r="F515" s="50"/>
      <c r="L515" s="8"/>
    </row>
    <row r="516" spans="1:12">
      <c r="A516" s="88"/>
      <c r="B516" s="161"/>
      <c r="C516" s="82"/>
      <c r="E516" s="50"/>
      <c r="F516" s="50"/>
      <c r="L516" s="8"/>
    </row>
    <row r="517" spans="1:12">
      <c r="A517" s="88" t="s">
        <v>6346</v>
      </c>
      <c r="B517" s="161">
        <v>9.4600000000000009</v>
      </c>
      <c r="C517" s="82" t="s">
        <v>34</v>
      </c>
      <c r="E517" s="50"/>
      <c r="F517" s="50"/>
      <c r="L517" s="8"/>
    </row>
    <row r="518" spans="1:12">
      <c r="A518" s="88" t="s">
        <v>6347</v>
      </c>
      <c r="B518" s="161">
        <v>167</v>
      </c>
      <c r="C518" s="82" t="s">
        <v>38</v>
      </c>
      <c r="E518" s="50"/>
      <c r="F518" s="50"/>
      <c r="L518" s="8"/>
    </row>
    <row r="519" spans="1:12">
      <c r="A519" s="88"/>
      <c r="B519" s="161"/>
      <c r="C519" s="82"/>
      <c r="E519" s="50"/>
      <c r="F519" s="50"/>
      <c r="L519" s="8"/>
    </row>
    <row r="520" spans="1:12">
      <c r="A520" s="88" t="s">
        <v>6348</v>
      </c>
      <c r="B520" s="161">
        <v>18.75</v>
      </c>
      <c r="C520" s="82" t="s">
        <v>25</v>
      </c>
      <c r="E520" s="50"/>
      <c r="F520" s="50"/>
      <c r="L520" s="8"/>
    </row>
    <row r="521" spans="1:12">
      <c r="A521" s="88"/>
      <c r="B521" s="161"/>
      <c r="C521" s="82"/>
      <c r="E521" s="50"/>
      <c r="F521" s="50"/>
      <c r="L521" s="8"/>
    </row>
    <row r="522" spans="1:12">
      <c r="A522" s="88" t="s">
        <v>6349</v>
      </c>
      <c r="B522" s="161">
        <v>40.75</v>
      </c>
      <c r="C522" s="82" t="s">
        <v>25</v>
      </c>
      <c r="E522" s="50"/>
      <c r="F522" s="50"/>
      <c r="L522" s="8"/>
    </row>
    <row r="523" spans="1:12">
      <c r="A523" s="88" t="s">
        <v>6350</v>
      </c>
      <c r="B523" s="161">
        <v>23.25</v>
      </c>
      <c r="C523" s="82" t="s">
        <v>25</v>
      </c>
      <c r="E523" s="50"/>
      <c r="F523" s="50"/>
      <c r="L523" s="8"/>
    </row>
    <row r="524" spans="1:12">
      <c r="A524" s="88" t="s">
        <v>6351</v>
      </c>
      <c r="B524" s="161">
        <v>34.75</v>
      </c>
      <c r="C524" s="82" t="s">
        <v>25</v>
      </c>
      <c r="E524" s="50"/>
      <c r="F524" s="50"/>
      <c r="L524" s="8"/>
    </row>
    <row r="525" spans="1:12">
      <c r="A525" s="88" t="s">
        <v>6352</v>
      </c>
      <c r="B525" s="161">
        <v>173</v>
      </c>
      <c r="C525" s="82" t="s">
        <v>25</v>
      </c>
      <c r="E525" s="50"/>
      <c r="F525" s="50"/>
      <c r="L525" s="8"/>
    </row>
    <row r="526" spans="1:12">
      <c r="A526" s="88" t="s">
        <v>6353</v>
      </c>
      <c r="B526" s="161">
        <v>34.75</v>
      </c>
      <c r="C526" s="82" t="s">
        <v>25</v>
      </c>
      <c r="E526" s="50"/>
      <c r="F526" s="50"/>
      <c r="L526" s="8"/>
    </row>
    <row r="527" spans="1:12">
      <c r="A527" s="88" t="s">
        <v>6354</v>
      </c>
      <c r="B527" s="161">
        <v>7.75</v>
      </c>
      <c r="C527" s="82" t="s">
        <v>25</v>
      </c>
      <c r="E527" s="50"/>
      <c r="F527" s="50"/>
      <c r="L527" s="8"/>
    </row>
    <row r="528" spans="1:12">
      <c r="A528" s="88" t="s">
        <v>6355</v>
      </c>
      <c r="B528" s="161">
        <v>2.84</v>
      </c>
      <c r="C528" s="82" t="s">
        <v>25</v>
      </c>
      <c r="E528" s="50"/>
      <c r="F528" s="50"/>
      <c r="L528" s="8"/>
    </row>
    <row r="529" spans="1:12">
      <c r="A529" s="88" t="s">
        <v>6356</v>
      </c>
      <c r="B529" s="161">
        <v>67.5</v>
      </c>
      <c r="C529" s="82" t="s">
        <v>25</v>
      </c>
      <c r="E529" s="50"/>
      <c r="F529" s="50"/>
      <c r="L529" s="8"/>
    </row>
    <row r="530" spans="1:12">
      <c r="A530" s="88" t="s">
        <v>6357</v>
      </c>
      <c r="B530" s="161">
        <v>22.33</v>
      </c>
      <c r="C530" s="82" t="s">
        <v>25</v>
      </c>
      <c r="E530" s="50"/>
      <c r="F530" s="50"/>
      <c r="L530" s="8"/>
    </row>
    <row r="531" spans="1:12">
      <c r="A531" s="88" t="s">
        <v>6358</v>
      </c>
      <c r="B531" s="161">
        <v>177.86</v>
      </c>
      <c r="C531" s="82" t="s">
        <v>25</v>
      </c>
      <c r="E531" s="50"/>
      <c r="F531" s="50"/>
      <c r="L531" s="8"/>
    </row>
    <row r="532" spans="1:12">
      <c r="A532" s="88" t="s">
        <v>6359</v>
      </c>
      <c r="B532" s="161">
        <v>171</v>
      </c>
      <c r="C532" s="82" t="s">
        <v>25</v>
      </c>
      <c r="E532" s="50"/>
      <c r="F532" s="50"/>
      <c r="L532" s="8"/>
    </row>
    <row r="533" spans="1:12">
      <c r="A533" s="88"/>
      <c r="B533" s="161"/>
      <c r="C533" s="82"/>
      <c r="E533" s="50"/>
      <c r="F533" s="50"/>
      <c r="L533" s="8"/>
    </row>
    <row r="534" spans="1:12">
      <c r="A534" s="88" t="s">
        <v>6360</v>
      </c>
      <c r="B534" s="161">
        <v>87.22</v>
      </c>
      <c r="C534" s="82" t="s">
        <v>25</v>
      </c>
      <c r="E534" s="50"/>
      <c r="F534" s="50"/>
      <c r="L534" s="8"/>
    </row>
    <row r="535" spans="1:12">
      <c r="A535" s="88" t="s">
        <v>6361</v>
      </c>
      <c r="B535" s="161">
        <v>184.8</v>
      </c>
      <c r="C535" s="82" t="s">
        <v>25</v>
      </c>
      <c r="E535" s="50"/>
      <c r="F535" s="50"/>
      <c r="L535" s="8"/>
    </row>
    <row r="536" spans="1:12">
      <c r="A536" s="88" t="s">
        <v>6362</v>
      </c>
      <c r="B536" s="161">
        <v>53.24</v>
      </c>
      <c r="C536" s="82" t="s">
        <v>25</v>
      </c>
      <c r="E536" s="50"/>
      <c r="F536" s="50"/>
      <c r="L536" s="8"/>
    </row>
    <row r="537" spans="1:12">
      <c r="A537" s="88" t="s">
        <v>6363</v>
      </c>
      <c r="B537" s="161">
        <v>21.75</v>
      </c>
      <c r="C537" s="82" t="s">
        <v>25</v>
      </c>
      <c r="E537" s="50"/>
      <c r="F537" s="50"/>
      <c r="L537" s="8"/>
    </row>
    <row r="538" spans="1:12">
      <c r="A538" s="88" t="s">
        <v>6364</v>
      </c>
      <c r="B538" s="161">
        <v>37.25</v>
      </c>
      <c r="C538" s="82" t="s">
        <v>25</v>
      </c>
      <c r="E538" s="50"/>
      <c r="F538" s="50"/>
      <c r="L538" s="8"/>
    </row>
    <row r="539" spans="1:12">
      <c r="A539" s="88" t="s">
        <v>6365</v>
      </c>
      <c r="B539" s="161">
        <v>13.95</v>
      </c>
      <c r="C539" s="82" t="s">
        <v>25</v>
      </c>
      <c r="E539" s="50"/>
      <c r="F539" s="50"/>
      <c r="L539" s="8"/>
    </row>
    <row r="540" spans="1:12">
      <c r="A540" s="88" t="s">
        <v>6366</v>
      </c>
      <c r="B540" s="161">
        <v>18.45</v>
      </c>
      <c r="C540" s="82" t="s">
        <v>25</v>
      </c>
      <c r="E540" s="50"/>
      <c r="F540" s="50"/>
      <c r="L540" s="8"/>
    </row>
    <row r="541" spans="1:12">
      <c r="A541" s="88" t="s">
        <v>6367</v>
      </c>
      <c r="B541" s="161">
        <v>26.75</v>
      </c>
      <c r="C541" s="82" t="s">
        <v>25</v>
      </c>
      <c r="E541" s="50"/>
      <c r="F541" s="50"/>
      <c r="L541" s="8"/>
    </row>
    <row r="542" spans="1:12">
      <c r="A542" s="88"/>
      <c r="B542" s="161"/>
      <c r="C542" s="87"/>
      <c r="E542" s="50"/>
      <c r="F542" s="50"/>
      <c r="L542" s="8"/>
    </row>
    <row r="543" spans="1:12">
      <c r="A543" s="88"/>
      <c r="B543" s="161"/>
      <c r="C543" s="87"/>
      <c r="E543" s="50"/>
      <c r="F543" s="50"/>
      <c r="L543" s="8"/>
    </row>
    <row r="544" spans="1:12">
      <c r="A544" s="88" t="s">
        <v>6368</v>
      </c>
      <c r="B544" s="161">
        <v>428.5</v>
      </c>
      <c r="C544" s="87" t="s">
        <v>38</v>
      </c>
      <c r="E544" s="50"/>
      <c r="F544" s="50"/>
      <c r="L544" s="8"/>
    </row>
    <row r="545" spans="1:12">
      <c r="A545" s="88" t="s">
        <v>6369</v>
      </c>
      <c r="B545" s="161">
        <v>1651.65</v>
      </c>
      <c r="C545" s="87" t="s">
        <v>38</v>
      </c>
      <c r="D545" t="s">
        <v>5918</v>
      </c>
      <c r="E545" s="50"/>
      <c r="F545" s="50"/>
      <c r="L545" s="8"/>
    </row>
    <row r="546" spans="1:12">
      <c r="A546" s="88" t="s">
        <v>6370</v>
      </c>
      <c r="B546" s="161">
        <v>3408.13</v>
      </c>
      <c r="C546" s="87" t="s">
        <v>38</v>
      </c>
      <c r="D546" t="s">
        <v>5918</v>
      </c>
      <c r="E546" s="50"/>
      <c r="F546" s="50"/>
      <c r="L546" s="8"/>
    </row>
    <row r="547" spans="1:12">
      <c r="A547" s="88" t="s">
        <v>6371</v>
      </c>
      <c r="B547" s="161">
        <v>91.98</v>
      </c>
      <c r="C547" s="87" t="s">
        <v>38</v>
      </c>
      <c r="D547" t="s">
        <v>5918</v>
      </c>
      <c r="E547" s="50"/>
      <c r="F547" s="50"/>
      <c r="L547" s="8"/>
    </row>
    <row r="548" spans="1:12">
      <c r="A548" s="88" t="s">
        <v>6372</v>
      </c>
      <c r="B548" s="161">
        <v>51.6</v>
      </c>
      <c r="C548" s="87" t="s">
        <v>26</v>
      </c>
      <c r="E548" s="50"/>
      <c r="F548" s="50"/>
      <c r="L548" s="8"/>
    </row>
    <row r="549" spans="1:12">
      <c r="A549" s="88" t="s">
        <v>6373</v>
      </c>
      <c r="B549" s="161">
        <v>1386.7</v>
      </c>
      <c r="C549" s="87" t="s">
        <v>38</v>
      </c>
      <c r="E549" s="50"/>
      <c r="F549" s="50"/>
      <c r="L549" s="8"/>
    </row>
    <row r="550" spans="1:12">
      <c r="A550" s="88" t="s">
        <v>6374</v>
      </c>
      <c r="B550" s="161">
        <v>108</v>
      </c>
      <c r="C550" s="87" t="s">
        <v>38</v>
      </c>
      <c r="E550" s="50"/>
      <c r="F550" s="50"/>
      <c r="L550" s="8"/>
    </row>
    <row r="551" spans="1:12">
      <c r="A551" s="88" t="s">
        <v>6375</v>
      </c>
      <c r="B551" s="161">
        <v>182.9</v>
      </c>
      <c r="C551" s="87" t="s">
        <v>34</v>
      </c>
      <c r="E551" s="50"/>
      <c r="F551" s="50"/>
      <c r="L551" s="8"/>
    </row>
    <row r="552" spans="1:12">
      <c r="A552" s="88" t="s">
        <v>6376</v>
      </c>
      <c r="B552" s="161">
        <v>155</v>
      </c>
      <c r="C552" s="87" t="s">
        <v>38</v>
      </c>
      <c r="E552" s="50"/>
      <c r="F552" s="50"/>
      <c r="L552" s="8"/>
    </row>
    <row r="553" spans="1:12">
      <c r="A553" s="88" t="s">
        <v>6377</v>
      </c>
      <c r="B553" s="161">
        <v>95.75</v>
      </c>
      <c r="C553" s="87" t="s">
        <v>34</v>
      </c>
      <c r="E553" s="50"/>
      <c r="F553" s="50"/>
      <c r="L553" s="8"/>
    </row>
    <row r="554" spans="1:12">
      <c r="A554" s="88" t="s">
        <v>6378</v>
      </c>
      <c r="B554" s="161">
        <v>282.04000000000002</v>
      </c>
      <c r="C554" s="87" t="s">
        <v>38</v>
      </c>
      <c r="E554" s="50"/>
      <c r="F554" s="50"/>
      <c r="L554" s="8"/>
    </row>
    <row r="555" spans="1:12">
      <c r="A555" s="88" t="s">
        <v>6379</v>
      </c>
      <c r="B555" s="161">
        <v>26.5</v>
      </c>
      <c r="C555" s="87" t="s">
        <v>38</v>
      </c>
      <c r="E555" s="50"/>
      <c r="F555" s="50"/>
      <c r="L555" s="8"/>
    </row>
    <row r="556" spans="1:12">
      <c r="A556" s="88"/>
      <c r="B556" s="161"/>
      <c r="C556" s="87"/>
      <c r="E556" s="50"/>
      <c r="F556" s="50"/>
      <c r="L556" s="8"/>
    </row>
    <row r="557" spans="1:12">
      <c r="A557" s="8" t="s">
        <v>6380</v>
      </c>
      <c r="B557" s="81">
        <v>220.35</v>
      </c>
      <c r="C557" s="87" t="s">
        <v>38</v>
      </c>
      <c r="D557" t="s">
        <v>61</v>
      </c>
      <c r="E557" s="50"/>
      <c r="F557" s="50"/>
      <c r="L557" s="8"/>
    </row>
    <row r="558" spans="1:12">
      <c r="A558" s="8" t="s">
        <v>6381</v>
      </c>
      <c r="B558" s="81">
        <v>554.4</v>
      </c>
      <c r="C558" s="87" t="s">
        <v>38</v>
      </c>
      <c r="D558" t="s">
        <v>61</v>
      </c>
      <c r="E558" s="50"/>
      <c r="F558" s="50"/>
      <c r="L558" s="8"/>
    </row>
    <row r="559" spans="1:12">
      <c r="A559" s="8" t="s">
        <v>6382</v>
      </c>
      <c r="B559" s="81">
        <v>753.5</v>
      </c>
      <c r="C559" s="87" t="s">
        <v>38</v>
      </c>
      <c r="D559" t="s">
        <v>61</v>
      </c>
      <c r="E559" s="50"/>
      <c r="F559" s="50"/>
      <c r="L559" s="8"/>
    </row>
    <row r="560" spans="1:12">
      <c r="A560" s="8" t="s">
        <v>6383</v>
      </c>
      <c r="B560" s="81">
        <v>244.31</v>
      </c>
      <c r="C560" s="87" t="s">
        <v>38</v>
      </c>
      <c r="D560" t="s">
        <v>61</v>
      </c>
      <c r="E560" s="50"/>
      <c r="F560" s="50"/>
      <c r="L560" s="8"/>
    </row>
    <row r="561" spans="1:12">
      <c r="A561" s="8" t="s">
        <v>6384</v>
      </c>
      <c r="B561" s="81">
        <v>180.81</v>
      </c>
      <c r="C561" s="87" t="s">
        <v>38</v>
      </c>
      <c r="E561" s="50"/>
      <c r="F561" s="50"/>
      <c r="L561" s="8"/>
    </row>
    <row r="562" spans="1:12">
      <c r="A562" s="8" t="s">
        <v>6385</v>
      </c>
      <c r="B562" s="81">
        <v>153.5</v>
      </c>
      <c r="C562" s="87" t="s">
        <v>38</v>
      </c>
      <c r="D562" t="s">
        <v>61</v>
      </c>
      <c r="E562" s="50"/>
      <c r="F562" s="50"/>
      <c r="L562" s="8"/>
    </row>
    <row r="563" spans="1:12">
      <c r="A563" s="8" t="s">
        <v>6386</v>
      </c>
      <c r="B563" s="81">
        <v>40.25</v>
      </c>
      <c r="C563" s="87" t="s">
        <v>38</v>
      </c>
      <c r="E563" s="50"/>
      <c r="F563" s="50"/>
      <c r="L563" s="8"/>
    </row>
    <row r="564" spans="1:12">
      <c r="A564" s="8" t="s">
        <v>6387</v>
      </c>
      <c r="B564" s="81">
        <v>313.35000000000002</v>
      </c>
      <c r="C564" s="87" t="s">
        <v>38</v>
      </c>
      <c r="D564" t="s">
        <v>61</v>
      </c>
      <c r="E564" s="50"/>
      <c r="F564" s="50"/>
      <c r="L564" s="8"/>
    </row>
    <row r="565" spans="1:12">
      <c r="A565" s="8" t="s">
        <v>6388</v>
      </c>
      <c r="B565" s="81">
        <v>26</v>
      </c>
      <c r="C565" s="87" t="s">
        <v>38</v>
      </c>
      <c r="D565" t="s">
        <v>61</v>
      </c>
      <c r="E565" s="50"/>
      <c r="F565" s="50"/>
      <c r="L565" s="8"/>
    </row>
    <row r="566" spans="1:12">
      <c r="A566" s="8" t="s">
        <v>6389</v>
      </c>
      <c r="B566" s="81">
        <v>19</v>
      </c>
      <c r="C566" s="87" t="s">
        <v>38</v>
      </c>
      <c r="E566" s="50"/>
      <c r="F566" s="50"/>
      <c r="L566" s="8"/>
    </row>
    <row r="567" spans="1:12">
      <c r="A567" s="8"/>
      <c r="B567" s="81"/>
      <c r="C567" s="87"/>
      <c r="E567" s="50"/>
      <c r="F567" s="50"/>
      <c r="L567" s="8"/>
    </row>
    <row r="568" spans="1:12">
      <c r="A568" s="8"/>
      <c r="B568" s="81"/>
      <c r="C568" s="87"/>
      <c r="E568" s="50"/>
      <c r="F568" s="50"/>
      <c r="L568" s="8"/>
    </row>
    <row r="569" spans="1:12">
      <c r="A569" s="8" t="s">
        <v>6390</v>
      </c>
      <c r="B569" s="81">
        <v>45.35</v>
      </c>
      <c r="C569" s="87" t="s">
        <v>38</v>
      </c>
      <c r="D569" t="s">
        <v>60</v>
      </c>
      <c r="E569" s="50"/>
      <c r="F569" s="50"/>
      <c r="L569" s="8"/>
    </row>
    <row r="570" spans="1:12">
      <c r="A570" s="8"/>
      <c r="B570" s="81"/>
      <c r="C570" s="87"/>
      <c r="E570" s="50"/>
      <c r="F570" s="50"/>
      <c r="L570" s="8"/>
    </row>
    <row r="571" spans="1:12">
      <c r="A571" s="8" t="s">
        <v>6391</v>
      </c>
      <c r="B571" s="81">
        <v>264.75</v>
      </c>
      <c r="C571" s="87" t="s">
        <v>38</v>
      </c>
      <c r="D571" t="s">
        <v>61</v>
      </c>
      <c r="E571" s="50"/>
      <c r="F571" s="50"/>
      <c r="L571" s="8"/>
    </row>
    <row r="572" spans="1:12">
      <c r="A572" s="8" t="s">
        <v>6392</v>
      </c>
      <c r="B572" s="81">
        <v>34.75</v>
      </c>
      <c r="C572" s="87" t="s">
        <v>38</v>
      </c>
      <c r="D572" t="s">
        <v>5918</v>
      </c>
      <c r="E572" s="50"/>
      <c r="F572" s="50"/>
      <c r="L572" s="8"/>
    </row>
    <row r="573" spans="1:12">
      <c r="A573" s="8" t="s">
        <v>6393</v>
      </c>
      <c r="B573" s="81">
        <v>1337.59</v>
      </c>
      <c r="C573" s="87" t="s">
        <v>38</v>
      </c>
      <c r="D573" t="s">
        <v>61</v>
      </c>
      <c r="E573" s="50"/>
      <c r="F573" s="50"/>
      <c r="L573" s="8"/>
    </row>
    <row r="574" spans="1:12">
      <c r="A574" s="8" t="s">
        <v>6394</v>
      </c>
      <c r="B574" s="81">
        <v>3197.5</v>
      </c>
      <c r="C574" s="87" t="s">
        <v>38</v>
      </c>
      <c r="D574" t="s">
        <v>61</v>
      </c>
      <c r="E574" s="50"/>
      <c r="F574" s="50"/>
      <c r="L574" s="8"/>
    </row>
    <row r="575" spans="1:12">
      <c r="A575" s="8" t="s">
        <v>6395</v>
      </c>
      <c r="B575" s="81">
        <v>138.58000000000001</v>
      </c>
      <c r="C575" s="87" t="s">
        <v>38</v>
      </c>
      <c r="D575" t="s">
        <v>61</v>
      </c>
      <c r="E575" s="50"/>
      <c r="F575" s="50"/>
      <c r="L575" s="8"/>
    </row>
    <row r="576" spans="1:12">
      <c r="A576" s="8" t="s">
        <v>6396</v>
      </c>
      <c r="B576" s="81">
        <v>314.5</v>
      </c>
      <c r="C576" s="87" t="s">
        <v>38</v>
      </c>
      <c r="D576" t="s">
        <v>61</v>
      </c>
      <c r="E576" s="50"/>
      <c r="F576" s="50"/>
      <c r="L576" s="8"/>
    </row>
    <row r="577" spans="1:12">
      <c r="A577" s="8" t="s">
        <v>6397</v>
      </c>
      <c r="B577" s="81">
        <v>35</v>
      </c>
      <c r="C577" s="87" t="s">
        <v>38</v>
      </c>
      <c r="E577" s="50"/>
      <c r="F577" s="50"/>
      <c r="L577" s="8"/>
    </row>
    <row r="578" spans="1:12">
      <c r="A578" s="8" t="s">
        <v>6398</v>
      </c>
      <c r="B578" s="81">
        <v>3646.37</v>
      </c>
      <c r="C578" s="87" t="s">
        <v>38</v>
      </c>
      <c r="D578" t="s">
        <v>61</v>
      </c>
      <c r="E578" s="50"/>
      <c r="F578" s="50"/>
      <c r="L578" s="8"/>
    </row>
    <row r="579" spans="1:12">
      <c r="A579" s="8" t="s">
        <v>6399</v>
      </c>
      <c r="B579" s="81">
        <v>2081.96</v>
      </c>
      <c r="C579" s="87" t="s">
        <v>38</v>
      </c>
      <c r="D579" t="s">
        <v>61</v>
      </c>
      <c r="E579" s="50"/>
      <c r="F579" s="50"/>
      <c r="L579" s="8"/>
    </row>
    <row r="580" spans="1:12">
      <c r="A580" s="8" t="s">
        <v>6400</v>
      </c>
      <c r="B580" s="81">
        <v>21.5</v>
      </c>
      <c r="C580" s="87" t="s">
        <v>38</v>
      </c>
      <c r="D580" t="s">
        <v>61</v>
      </c>
      <c r="E580" s="50"/>
      <c r="F580" s="50"/>
      <c r="L580" s="8"/>
    </row>
    <row r="581" spans="1:12">
      <c r="A581" s="8" t="s">
        <v>6401</v>
      </c>
      <c r="B581" s="81">
        <v>41.25</v>
      </c>
      <c r="C581" s="87" t="s">
        <v>38</v>
      </c>
      <c r="D581" t="s">
        <v>61</v>
      </c>
      <c r="E581" s="50"/>
      <c r="F581" s="50"/>
      <c r="L581" s="8"/>
    </row>
    <row r="582" spans="1:12">
      <c r="A582" s="8" t="s">
        <v>6402</v>
      </c>
      <c r="B582" s="81">
        <v>248.7</v>
      </c>
      <c r="C582" s="87" t="s">
        <v>38</v>
      </c>
      <c r="D582" t="s">
        <v>61</v>
      </c>
      <c r="E582" s="50"/>
      <c r="F582" s="50"/>
      <c r="L582" s="8"/>
    </row>
    <row r="583" spans="1:12">
      <c r="A583" s="8" t="s">
        <v>6403</v>
      </c>
      <c r="B583" s="81">
        <v>80.849999999999994</v>
      </c>
      <c r="C583" s="87" t="s">
        <v>38</v>
      </c>
      <c r="D583" t="s">
        <v>61</v>
      </c>
      <c r="E583" s="50"/>
      <c r="F583" s="50"/>
      <c r="L583" s="8"/>
    </row>
    <row r="584" spans="1:12">
      <c r="A584" s="8"/>
      <c r="B584" s="81"/>
      <c r="C584" s="82"/>
      <c r="E584" s="50"/>
      <c r="F584" s="50"/>
      <c r="L584" s="8"/>
    </row>
    <row r="585" spans="1:12">
      <c r="A585" s="8" t="s">
        <v>6404</v>
      </c>
      <c r="B585" s="81">
        <v>31.47</v>
      </c>
      <c r="C585" s="82" t="s">
        <v>38</v>
      </c>
      <c r="D585" t="s">
        <v>5918</v>
      </c>
      <c r="E585" s="50"/>
      <c r="F585" s="50"/>
      <c r="L585" s="8"/>
    </row>
    <row r="586" spans="1:12">
      <c r="A586" s="8" t="s">
        <v>6405</v>
      </c>
      <c r="B586" s="81">
        <v>53.1</v>
      </c>
      <c r="C586" s="82" t="s">
        <v>38</v>
      </c>
      <c r="D586" t="s">
        <v>61</v>
      </c>
      <c r="E586" s="50"/>
      <c r="F586" s="50"/>
      <c r="L586" s="8"/>
    </row>
    <row r="587" spans="1:12">
      <c r="A587" s="8" t="s">
        <v>6406</v>
      </c>
      <c r="B587" s="81">
        <v>1182.94</v>
      </c>
      <c r="C587" s="82" t="s">
        <v>38</v>
      </c>
      <c r="D587" t="s">
        <v>61</v>
      </c>
      <c r="E587" s="50"/>
      <c r="F587" s="50"/>
      <c r="L587" s="8"/>
    </row>
    <row r="588" spans="1:12">
      <c r="A588" s="8" t="s">
        <v>6407</v>
      </c>
      <c r="B588" s="81">
        <v>16.25</v>
      </c>
      <c r="C588" s="82" t="s">
        <v>38</v>
      </c>
      <c r="D588" t="s">
        <v>61</v>
      </c>
      <c r="E588" s="50"/>
      <c r="F588" s="50"/>
      <c r="L588" s="8"/>
    </row>
    <row r="589" spans="1:12">
      <c r="A589" s="8" t="s">
        <v>6408</v>
      </c>
      <c r="B589" s="81">
        <v>55.5</v>
      </c>
      <c r="C589" s="82" t="s">
        <v>38</v>
      </c>
      <c r="D589" t="s">
        <v>61</v>
      </c>
      <c r="E589" s="50"/>
      <c r="F589" s="50"/>
      <c r="L589" s="8"/>
    </row>
    <row r="590" spans="1:12">
      <c r="A590" s="8" t="s">
        <v>6409</v>
      </c>
      <c r="B590" s="81">
        <v>182.35</v>
      </c>
      <c r="C590" s="82" t="s">
        <v>38</v>
      </c>
      <c r="E590" s="50"/>
      <c r="F590" s="50"/>
      <c r="L590" s="8"/>
    </row>
    <row r="591" spans="1:12">
      <c r="A591" s="8" t="s">
        <v>6410</v>
      </c>
      <c r="B591" s="81">
        <v>86.2</v>
      </c>
      <c r="C591" s="82" t="s">
        <v>38</v>
      </c>
      <c r="E591" s="50"/>
      <c r="F591" s="50"/>
      <c r="L591" s="8"/>
    </row>
    <row r="592" spans="1:12">
      <c r="A592" s="8" t="s">
        <v>6411</v>
      </c>
      <c r="B592" s="81">
        <v>973.8</v>
      </c>
      <c r="C592" s="82" t="s">
        <v>38</v>
      </c>
      <c r="E592" s="50"/>
      <c r="F592" s="50"/>
      <c r="L592" s="8"/>
    </row>
    <row r="593" spans="1:12">
      <c r="A593" s="8" t="s">
        <v>6412</v>
      </c>
      <c r="B593" s="81">
        <v>401.46</v>
      </c>
      <c r="C593" s="82" t="s">
        <v>38</v>
      </c>
      <c r="E593" s="50"/>
      <c r="F593" s="50"/>
      <c r="L593" s="8"/>
    </row>
    <row r="594" spans="1:12">
      <c r="A594" s="8" t="s">
        <v>6413</v>
      </c>
      <c r="B594" s="81">
        <v>30.7</v>
      </c>
      <c r="C594" s="82" t="s">
        <v>38</v>
      </c>
      <c r="E594" s="50"/>
      <c r="F594" s="50"/>
      <c r="L594" s="8"/>
    </row>
    <row r="595" spans="1:12">
      <c r="A595" s="8" t="s">
        <v>6414</v>
      </c>
      <c r="B595" s="81">
        <v>32</v>
      </c>
      <c r="C595" s="82" t="s">
        <v>38</v>
      </c>
      <c r="D595" t="s">
        <v>61</v>
      </c>
      <c r="E595" s="50"/>
      <c r="F595" s="50"/>
      <c r="L595" s="8"/>
    </row>
    <row r="596" spans="1:12">
      <c r="A596" s="8"/>
      <c r="B596" s="81"/>
      <c r="C596" s="82"/>
      <c r="E596" s="50"/>
      <c r="F596" s="50"/>
      <c r="L596" s="8"/>
    </row>
    <row r="597" spans="1:12">
      <c r="A597" s="8" t="s">
        <v>6415</v>
      </c>
      <c r="B597" s="81">
        <v>91.5</v>
      </c>
      <c r="C597" s="82" t="s">
        <v>25</v>
      </c>
      <c r="D597" t="s">
        <v>61</v>
      </c>
      <c r="E597" s="50"/>
      <c r="F597" s="50"/>
      <c r="L597" s="8"/>
    </row>
    <row r="598" spans="1:12">
      <c r="A598" s="8" t="s">
        <v>6416</v>
      </c>
      <c r="B598" s="81">
        <v>806.58</v>
      </c>
      <c r="C598" s="82" t="s">
        <v>38</v>
      </c>
      <c r="E598" s="50"/>
      <c r="F598" s="50"/>
      <c r="L598" s="8"/>
    </row>
    <row r="599" spans="1:12">
      <c r="A599" s="8" t="s">
        <v>6417</v>
      </c>
      <c r="B599" s="81">
        <v>718.32</v>
      </c>
      <c r="C599" s="82" t="s">
        <v>38</v>
      </c>
      <c r="E599" s="50"/>
      <c r="F599" s="50"/>
      <c r="L599" s="8"/>
    </row>
    <row r="600" spans="1:12">
      <c r="A600" s="8" t="s">
        <v>6418</v>
      </c>
      <c r="B600" s="81">
        <v>346.05</v>
      </c>
      <c r="C600" s="82" t="s">
        <v>38</v>
      </c>
      <c r="E600" s="50"/>
      <c r="F600" s="50"/>
      <c r="L600" s="8"/>
    </row>
    <row r="601" spans="1:12">
      <c r="A601" s="8" t="s">
        <v>6419</v>
      </c>
      <c r="B601" s="81">
        <v>812.1</v>
      </c>
      <c r="C601" s="82" t="s">
        <v>38</v>
      </c>
      <c r="E601" s="50"/>
      <c r="F601" s="50"/>
      <c r="L601" s="8"/>
    </row>
    <row r="602" spans="1:12">
      <c r="A602" s="8" t="s">
        <v>6420</v>
      </c>
      <c r="B602" s="83">
        <v>2790.16</v>
      </c>
      <c r="C602" s="82" t="s">
        <v>38</v>
      </c>
      <c r="D602" t="s">
        <v>5918</v>
      </c>
      <c r="E602" s="50"/>
      <c r="F602" s="50"/>
      <c r="L602" s="8"/>
    </row>
    <row r="603" spans="1:12">
      <c r="A603" s="8" t="s">
        <v>6421</v>
      </c>
      <c r="B603" s="83">
        <v>856.05</v>
      </c>
      <c r="C603" s="82" t="s">
        <v>38</v>
      </c>
      <c r="D603" t="s">
        <v>5918</v>
      </c>
      <c r="E603" s="50"/>
      <c r="F603" s="50"/>
      <c r="L603" s="8"/>
    </row>
    <row r="604" spans="1:12">
      <c r="A604" s="8" t="s">
        <v>6422</v>
      </c>
      <c r="B604" s="83">
        <v>110.5</v>
      </c>
      <c r="C604" s="82" t="s">
        <v>38</v>
      </c>
      <c r="D604" t="s">
        <v>61</v>
      </c>
      <c r="E604" s="50"/>
      <c r="F604" s="50"/>
      <c r="L604" s="8"/>
    </row>
    <row r="605" spans="1:12">
      <c r="A605" s="8" t="s">
        <v>6423</v>
      </c>
      <c r="B605" s="83">
        <v>316.05</v>
      </c>
      <c r="C605" s="82" t="s">
        <v>38</v>
      </c>
      <c r="D605" t="s">
        <v>5918</v>
      </c>
      <c r="E605" s="50"/>
      <c r="F605" s="50"/>
      <c r="L605" s="8"/>
    </row>
    <row r="606" spans="1:12">
      <c r="A606" s="8" t="s">
        <v>6424</v>
      </c>
      <c r="B606" s="83">
        <v>2091.39</v>
      </c>
      <c r="C606" s="82" t="s">
        <v>38</v>
      </c>
      <c r="D606" t="s">
        <v>5918</v>
      </c>
      <c r="E606" s="50"/>
      <c r="F606" s="50"/>
      <c r="L606" s="8"/>
    </row>
    <row r="607" spans="1:12">
      <c r="A607" s="8" t="s">
        <v>6425</v>
      </c>
      <c r="B607" s="83">
        <v>1180.1500000000001</v>
      </c>
      <c r="C607" s="82" t="s">
        <v>38</v>
      </c>
      <c r="D607" t="s">
        <v>5918</v>
      </c>
      <c r="E607" s="50"/>
      <c r="F607" s="50"/>
      <c r="L607" s="8"/>
    </row>
    <row r="608" spans="1:12">
      <c r="A608" s="8" t="s">
        <v>6426</v>
      </c>
      <c r="B608" s="83">
        <v>65</v>
      </c>
      <c r="C608" s="82" t="s">
        <v>38</v>
      </c>
      <c r="D608" t="s">
        <v>61</v>
      </c>
      <c r="E608" s="50"/>
      <c r="F608" s="50"/>
      <c r="L608" s="8"/>
    </row>
    <row r="609" spans="1:12">
      <c r="A609" s="8"/>
      <c r="B609" s="83"/>
      <c r="C609" s="82"/>
      <c r="E609" s="50"/>
      <c r="F609" s="50"/>
      <c r="L609" s="8"/>
    </row>
    <row r="610" spans="1:12">
      <c r="A610" s="8" t="s">
        <v>6427</v>
      </c>
      <c r="B610" s="83">
        <v>37.53</v>
      </c>
      <c r="C610" s="82" t="s">
        <v>38</v>
      </c>
      <c r="D610" t="s">
        <v>61</v>
      </c>
      <c r="E610" s="50"/>
      <c r="F610" s="50"/>
      <c r="L610" s="8"/>
    </row>
    <row r="611" spans="1:12">
      <c r="A611" s="8" t="s">
        <v>6428</v>
      </c>
      <c r="B611" s="83">
        <v>110.51</v>
      </c>
      <c r="C611" s="82" t="s">
        <v>38</v>
      </c>
      <c r="D611" t="s">
        <v>61</v>
      </c>
      <c r="E611" s="50"/>
      <c r="F611" s="50"/>
      <c r="L611" s="8"/>
    </row>
    <row r="612" spans="1:12">
      <c r="A612" s="8" t="s">
        <v>6429</v>
      </c>
      <c r="B612" s="83">
        <v>41.25</v>
      </c>
      <c r="C612" s="82" t="s">
        <v>38</v>
      </c>
      <c r="D612" t="s">
        <v>5918</v>
      </c>
      <c r="E612" s="50"/>
      <c r="F612" s="50"/>
      <c r="L612" s="8"/>
    </row>
    <row r="613" spans="1:12">
      <c r="A613" s="8" t="s">
        <v>6430</v>
      </c>
      <c r="B613" s="83">
        <v>45</v>
      </c>
      <c r="C613" s="82" t="s">
        <v>38</v>
      </c>
      <c r="D613" t="s">
        <v>5918</v>
      </c>
      <c r="E613" s="50"/>
      <c r="F613" s="50"/>
      <c r="L613" s="8"/>
    </row>
    <row r="614" spans="1:12">
      <c r="A614" s="8" t="s">
        <v>6431</v>
      </c>
      <c r="B614" s="83">
        <v>70</v>
      </c>
      <c r="C614" s="82" t="s">
        <v>38</v>
      </c>
      <c r="D614" t="s">
        <v>61</v>
      </c>
      <c r="E614" s="50"/>
      <c r="F614" s="50"/>
      <c r="L614" s="8"/>
    </row>
    <row r="615" spans="1:12">
      <c r="A615" s="8" t="s">
        <v>6432</v>
      </c>
      <c r="B615" s="83">
        <v>115.95</v>
      </c>
      <c r="C615" s="82" t="s">
        <v>38</v>
      </c>
      <c r="D615" t="s">
        <v>5918</v>
      </c>
      <c r="E615" s="50"/>
      <c r="F615" s="50"/>
      <c r="L615" s="8"/>
    </row>
    <row r="616" spans="1:12">
      <c r="A616" s="8"/>
      <c r="B616" s="83"/>
      <c r="C616" s="82"/>
      <c r="E616" s="50"/>
      <c r="F616" s="50"/>
      <c r="L616" s="8"/>
    </row>
    <row r="617" spans="1:12">
      <c r="A617" s="8" t="s">
        <v>6433</v>
      </c>
      <c r="B617" s="83">
        <v>28.8</v>
      </c>
      <c r="C617" s="82" t="s">
        <v>38</v>
      </c>
      <c r="D617" t="s">
        <v>61</v>
      </c>
      <c r="E617" s="50"/>
      <c r="F617" s="50"/>
      <c r="L617" s="8"/>
    </row>
    <row r="618" spans="1:12">
      <c r="A618" s="8" t="s">
        <v>6434</v>
      </c>
      <c r="B618" s="83">
        <v>78</v>
      </c>
      <c r="C618" s="82" t="s">
        <v>38</v>
      </c>
      <c r="D618" t="s">
        <v>5918</v>
      </c>
      <c r="E618" s="50"/>
      <c r="F618" s="50"/>
      <c r="L618" s="8"/>
    </row>
    <row r="619" spans="1:12">
      <c r="A619" s="8" t="s">
        <v>6435</v>
      </c>
      <c r="B619" s="83">
        <v>13.75</v>
      </c>
      <c r="C619" s="82" t="s">
        <v>38</v>
      </c>
      <c r="D619" t="s">
        <v>61</v>
      </c>
      <c r="E619" s="50"/>
      <c r="F619" s="50"/>
      <c r="L619" s="8"/>
    </row>
    <row r="620" spans="1:12">
      <c r="A620" s="8" t="s">
        <v>6436</v>
      </c>
      <c r="B620" s="83">
        <v>13</v>
      </c>
      <c r="C620" s="82" t="s">
        <v>38</v>
      </c>
      <c r="D620" t="s">
        <v>61</v>
      </c>
      <c r="E620" s="50"/>
      <c r="F620" s="50"/>
      <c r="L620" s="8"/>
    </row>
    <row r="621" spans="1:12">
      <c r="A621" s="8"/>
      <c r="B621" s="83"/>
      <c r="C621" s="82"/>
      <c r="E621" s="50"/>
      <c r="F621" s="50"/>
      <c r="L621" s="8"/>
    </row>
    <row r="622" spans="1:12">
      <c r="A622" s="8" t="s">
        <v>6437</v>
      </c>
      <c r="B622" s="83">
        <v>27</v>
      </c>
      <c r="C622" s="82" t="s">
        <v>38</v>
      </c>
      <c r="D622" t="s">
        <v>5918</v>
      </c>
      <c r="E622" s="50"/>
      <c r="F622" s="50"/>
      <c r="L622" s="8"/>
    </row>
    <row r="623" spans="1:12">
      <c r="A623" s="8"/>
      <c r="B623" s="83"/>
      <c r="C623" s="82"/>
      <c r="E623" s="50"/>
      <c r="F623" s="50"/>
      <c r="L623" s="8"/>
    </row>
    <row r="624" spans="1:12">
      <c r="A624" s="8" t="s">
        <v>6438</v>
      </c>
      <c r="B624" s="83">
        <v>60</v>
      </c>
      <c r="C624" s="82" t="s">
        <v>38</v>
      </c>
      <c r="D624" t="s">
        <v>61</v>
      </c>
      <c r="E624" s="50"/>
      <c r="F624" s="50"/>
      <c r="L624" s="8"/>
    </row>
    <row r="625" spans="1:12">
      <c r="A625" s="8" t="s">
        <v>6439</v>
      </c>
      <c r="B625" s="83">
        <v>14.5</v>
      </c>
      <c r="C625" s="82" t="s">
        <v>38</v>
      </c>
      <c r="D625" t="s">
        <v>5918</v>
      </c>
      <c r="E625" s="50"/>
      <c r="F625" s="50"/>
      <c r="L625" s="8"/>
    </row>
    <row r="626" spans="1:12">
      <c r="A626" s="8" t="s">
        <v>6440</v>
      </c>
      <c r="B626" s="83">
        <v>47.7</v>
      </c>
      <c r="C626" s="82" t="s">
        <v>38</v>
      </c>
      <c r="D626" t="s">
        <v>61</v>
      </c>
      <c r="E626" s="50"/>
      <c r="F626" s="50"/>
      <c r="L626" s="8"/>
    </row>
    <row r="627" spans="1:12">
      <c r="A627" s="8" t="s">
        <v>6441</v>
      </c>
      <c r="B627" s="83">
        <v>15</v>
      </c>
      <c r="C627" s="82" t="s">
        <v>38</v>
      </c>
      <c r="D627" t="s">
        <v>61</v>
      </c>
      <c r="E627" s="50"/>
      <c r="F627" s="50"/>
      <c r="L627" s="8"/>
    </row>
    <row r="628" spans="1:12">
      <c r="A628" s="8" t="s">
        <v>6442</v>
      </c>
      <c r="B628" s="83">
        <v>61</v>
      </c>
      <c r="C628" s="82" t="s">
        <v>38</v>
      </c>
      <c r="E628" s="50"/>
      <c r="F628" s="50"/>
      <c r="L628" s="8"/>
    </row>
    <row r="629" spans="1:12">
      <c r="A629" s="8" t="s">
        <v>6443</v>
      </c>
      <c r="B629" s="83">
        <v>510.25</v>
      </c>
      <c r="C629" s="82" t="s">
        <v>38</v>
      </c>
      <c r="D629" t="s">
        <v>61</v>
      </c>
      <c r="E629" s="50"/>
      <c r="F629" s="50"/>
      <c r="L629" s="8"/>
    </row>
    <row r="630" spans="1:12">
      <c r="A630" s="8" t="s">
        <v>6444</v>
      </c>
      <c r="B630" s="83">
        <v>56.8</v>
      </c>
      <c r="C630" s="82" t="s">
        <v>38</v>
      </c>
      <c r="D630" t="s">
        <v>61</v>
      </c>
      <c r="E630" s="50"/>
      <c r="F630" s="50"/>
      <c r="L630" s="8"/>
    </row>
    <row r="631" spans="1:12">
      <c r="A631" s="8" t="s">
        <v>6445</v>
      </c>
      <c r="B631" s="83">
        <v>40.5</v>
      </c>
      <c r="C631" s="82" t="s">
        <v>38</v>
      </c>
      <c r="D631" t="s">
        <v>61</v>
      </c>
      <c r="E631" s="50"/>
      <c r="F631" s="50"/>
      <c r="L631" s="8"/>
    </row>
    <row r="632" spans="1:12">
      <c r="A632" s="8" t="s">
        <v>6446</v>
      </c>
      <c r="B632" s="83">
        <v>23.05</v>
      </c>
      <c r="C632" s="82" t="s">
        <v>38</v>
      </c>
      <c r="D632" t="s">
        <v>5918</v>
      </c>
      <c r="E632" s="50"/>
      <c r="F632" s="50"/>
      <c r="L632" s="8"/>
    </row>
    <row r="633" spans="1:12">
      <c r="A633" s="8" t="s">
        <v>6447</v>
      </c>
      <c r="B633" s="83">
        <v>14.5</v>
      </c>
      <c r="C633" s="82" t="s">
        <v>38</v>
      </c>
      <c r="D633" t="s">
        <v>61</v>
      </c>
      <c r="E633" s="50"/>
      <c r="F633" s="50"/>
      <c r="L633" s="8"/>
    </row>
    <row r="634" spans="1:12">
      <c r="A634" s="8" t="s">
        <v>6448</v>
      </c>
      <c r="B634" s="83">
        <v>109.63</v>
      </c>
      <c r="C634" s="82" t="s">
        <v>38</v>
      </c>
      <c r="D634" t="s">
        <v>5918</v>
      </c>
      <c r="E634" s="50"/>
      <c r="F634" s="50"/>
      <c r="L634" s="8"/>
    </row>
    <row r="635" spans="1:12">
      <c r="A635" s="8" t="s">
        <v>6449</v>
      </c>
      <c r="B635" s="83">
        <v>14.5</v>
      </c>
      <c r="C635" s="82" t="s">
        <v>38</v>
      </c>
      <c r="D635" t="s">
        <v>5918</v>
      </c>
      <c r="E635" s="50"/>
      <c r="F635" s="50"/>
      <c r="L635" s="8"/>
    </row>
    <row r="636" spans="1:12">
      <c r="A636" s="8" t="s">
        <v>6450</v>
      </c>
      <c r="B636" s="83">
        <v>69.52</v>
      </c>
      <c r="C636" s="82" t="s">
        <v>38</v>
      </c>
      <c r="D636" t="s">
        <v>61</v>
      </c>
      <c r="E636" s="50"/>
      <c r="F636" s="50"/>
      <c r="L636" s="8"/>
    </row>
    <row r="637" spans="1:12">
      <c r="A637" s="8" t="s">
        <v>6451</v>
      </c>
      <c r="B637" s="83">
        <v>11.33</v>
      </c>
      <c r="C637" s="82" t="s">
        <v>38</v>
      </c>
      <c r="D637" t="s">
        <v>61</v>
      </c>
      <c r="E637" s="50"/>
      <c r="F637" s="50"/>
      <c r="L637" s="8"/>
    </row>
    <row r="638" spans="1:12">
      <c r="A638" s="8" t="s">
        <v>6452</v>
      </c>
      <c r="B638" s="83">
        <v>95.35</v>
      </c>
      <c r="C638" s="82" t="s">
        <v>38</v>
      </c>
      <c r="D638" t="s">
        <v>61</v>
      </c>
      <c r="E638" s="50"/>
      <c r="F638" s="50"/>
      <c r="L638" s="8"/>
    </row>
    <row r="639" spans="1:12">
      <c r="A639" s="8" t="s">
        <v>6453</v>
      </c>
      <c r="B639" s="83">
        <v>11.8</v>
      </c>
      <c r="C639" s="82" t="s">
        <v>38</v>
      </c>
      <c r="D639" t="s">
        <v>5918</v>
      </c>
      <c r="E639" s="50"/>
      <c r="F639" s="50"/>
      <c r="L639" s="8"/>
    </row>
    <row r="640" spans="1:12">
      <c r="A640" s="8" t="s">
        <v>6454</v>
      </c>
      <c r="B640" s="83">
        <v>600.29999999999995</v>
      </c>
      <c r="C640" s="82" t="s">
        <v>38</v>
      </c>
      <c r="E640" s="50"/>
      <c r="F640" s="50"/>
      <c r="L640" s="8"/>
    </row>
    <row r="641" spans="1:12">
      <c r="A641" s="8" t="s">
        <v>6455</v>
      </c>
      <c r="B641" s="83">
        <v>360</v>
      </c>
      <c r="C641" s="82" t="s">
        <v>34</v>
      </c>
      <c r="E641" s="50"/>
      <c r="F641" s="50"/>
      <c r="L641" s="8"/>
    </row>
    <row r="642" spans="1:12">
      <c r="A642" s="8" t="s">
        <v>6456</v>
      </c>
      <c r="B642" s="83">
        <v>63.45</v>
      </c>
      <c r="C642" s="82" t="s">
        <v>38</v>
      </c>
      <c r="E642" s="50"/>
      <c r="F642" s="50"/>
      <c r="L642" s="8"/>
    </row>
    <row r="643" spans="1:12">
      <c r="A643" s="8" t="s">
        <v>6457</v>
      </c>
      <c r="B643" s="83">
        <v>29.3</v>
      </c>
      <c r="C643" s="82" t="s">
        <v>38</v>
      </c>
      <c r="E643" s="50"/>
      <c r="F643" s="50"/>
      <c r="L643" s="8"/>
    </row>
    <row r="644" spans="1:12">
      <c r="A644" s="8" t="s">
        <v>6458</v>
      </c>
      <c r="B644" s="83">
        <v>63.5</v>
      </c>
      <c r="C644" s="82" t="s">
        <v>38</v>
      </c>
      <c r="E644" s="50"/>
      <c r="F644" s="50"/>
      <c r="L644" s="8"/>
    </row>
    <row r="645" spans="1:12">
      <c r="A645" s="8" t="s">
        <v>6459</v>
      </c>
      <c r="B645" s="83">
        <v>122</v>
      </c>
      <c r="C645" s="82" t="s">
        <v>38</v>
      </c>
      <c r="E645" s="50"/>
      <c r="F645" s="50"/>
      <c r="L645" s="8"/>
    </row>
    <row r="646" spans="1:12">
      <c r="A646" s="8"/>
      <c r="B646" s="83"/>
      <c r="C646" s="82"/>
      <c r="E646" s="50"/>
      <c r="F646" s="50"/>
      <c r="L646" s="8"/>
    </row>
    <row r="647" spans="1:12">
      <c r="A647" s="8"/>
      <c r="B647" s="83"/>
      <c r="C647" s="82"/>
      <c r="E647" s="50"/>
      <c r="F647" s="50"/>
      <c r="L647" s="8"/>
    </row>
    <row r="648" spans="1:12">
      <c r="A648" s="8" t="s">
        <v>6460</v>
      </c>
      <c r="B648" s="83">
        <v>43.5</v>
      </c>
      <c r="C648" s="82" t="s">
        <v>38</v>
      </c>
      <c r="E648" s="50"/>
      <c r="F648" s="50"/>
      <c r="L648" s="8"/>
    </row>
    <row r="649" spans="1:12">
      <c r="A649" s="8" t="s">
        <v>6461</v>
      </c>
      <c r="B649" s="83">
        <v>85</v>
      </c>
      <c r="C649" s="82" t="s">
        <v>38</v>
      </c>
      <c r="E649" s="50"/>
      <c r="F649" s="50"/>
      <c r="L649" s="8"/>
    </row>
    <row r="650" spans="1:12">
      <c r="A650" s="8" t="s">
        <v>6462</v>
      </c>
      <c r="B650" s="83">
        <v>44.5</v>
      </c>
      <c r="C650" s="82" t="s">
        <v>38</v>
      </c>
      <c r="E650" s="50"/>
      <c r="F650" s="50"/>
      <c r="L650" s="8"/>
    </row>
    <row r="651" spans="1:12">
      <c r="A651" s="8" t="s">
        <v>6463</v>
      </c>
      <c r="B651" s="83">
        <v>32.950000000000003</v>
      </c>
      <c r="C651" s="82" t="s">
        <v>38</v>
      </c>
      <c r="E651" s="50"/>
      <c r="F651" s="50"/>
      <c r="L651" s="8"/>
    </row>
    <row r="652" spans="1:12">
      <c r="A652" s="8" t="s">
        <v>6464</v>
      </c>
      <c r="B652" s="83">
        <v>253.1</v>
      </c>
      <c r="C652" s="82" t="s">
        <v>38</v>
      </c>
      <c r="E652" s="50"/>
      <c r="F652" s="50"/>
      <c r="L652" s="8"/>
    </row>
    <row r="653" spans="1:12">
      <c r="A653" s="8" t="s">
        <v>6465</v>
      </c>
      <c r="B653" s="83">
        <v>8.85</v>
      </c>
      <c r="C653" s="82" t="s">
        <v>38</v>
      </c>
      <c r="E653" s="50"/>
      <c r="F653" s="50"/>
      <c r="L653" s="8"/>
    </row>
    <row r="654" spans="1:12">
      <c r="A654" s="8" t="s">
        <v>6466</v>
      </c>
      <c r="B654" s="83">
        <v>79.3</v>
      </c>
      <c r="C654" s="82" t="s">
        <v>34</v>
      </c>
      <c r="E654" s="50"/>
      <c r="F654" s="50"/>
      <c r="L654" s="8"/>
    </row>
    <row r="655" spans="1:12">
      <c r="A655" s="8" t="s">
        <v>6467</v>
      </c>
      <c r="B655" s="83">
        <v>27.91</v>
      </c>
      <c r="C655" s="82" t="s">
        <v>34</v>
      </c>
      <c r="E655" s="50"/>
      <c r="F655" s="50"/>
      <c r="L655" s="8"/>
    </row>
    <row r="656" spans="1:12">
      <c r="A656" s="8" t="s">
        <v>6468</v>
      </c>
      <c r="B656" s="83">
        <v>67.959999999999994</v>
      </c>
      <c r="C656" s="82" t="s">
        <v>34</v>
      </c>
      <c r="E656" s="50"/>
      <c r="F656" s="50"/>
      <c r="L656" s="8"/>
    </row>
    <row r="657" spans="1:12">
      <c r="A657" s="8" t="s">
        <v>6469</v>
      </c>
      <c r="B657" s="83">
        <v>33.35</v>
      </c>
      <c r="C657" s="82" t="s">
        <v>34</v>
      </c>
      <c r="E657" s="50"/>
      <c r="F657" s="50"/>
      <c r="L657" s="8"/>
    </row>
    <row r="658" spans="1:12">
      <c r="A658" s="8" t="s">
        <v>6470</v>
      </c>
      <c r="B658" s="83">
        <v>202.25</v>
      </c>
      <c r="C658" s="82" t="s">
        <v>38</v>
      </c>
      <c r="E658" s="50"/>
      <c r="F658" s="50"/>
      <c r="L658" s="8"/>
    </row>
    <row r="659" spans="1:12">
      <c r="A659" s="8" t="s">
        <v>6471</v>
      </c>
      <c r="B659" s="83">
        <v>312.2</v>
      </c>
      <c r="C659" s="82" t="s">
        <v>38</v>
      </c>
      <c r="E659" s="50"/>
      <c r="F659" s="50"/>
      <c r="L659" s="8"/>
    </row>
    <row r="660" spans="1:12">
      <c r="A660" s="8" t="s">
        <v>6472</v>
      </c>
      <c r="B660" s="83">
        <v>19.55</v>
      </c>
      <c r="C660" s="82" t="s">
        <v>34</v>
      </c>
      <c r="E660" s="50"/>
      <c r="F660" s="50"/>
      <c r="L660" s="8"/>
    </row>
    <row r="661" spans="1:12">
      <c r="A661" s="8" t="s">
        <v>6473</v>
      </c>
      <c r="B661" s="83">
        <v>28.1</v>
      </c>
      <c r="C661" s="82" t="s">
        <v>34</v>
      </c>
      <c r="E661" s="50"/>
      <c r="F661" s="50"/>
      <c r="L661" s="8"/>
    </row>
    <row r="662" spans="1:12">
      <c r="A662" s="8" t="s">
        <v>6474</v>
      </c>
      <c r="B662" s="83">
        <v>268.39999999999998</v>
      </c>
      <c r="C662" s="82" t="s">
        <v>34</v>
      </c>
      <c r="E662" s="50"/>
      <c r="F662" s="50"/>
      <c r="L662" s="8"/>
    </row>
    <row r="663" spans="1:12">
      <c r="A663" s="8" t="s">
        <v>6475</v>
      </c>
      <c r="B663" s="83">
        <v>113.4</v>
      </c>
      <c r="C663" s="82" t="s">
        <v>34</v>
      </c>
      <c r="E663" s="50"/>
      <c r="F663" s="50"/>
      <c r="L663" s="8"/>
    </row>
    <row r="664" spans="1:12">
      <c r="A664" s="8" t="s">
        <v>6476</v>
      </c>
      <c r="B664" s="83">
        <v>16.25</v>
      </c>
      <c r="C664" s="82" t="s">
        <v>34</v>
      </c>
      <c r="E664" s="50"/>
      <c r="F664" s="50"/>
      <c r="L664" s="8"/>
    </row>
    <row r="665" spans="1:12">
      <c r="A665" s="8" t="s">
        <v>6477</v>
      </c>
      <c r="B665" s="83">
        <v>228.8</v>
      </c>
      <c r="C665" s="82" t="s">
        <v>34</v>
      </c>
      <c r="E665" s="50"/>
      <c r="F665" s="50"/>
      <c r="L665" s="8"/>
    </row>
    <row r="666" spans="1:12">
      <c r="A666" s="8" t="s">
        <v>6478</v>
      </c>
      <c r="B666" s="83">
        <v>498.1</v>
      </c>
      <c r="C666" s="82" t="s">
        <v>34</v>
      </c>
      <c r="E666" s="50"/>
      <c r="F666" s="50"/>
      <c r="L666" s="8"/>
    </row>
    <row r="667" spans="1:12">
      <c r="A667" s="8" t="s">
        <v>6479</v>
      </c>
      <c r="B667" s="83">
        <v>1132.8</v>
      </c>
      <c r="C667" s="82" t="s">
        <v>34</v>
      </c>
      <c r="E667" s="50"/>
      <c r="F667" s="50"/>
      <c r="L667" s="8"/>
    </row>
    <row r="668" spans="1:12">
      <c r="A668" s="8"/>
      <c r="B668" s="83"/>
      <c r="C668" s="82"/>
      <c r="E668" s="50"/>
      <c r="F668" s="50"/>
      <c r="L668" s="8"/>
    </row>
    <row r="669" spans="1:12">
      <c r="A669" s="8"/>
      <c r="B669" s="83"/>
      <c r="C669" s="82"/>
      <c r="E669" s="50"/>
      <c r="F669" s="50"/>
      <c r="L669" s="8"/>
    </row>
    <row r="670" spans="1:12">
      <c r="A670" s="8" t="s">
        <v>6480</v>
      </c>
      <c r="B670" s="83">
        <v>7.54</v>
      </c>
      <c r="C670" s="82" t="s">
        <v>34</v>
      </c>
      <c r="E670" s="50"/>
      <c r="F670" s="50"/>
      <c r="L670" s="8"/>
    </row>
    <row r="671" spans="1:12">
      <c r="A671" s="8" t="s">
        <v>6481</v>
      </c>
      <c r="B671" s="83">
        <v>46.35</v>
      </c>
      <c r="C671" s="82" t="s">
        <v>34</v>
      </c>
      <c r="E671" s="50"/>
      <c r="F671" s="50"/>
      <c r="L671" s="8"/>
    </row>
    <row r="672" spans="1:12">
      <c r="A672" s="8" t="s">
        <v>6482</v>
      </c>
      <c r="B672" s="83">
        <v>61</v>
      </c>
      <c r="C672" s="82" t="s">
        <v>34</v>
      </c>
      <c r="E672" s="50"/>
      <c r="F672" s="50"/>
      <c r="L672" s="8"/>
    </row>
    <row r="673" spans="1:12">
      <c r="A673" s="8" t="s">
        <v>6483</v>
      </c>
      <c r="B673" s="83">
        <v>189.2</v>
      </c>
      <c r="C673" s="82" t="s">
        <v>38</v>
      </c>
      <c r="E673" s="50"/>
      <c r="F673" s="50"/>
      <c r="L673" s="8"/>
    </row>
    <row r="674" spans="1:12">
      <c r="A674" s="8" t="s">
        <v>6484</v>
      </c>
      <c r="B674" s="83">
        <v>654.66999999999996</v>
      </c>
      <c r="C674" s="82" t="s">
        <v>38</v>
      </c>
      <c r="E674" s="50"/>
      <c r="F674" s="50"/>
      <c r="L674" s="8"/>
    </row>
    <row r="675" spans="1:12">
      <c r="A675" s="8"/>
      <c r="B675" s="83"/>
      <c r="C675" s="82"/>
      <c r="E675" s="50"/>
      <c r="F675" s="50"/>
      <c r="L675" s="8"/>
    </row>
    <row r="676" spans="1:12">
      <c r="A676" s="8" t="s">
        <v>6485</v>
      </c>
      <c r="B676" s="83">
        <v>14.92</v>
      </c>
      <c r="C676" s="82" t="s">
        <v>34</v>
      </c>
      <c r="E676" s="50"/>
      <c r="F676" s="50"/>
      <c r="L676" s="8"/>
    </row>
    <row r="677" spans="1:12">
      <c r="A677" s="8" t="s">
        <v>6486</v>
      </c>
      <c r="B677" s="83">
        <v>464.37</v>
      </c>
      <c r="C677" s="82" t="s">
        <v>38</v>
      </c>
      <c r="E677" s="50"/>
      <c r="F677" s="50"/>
      <c r="L677" s="8"/>
    </row>
    <row r="678" spans="1:12">
      <c r="A678" s="8" t="s">
        <v>6487</v>
      </c>
      <c r="B678" s="83">
        <v>58.15</v>
      </c>
      <c r="C678" s="82" t="s">
        <v>34</v>
      </c>
      <c r="E678" s="50"/>
      <c r="F678" s="50"/>
      <c r="L678" s="8"/>
    </row>
    <row r="679" spans="1:12">
      <c r="A679" s="8" t="s">
        <v>6488</v>
      </c>
      <c r="B679" s="83">
        <v>108.4</v>
      </c>
      <c r="C679" s="82" t="s">
        <v>26</v>
      </c>
      <c r="E679" s="50"/>
      <c r="F679" s="50"/>
      <c r="L679" s="8"/>
    </row>
    <row r="680" spans="1:12">
      <c r="A680" s="8" t="s">
        <v>6489</v>
      </c>
      <c r="B680" s="83">
        <v>87.5</v>
      </c>
      <c r="C680" s="82" t="s">
        <v>34</v>
      </c>
      <c r="E680" s="50"/>
      <c r="F680" s="50"/>
      <c r="L680" s="8"/>
    </row>
    <row r="681" spans="1:12">
      <c r="A681" s="8" t="s">
        <v>6490</v>
      </c>
      <c r="B681" s="83">
        <v>2115.6</v>
      </c>
      <c r="C681" s="82" t="s">
        <v>34</v>
      </c>
      <c r="D681" t="s">
        <v>5918</v>
      </c>
      <c r="E681" s="50"/>
      <c r="F681" s="50"/>
      <c r="L681" s="8"/>
    </row>
    <row r="682" spans="1:12">
      <c r="A682" s="8" t="s">
        <v>6491</v>
      </c>
      <c r="B682" s="83">
        <v>32.950000000000003</v>
      </c>
      <c r="C682" s="82" t="s">
        <v>34</v>
      </c>
      <c r="E682" s="50"/>
      <c r="F682" s="50"/>
      <c r="L682" s="8"/>
    </row>
    <row r="683" spans="1:12">
      <c r="A683" s="8" t="s">
        <v>6492</v>
      </c>
      <c r="B683" s="83">
        <v>374.65</v>
      </c>
      <c r="C683" s="82" t="s">
        <v>34</v>
      </c>
      <c r="E683" s="50"/>
      <c r="F683" s="50"/>
      <c r="L683" s="8"/>
    </row>
    <row r="684" spans="1:12">
      <c r="A684" s="8" t="s">
        <v>6493</v>
      </c>
      <c r="B684" s="83">
        <v>288</v>
      </c>
      <c r="C684" s="82" t="s">
        <v>34</v>
      </c>
      <c r="D684" t="s">
        <v>5918</v>
      </c>
      <c r="E684" s="50"/>
      <c r="F684" s="50"/>
      <c r="L684" s="8"/>
    </row>
    <row r="685" spans="1:12">
      <c r="A685" s="8" t="s">
        <v>6494</v>
      </c>
      <c r="B685" s="83">
        <v>1187.1500000000001</v>
      </c>
      <c r="C685" s="82" t="s">
        <v>34</v>
      </c>
      <c r="D685" t="s">
        <v>5918</v>
      </c>
      <c r="E685" s="50"/>
      <c r="F685" s="50"/>
      <c r="L685" s="8"/>
    </row>
    <row r="686" spans="1:12">
      <c r="A686" s="8" t="s">
        <v>6495</v>
      </c>
      <c r="B686" s="83">
        <v>790.85</v>
      </c>
      <c r="C686" s="82" t="s">
        <v>34</v>
      </c>
      <c r="E686" s="50"/>
      <c r="F686" s="50"/>
      <c r="L686" s="8"/>
    </row>
    <row r="687" spans="1:12">
      <c r="A687" s="8" t="s">
        <v>6496</v>
      </c>
      <c r="B687" s="83">
        <v>106.38</v>
      </c>
      <c r="C687" s="82" t="s">
        <v>34</v>
      </c>
      <c r="E687" s="50"/>
      <c r="F687" s="50"/>
      <c r="L687" s="8"/>
    </row>
    <row r="688" spans="1:12">
      <c r="A688" s="8" t="s">
        <v>6497</v>
      </c>
      <c r="B688" s="86">
        <v>248.4</v>
      </c>
      <c r="C688" s="82" t="s">
        <v>34</v>
      </c>
      <c r="E688" s="50"/>
      <c r="F688" s="50"/>
      <c r="L688" s="8"/>
    </row>
    <row r="689" spans="1:12">
      <c r="A689" s="8" t="s">
        <v>6498</v>
      </c>
      <c r="B689" s="86">
        <v>247.09</v>
      </c>
      <c r="C689" s="82" t="s">
        <v>34</v>
      </c>
      <c r="E689" s="50"/>
      <c r="F689" s="50"/>
      <c r="L689" s="8"/>
    </row>
    <row r="690" spans="1:12">
      <c r="A690" s="8" t="s">
        <v>6499</v>
      </c>
      <c r="B690" s="86">
        <v>219.6</v>
      </c>
      <c r="C690" s="82" t="s">
        <v>34</v>
      </c>
      <c r="E690" s="50"/>
      <c r="F690" s="50"/>
      <c r="L690" s="8"/>
    </row>
    <row r="691" spans="1:12">
      <c r="A691" s="8" t="s">
        <v>6500</v>
      </c>
      <c r="B691" s="86">
        <v>52.4</v>
      </c>
      <c r="C691" s="82" t="s">
        <v>34</v>
      </c>
      <c r="E691" s="50"/>
      <c r="F691" s="50"/>
      <c r="L691" s="8"/>
    </row>
    <row r="692" spans="1:12">
      <c r="A692" s="8"/>
      <c r="B692" s="83"/>
      <c r="C692" s="82"/>
      <c r="E692" s="50"/>
      <c r="F692" s="50"/>
      <c r="L692" s="8"/>
    </row>
    <row r="693" spans="1:12">
      <c r="A693" s="8" t="s">
        <v>6501</v>
      </c>
      <c r="B693" s="83">
        <v>1548.5</v>
      </c>
      <c r="C693" s="82" t="s">
        <v>34</v>
      </c>
      <c r="E693" s="50"/>
      <c r="F693" s="50"/>
      <c r="L693" s="8"/>
    </row>
    <row r="694" spans="1:12">
      <c r="A694" s="8" t="s">
        <v>6502</v>
      </c>
      <c r="B694" s="83">
        <v>37.200000000000003</v>
      </c>
      <c r="C694" s="82" t="s">
        <v>34</v>
      </c>
      <c r="E694" s="50"/>
      <c r="F694" s="50"/>
      <c r="L694" s="8"/>
    </row>
    <row r="695" spans="1:12">
      <c r="A695" s="8" t="s">
        <v>6503</v>
      </c>
      <c r="B695" s="83">
        <v>27.7</v>
      </c>
      <c r="C695" s="82" t="s">
        <v>34</v>
      </c>
      <c r="E695" s="50"/>
      <c r="F695" s="50"/>
      <c r="L695" s="8"/>
    </row>
    <row r="696" spans="1:12">
      <c r="A696" s="8" t="s">
        <v>6504</v>
      </c>
      <c r="B696" s="83">
        <v>159.19999999999999</v>
      </c>
      <c r="C696" s="82" t="s">
        <v>34</v>
      </c>
      <c r="E696" s="50"/>
      <c r="F696" s="50"/>
      <c r="L696" s="8"/>
    </row>
    <row r="697" spans="1:12">
      <c r="A697" s="8" t="s">
        <v>6505</v>
      </c>
      <c r="B697" s="83">
        <v>292.10000000000002</v>
      </c>
      <c r="C697" s="82" t="s">
        <v>34</v>
      </c>
      <c r="E697" s="50"/>
      <c r="F697" s="50"/>
      <c r="L697" s="8"/>
    </row>
    <row r="698" spans="1:12">
      <c r="A698" s="8"/>
      <c r="B698" s="83"/>
      <c r="C698" s="82"/>
      <c r="L698" s="8"/>
    </row>
    <row r="699" spans="1:12">
      <c r="A699" t="s">
        <v>6506</v>
      </c>
      <c r="B699" s="44">
        <v>690.5</v>
      </c>
      <c r="C699" s="82" t="s">
        <v>34</v>
      </c>
      <c r="D699" s="66" t="s">
        <v>5918</v>
      </c>
      <c r="E699" s="50"/>
      <c r="F699" s="50"/>
      <c r="L699" s="8"/>
    </row>
    <row r="700" spans="1:12" ht="15" customHeight="1">
      <c r="A700" t="s">
        <v>6507</v>
      </c>
      <c r="B700" s="44">
        <v>1351</v>
      </c>
      <c r="C700" s="82" t="s">
        <v>34</v>
      </c>
      <c r="D700" s="66" t="s">
        <v>5918</v>
      </c>
    </row>
    <row r="701" spans="1:12" ht="15" customHeight="1">
      <c r="A701" t="s">
        <v>6508</v>
      </c>
      <c r="B701" s="44">
        <v>467</v>
      </c>
      <c r="C701" s="82" t="s">
        <v>34</v>
      </c>
      <c r="D701" s="66" t="s">
        <v>5918</v>
      </c>
    </row>
    <row r="702" spans="1:12" ht="15" customHeight="1">
      <c r="A702" t="s">
        <v>6509</v>
      </c>
      <c r="B702" s="44">
        <v>2890.38</v>
      </c>
      <c r="C702" s="82" t="s">
        <v>34</v>
      </c>
      <c r="D702" s="66" t="s">
        <v>5918</v>
      </c>
    </row>
    <row r="703" spans="1:12" ht="15" customHeight="1">
      <c r="A703" t="s">
        <v>6510</v>
      </c>
      <c r="B703" s="44">
        <v>412.5</v>
      </c>
      <c r="C703" s="82" t="s">
        <v>34</v>
      </c>
    </row>
    <row r="704" spans="1:12" ht="15" customHeight="1">
      <c r="A704" t="s">
        <v>6511</v>
      </c>
      <c r="B704" s="44">
        <v>126</v>
      </c>
      <c r="C704" s="82" t="s">
        <v>34</v>
      </c>
      <c r="D704" t="s">
        <v>61</v>
      </c>
    </row>
    <row r="705" spans="1:4" ht="15" customHeight="1">
      <c r="A705" t="s">
        <v>6512</v>
      </c>
      <c r="B705" s="44">
        <v>112.75</v>
      </c>
      <c r="C705" s="82" t="s">
        <v>34</v>
      </c>
      <c r="D705" t="s">
        <v>5918</v>
      </c>
    </row>
    <row r="706" spans="1:4" ht="15" customHeight="1">
      <c r="A706" t="s">
        <v>6513</v>
      </c>
      <c r="B706" s="44">
        <v>793.8</v>
      </c>
      <c r="C706" s="82" t="s">
        <v>34</v>
      </c>
      <c r="D706" t="s">
        <v>5918</v>
      </c>
    </row>
    <row r="707" spans="1:4" ht="15" customHeight="1">
      <c r="A707" t="s">
        <v>6514</v>
      </c>
      <c r="B707" s="44">
        <v>26</v>
      </c>
      <c r="C707" s="82" t="s">
        <v>34</v>
      </c>
    </row>
    <row r="708" spans="1:4" ht="15" customHeight="1">
      <c r="A708" t="s">
        <v>6515</v>
      </c>
      <c r="B708" s="44">
        <v>1187.3</v>
      </c>
      <c r="C708" s="82" t="s">
        <v>34</v>
      </c>
      <c r="D708" t="s">
        <v>5918</v>
      </c>
    </row>
    <row r="709" spans="1:4" ht="15" customHeight="1">
      <c r="A709" t="s">
        <v>6516</v>
      </c>
      <c r="B709" s="44">
        <v>7824.5</v>
      </c>
      <c r="C709" s="82" t="s">
        <v>34</v>
      </c>
      <c r="D709" t="s">
        <v>5918</v>
      </c>
    </row>
    <row r="710" spans="1:4" ht="15" customHeight="1">
      <c r="A710" t="s">
        <v>6517</v>
      </c>
      <c r="B710" s="44">
        <v>24.17</v>
      </c>
      <c r="C710" s="82" t="s">
        <v>34</v>
      </c>
    </row>
    <row r="711" spans="1:4" ht="15" customHeight="1">
      <c r="A711" t="s">
        <v>6518</v>
      </c>
      <c r="B711" s="44">
        <v>162.30000000000001</v>
      </c>
      <c r="C711" s="82" t="s">
        <v>34</v>
      </c>
    </row>
    <row r="712" spans="1:4" ht="15" customHeight="1">
      <c r="B712" s="44"/>
    </row>
    <row r="713" spans="1:4" ht="15" customHeight="1">
      <c r="A713" t="s">
        <v>6519</v>
      </c>
      <c r="B713" s="44">
        <v>23.45</v>
      </c>
      <c r="C713" t="s">
        <v>34</v>
      </c>
    </row>
    <row r="714" spans="1:4" ht="15" customHeight="1">
      <c r="A714" t="s">
        <v>6520</v>
      </c>
      <c r="B714" s="44">
        <v>109.8</v>
      </c>
      <c r="C714" t="s">
        <v>38</v>
      </c>
      <c r="D714" t="s">
        <v>60</v>
      </c>
    </row>
    <row r="715" spans="1:4" ht="15" customHeight="1">
      <c r="A715" t="s">
        <v>6521</v>
      </c>
      <c r="B715" s="44">
        <v>39.299999999999997</v>
      </c>
      <c r="C715" t="s">
        <v>34</v>
      </c>
    </row>
    <row r="716" spans="1:4" ht="15" customHeight="1">
      <c r="A716" t="s">
        <v>6522</v>
      </c>
      <c r="B716" s="44">
        <v>89.05</v>
      </c>
      <c r="C716" t="s">
        <v>34</v>
      </c>
    </row>
    <row r="717" spans="1:4" ht="15" customHeight="1">
      <c r="A717" t="s">
        <v>6523</v>
      </c>
      <c r="B717" s="44">
        <v>54.3</v>
      </c>
      <c r="C717" t="s">
        <v>38</v>
      </c>
    </row>
    <row r="718" spans="1:4" ht="15" customHeight="1">
      <c r="B718" s="44"/>
    </row>
    <row r="719" spans="1:4" ht="15" customHeight="1">
      <c r="A719" t="s">
        <v>6524</v>
      </c>
      <c r="B719" s="44">
        <v>99.2</v>
      </c>
      <c r="C719" t="s">
        <v>38</v>
      </c>
    </row>
    <row r="720" spans="1:4" ht="15" customHeight="1">
      <c r="A720" t="s">
        <v>6525</v>
      </c>
      <c r="B720" s="44">
        <v>13.09</v>
      </c>
      <c r="C720" t="s">
        <v>38</v>
      </c>
    </row>
    <row r="721" spans="1:4" ht="15" customHeight="1">
      <c r="A721" t="s">
        <v>6526</v>
      </c>
      <c r="B721" s="44">
        <v>49.6</v>
      </c>
      <c r="C721" t="s">
        <v>38</v>
      </c>
    </row>
    <row r="722" spans="1:4" ht="15" customHeight="1">
      <c r="B722" s="44"/>
    </row>
    <row r="723" spans="1:4" ht="15" customHeight="1">
      <c r="A723" t="s">
        <v>6527</v>
      </c>
      <c r="B723" s="44">
        <v>64.900000000000006</v>
      </c>
      <c r="C723" t="s">
        <v>38</v>
      </c>
    </row>
    <row r="724" spans="1:4" ht="15" customHeight="1">
      <c r="B724" s="44"/>
    </row>
    <row r="725" spans="1:4" ht="15" customHeight="1">
      <c r="B725" s="44"/>
    </row>
    <row r="726" spans="1:4" ht="15" customHeight="1">
      <c r="A726" t="s">
        <v>6528</v>
      </c>
      <c r="B726" s="44">
        <v>485.2</v>
      </c>
      <c r="C726" t="s">
        <v>34</v>
      </c>
    </row>
    <row r="727" spans="1:4" ht="15" customHeight="1">
      <c r="A727" t="s">
        <v>6529</v>
      </c>
      <c r="B727" s="44">
        <v>35.4</v>
      </c>
      <c r="C727" t="s">
        <v>34</v>
      </c>
    </row>
    <row r="728" spans="1:4" ht="15" customHeight="1">
      <c r="A728" t="s">
        <v>6530</v>
      </c>
      <c r="B728" s="44">
        <v>28.05</v>
      </c>
      <c r="C728" t="s">
        <v>34</v>
      </c>
      <c r="D728" t="s">
        <v>5918</v>
      </c>
    </row>
    <row r="729" spans="1:4" ht="15" customHeight="1">
      <c r="A729" t="s">
        <v>6531</v>
      </c>
      <c r="B729" s="44">
        <v>80.55</v>
      </c>
      <c r="C729" t="s">
        <v>38</v>
      </c>
    </row>
    <row r="730" spans="1:4" ht="15" customHeight="1">
      <c r="A730" t="s">
        <v>6532</v>
      </c>
      <c r="B730" s="44">
        <v>234.15</v>
      </c>
      <c r="C730" t="s">
        <v>34</v>
      </c>
    </row>
    <row r="731" spans="1:4" ht="15" customHeight="1">
      <c r="A731" t="s">
        <v>6533</v>
      </c>
      <c r="B731" s="44">
        <v>112.7</v>
      </c>
      <c r="C731" t="s">
        <v>34</v>
      </c>
    </row>
    <row r="732" spans="1:4" ht="15" customHeight="1">
      <c r="A732" t="s">
        <v>6534</v>
      </c>
      <c r="B732" s="44">
        <v>202.4</v>
      </c>
      <c r="C732" t="s">
        <v>34</v>
      </c>
    </row>
    <row r="733" spans="1:4" ht="15" customHeight="1">
      <c r="A733" t="s">
        <v>6535</v>
      </c>
      <c r="B733" s="44">
        <v>44.85</v>
      </c>
      <c r="C733" t="s">
        <v>34</v>
      </c>
    </row>
    <row r="734" spans="1:4" ht="15" customHeight="1">
      <c r="A734" t="s">
        <v>6536</v>
      </c>
      <c r="B734" s="44">
        <v>126.9</v>
      </c>
      <c r="C734" t="s">
        <v>34</v>
      </c>
    </row>
    <row r="735" spans="1:4" ht="15" customHeight="1">
      <c r="A735" t="s">
        <v>6537</v>
      </c>
      <c r="B735" s="44">
        <v>91.5</v>
      </c>
      <c r="C735" t="s">
        <v>34</v>
      </c>
    </row>
    <row r="736" spans="1:4" ht="15" customHeight="1">
      <c r="A736" t="s">
        <v>6538</v>
      </c>
      <c r="B736" s="44">
        <v>31.75</v>
      </c>
      <c r="C736" t="s">
        <v>34</v>
      </c>
    </row>
    <row r="737" spans="1:4" ht="15" customHeight="1">
      <c r="A737" t="s">
        <v>6539</v>
      </c>
      <c r="B737" s="44">
        <v>396.75</v>
      </c>
      <c r="C737" t="s">
        <v>34</v>
      </c>
    </row>
    <row r="738" spans="1:4" ht="15" customHeight="1">
      <c r="A738" t="s">
        <v>6540</v>
      </c>
      <c r="B738" s="44">
        <v>41.5</v>
      </c>
      <c r="C738" t="s">
        <v>34</v>
      </c>
    </row>
    <row r="739" spans="1:4" ht="15" customHeight="1">
      <c r="A739" t="s">
        <v>6541</v>
      </c>
      <c r="B739" s="44">
        <v>20.75</v>
      </c>
      <c r="C739" t="s">
        <v>34</v>
      </c>
    </row>
    <row r="740" spans="1:4" ht="15" customHeight="1">
      <c r="A740" t="s">
        <v>6542</v>
      </c>
      <c r="B740" s="44">
        <v>83</v>
      </c>
      <c r="C740" t="s">
        <v>34</v>
      </c>
    </row>
    <row r="741" spans="1:4" ht="15" customHeight="1">
      <c r="A741" t="s">
        <v>6543</v>
      </c>
      <c r="B741" s="44">
        <v>85.4</v>
      </c>
      <c r="C741" t="s">
        <v>34</v>
      </c>
    </row>
    <row r="742" spans="1:4" ht="15" customHeight="1">
      <c r="A742" t="s">
        <v>6544</v>
      </c>
      <c r="B742" s="44">
        <v>67.2</v>
      </c>
      <c r="C742" t="s">
        <v>34</v>
      </c>
    </row>
    <row r="743" spans="1:4" ht="15" customHeight="1">
      <c r="A743" t="s">
        <v>6545</v>
      </c>
      <c r="B743" s="44">
        <v>288.64999999999998</v>
      </c>
      <c r="C743" t="s">
        <v>26</v>
      </c>
      <c r="D743" t="s">
        <v>6546</v>
      </c>
    </row>
    <row r="744" spans="1:4" ht="15" customHeight="1">
      <c r="A744" t="s">
        <v>6547</v>
      </c>
      <c r="B744" s="44">
        <v>37.799999999999997</v>
      </c>
      <c r="C744" t="s">
        <v>38</v>
      </c>
    </row>
    <row r="745" spans="1:4" ht="15" customHeight="1">
      <c r="A745" t="s">
        <v>6548</v>
      </c>
      <c r="B745" s="44">
        <v>1284.5999999999999</v>
      </c>
      <c r="C745" t="s">
        <v>38</v>
      </c>
      <c r="D745" t="s">
        <v>61</v>
      </c>
    </row>
    <row r="746" spans="1:4" ht="15" customHeight="1">
      <c r="A746" t="s">
        <v>6549</v>
      </c>
      <c r="B746" s="44">
        <v>4106.3999999999996</v>
      </c>
      <c r="C746" t="s">
        <v>38</v>
      </c>
      <c r="D746" t="s">
        <v>61</v>
      </c>
    </row>
    <row r="747" spans="1:4" ht="15" customHeight="1">
      <c r="A747" t="s">
        <v>6550</v>
      </c>
      <c r="B747" s="44">
        <v>80.5</v>
      </c>
      <c r="C747" t="s">
        <v>38</v>
      </c>
    </row>
    <row r="748" spans="1:4" ht="15" customHeight="1">
      <c r="A748" t="s">
        <v>6551</v>
      </c>
      <c r="B748" s="44">
        <v>714.95</v>
      </c>
      <c r="C748" t="s">
        <v>38</v>
      </c>
    </row>
    <row r="749" spans="1:4" ht="15" customHeight="1">
      <c r="A749" t="s">
        <v>6552</v>
      </c>
      <c r="B749" s="44">
        <v>2881.45</v>
      </c>
      <c r="C749" t="s">
        <v>38</v>
      </c>
    </row>
    <row r="750" spans="1:4" ht="15" customHeight="1">
      <c r="A750" t="s">
        <v>6553</v>
      </c>
      <c r="B750" s="44">
        <v>602.85</v>
      </c>
      <c r="C750" t="s">
        <v>38</v>
      </c>
    </row>
    <row r="751" spans="1:4" ht="15" customHeight="1">
      <c r="A751" t="s">
        <v>6554</v>
      </c>
      <c r="B751" s="44">
        <v>33.049999999999997</v>
      </c>
      <c r="C751" t="s">
        <v>38</v>
      </c>
    </row>
    <row r="752" spans="1:4" ht="15" customHeight="1">
      <c r="A752" t="s">
        <v>6555</v>
      </c>
      <c r="B752" s="44">
        <v>2473.0500000000002</v>
      </c>
      <c r="C752" t="s">
        <v>38</v>
      </c>
    </row>
    <row r="753" spans="1:4" ht="15" customHeight="1">
      <c r="A753" t="s">
        <v>6556</v>
      </c>
      <c r="B753" s="44">
        <v>808.65</v>
      </c>
      <c r="C753" t="s">
        <v>38</v>
      </c>
    </row>
    <row r="754" spans="1:4" ht="15" customHeight="1">
      <c r="A754" t="s">
        <v>6557</v>
      </c>
      <c r="B754" s="44">
        <v>21.5</v>
      </c>
      <c r="C754" t="s">
        <v>38</v>
      </c>
      <c r="D754" t="s">
        <v>60</v>
      </c>
    </row>
    <row r="755" spans="1:4" ht="15" customHeight="1">
      <c r="A755" t="s">
        <v>6558</v>
      </c>
      <c r="B755" s="44">
        <v>257.8</v>
      </c>
      <c r="C755" t="s">
        <v>38</v>
      </c>
    </row>
    <row r="756" spans="1:4" ht="15" customHeight="1">
      <c r="A756" t="s">
        <v>6559</v>
      </c>
      <c r="B756" s="44">
        <v>215.57</v>
      </c>
      <c r="C756" t="s">
        <v>38</v>
      </c>
      <c r="D756" t="s">
        <v>5918</v>
      </c>
    </row>
    <row r="757" spans="1:4" ht="15" customHeight="1">
      <c r="A757" t="s">
        <v>6560</v>
      </c>
      <c r="B757" s="44">
        <v>62.6</v>
      </c>
      <c r="C757" t="s">
        <v>38</v>
      </c>
      <c r="D757" t="s">
        <v>5918</v>
      </c>
    </row>
    <row r="758" spans="1:4" ht="15" customHeight="1">
      <c r="A758" t="s">
        <v>6561</v>
      </c>
      <c r="B758" s="44">
        <v>63</v>
      </c>
      <c r="C758" t="s">
        <v>38</v>
      </c>
      <c r="D758" t="s">
        <v>5918</v>
      </c>
    </row>
    <row r="759" spans="1:4" ht="15" customHeight="1">
      <c r="A759" t="s">
        <v>6562</v>
      </c>
      <c r="B759" s="44">
        <v>57</v>
      </c>
      <c r="C759" t="s">
        <v>38</v>
      </c>
      <c r="D759" t="s">
        <v>5918</v>
      </c>
    </row>
    <row r="760" spans="1:4" ht="15" customHeight="1">
      <c r="A760" t="s">
        <v>6563</v>
      </c>
      <c r="B760" s="44">
        <v>1931.47</v>
      </c>
      <c r="C760" t="s">
        <v>38</v>
      </c>
      <c r="D760" t="s">
        <v>5918</v>
      </c>
    </row>
    <row r="761" spans="1:4" ht="15" customHeight="1">
      <c r="A761" t="s">
        <v>6564</v>
      </c>
      <c r="B761" s="44">
        <v>38.5</v>
      </c>
      <c r="C761" t="s">
        <v>38</v>
      </c>
      <c r="D761" t="s">
        <v>61</v>
      </c>
    </row>
    <row r="762" spans="1:4" ht="15" customHeight="1">
      <c r="A762" t="s">
        <v>6565</v>
      </c>
      <c r="B762" s="44">
        <v>66.5</v>
      </c>
      <c r="C762" t="s">
        <v>38</v>
      </c>
      <c r="D762" t="s">
        <v>61</v>
      </c>
    </row>
    <row r="763" spans="1:4" ht="15" customHeight="1">
      <c r="A763" t="s">
        <v>6566</v>
      </c>
      <c r="B763" s="44">
        <v>34.5</v>
      </c>
      <c r="C763" t="s">
        <v>38</v>
      </c>
      <c r="D763" t="s">
        <v>61</v>
      </c>
    </row>
    <row r="764" spans="1:4" ht="15" customHeight="1">
      <c r="A764" t="s">
        <v>6567</v>
      </c>
      <c r="B764" s="44">
        <v>1804.15</v>
      </c>
      <c r="C764" t="s">
        <v>38</v>
      </c>
      <c r="D764" t="s">
        <v>61</v>
      </c>
    </row>
    <row r="765" spans="1:4" ht="15" customHeight="1">
      <c r="A765" t="s">
        <v>6568</v>
      </c>
      <c r="B765" s="44">
        <v>151.44999999999999</v>
      </c>
      <c r="C765" t="s">
        <v>38</v>
      </c>
      <c r="D765" t="s">
        <v>5918</v>
      </c>
    </row>
    <row r="766" spans="1:4" ht="15" customHeight="1">
      <c r="A766" t="s">
        <v>6569</v>
      </c>
      <c r="B766" s="44">
        <v>20</v>
      </c>
      <c r="C766" t="s">
        <v>38</v>
      </c>
      <c r="D766" t="s">
        <v>5918</v>
      </c>
    </row>
    <row r="767" spans="1:4" ht="15" customHeight="1">
      <c r="A767" t="s">
        <v>6570</v>
      </c>
      <c r="B767" s="44">
        <v>36.25</v>
      </c>
      <c r="C767" t="s">
        <v>38</v>
      </c>
      <c r="D767" t="s">
        <v>5918</v>
      </c>
    </row>
    <row r="768" spans="1:4" ht="15" customHeight="1">
      <c r="A768" t="s">
        <v>6571</v>
      </c>
      <c r="B768" s="44">
        <v>268.5</v>
      </c>
      <c r="C768" t="s">
        <v>38</v>
      </c>
      <c r="D768" t="s">
        <v>5918</v>
      </c>
    </row>
    <row r="769" spans="1:4" ht="15" customHeight="1">
      <c r="A769" t="s">
        <v>6572</v>
      </c>
      <c r="B769" s="44">
        <v>34.799999999999997</v>
      </c>
      <c r="C769" t="s">
        <v>34</v>
      </c>
    </row>
    <row r="770" spans="1:4" ht="15" customHeight="1">
      <c r="A770" t="s">
        <v>6573</v>
      </c>
      <c r="B770" s="44">
        <v>402.5</v>
      </c>
      <c r="C770" t="s">
        <v>34</v>
      </c>
    </row>
    <row r="771" spans="1:4" ht="15" customHeight="1">
      <c r="A771" t="s">
        <v>6574</v>
      </c>
      <c r="B771" s="44">
        <v>285.60000000000002</v>
      </c>
      <c r="C771" t="s">
        <v>34</v>
      </c>
    </row>
    <row r="772" spans="1:4" ht="15" customHeight="1">
      <c r="A772" t="s">
        <v>6575</v>
      </c>
      <c r="B772" s="44">
        <v>584</v>
      </c>
      <c r="C772" t="s">
        <v>38</v>
      </c>
    </row>
    <row r="773" spans="1:4" ht="15" customHeight="1">
      <c r="A773" t="s">
        <v>6576</v>
      </c>
      <c r="B773" s="44">
        <v>71</v>
      </c>
      <c r="C773" t="s">
        <v>38</v>
      </c>
    </row>
    <row r="774" spans="1:4" ht="15" customHeight="1">
      <c r="A774" t="s">
        <v>6577</v>
      </c>
      <c r="B774" s="44">
        <v>32.5</v>
      </c>
      <c r="C774" t="s">
        <v>38</v>
      </c>
    </row>
    <row r="775" spans="1:4" ht="15" customHeight="1">
      <c r="A775" t="s">
        <v>6578</v>
      </c>
      <c r="B775" s="44">
        <v>69.73</v>
      </c>
      <c r="C775" t="s">
        <v>38</v>
      </c>
    </row>
    <row r="776" spans="1:4" ht="15" customHeight="1">
      <c r="A776" t="s">
        <v>6579</v>
      </c>
      <c r="B776" s="44">
        <v>574.71</v>
      </c>
      <c r="C776" t="s">
        <v>38</v>
      </c>
      <c r="D776" t="s">
        <v>61</v>
      </c>
    </row>
    <row r="777" spans="1:4" ht="15" customHeight="1">
      <c r="A777" t="s">
        <v>6580</v>
      </c>
      <c r="B777" s="44">
        <v>614.08000000000004</v>
      </c>
      <c r="C777" t="s">
        <v>38</v>
      </c>
      <c r="D777" t="s">
        <v>61</v>
      </c>
    </row>
    <row r="778" spans="1:4" ht="15" customHeight="1">
      <c r="A778" t="s">
        <v>6581</v>
      </c>
      <c r="B778" s="44">
        <v>404.83</v>
      </c>
      <c r="C778" t="s">
        <v>38</v>
      </c>
    </row>
    <row r="779" spans="1:4" ht="15" customHeight="1">
      <c r="A779" t="s">
        <v>6582</v>
      </c>
      <c r="B779" s="44">
        <v>75.55</v>
      </c>
      <c r="C779" t="s">
        <v>38</v>
      </c>
    </row>
    <row r="780" spans="1:4" ht="15" customHeight="1">
      <c r="A780" t="s">
        <v>6583</v>
      </c>
      <c r="B780" s="44">
        <v>30</v>
      </c>
      <c r="C780" t="s">
        <v>34</v>
      </c>
    </row>
    <row r="781" spans="1:4" ht="15" customHeight="1">
      <c r="A781" t="s">
        <v>6584</v>
      </c>
      <c r="B781" s="44">
        <v>13.45</v>
      </c>
      <c r="C781" t="s">
        <v>34</v>
      </c>
    </row>
    <row r="782" spans="1:4" ht="15" customHeight="1">
      <c r="A782" t="s">
        <v>6585</v>
      </c>
      <c r="B782" s="44">
        <v>78.099999999999994</v>
      </c>
      <c r="C782" t="s">
        <v>34</v>
      </c>
    </row>
    <row r="783" spans="1:4" ht="15" customHeight="1">
      <c r="B783" s="44"/>
    </row>
    <row r="784" spans="1:4" ht="15" customHeight="1">
      <c r="A784" t="s">
        <v>6586</v>
      </c>
      <c r="B784" s="44">
        <v>180</v>
      </c>
      <c r="C784" t="s">
        <v>34</v>
      </c>
    </row>
    <row r="785" spans="1:4" ht="15" customHeight="1">
      <c r="A785" t="s">
        <v>6587</v>
      </c>
      <c r="B785" s="44">
        <v>75.599999999999994</v>
      </c>
      <c r="C785" t="s">
        <v>38</v>
      </c>
    </row>
    <row r="786" spans="1:4" ht="15" customHeight="1">
      <c r="A786" t="s">
        <v>6588</v>
      </c>
      <c r="B786" s="44">
        <v>80.3</v>
      </c>
      <c r="C786" t="s">
        <v>38</v>
      </c>
    </row>
    <row r="787" spans="1:4" ht="15" customHeight="1">
      <c r="A787" t="s">
        <v>6589</v>
      </c>
      <c r="B787" s="44">
        <v>37.799999999999997</v>
      </c>
      <c r="C787" t="s">
        <v>38</v>
      </c>
    </row>
    <row r="788" spans="1:4" ht="15" customHeight="1">
      <c r="A788" t="s">
        <v>6590</v>
      </c>
      <c r="B788" s="44">
        <v>217.2</v>
      </c>
      <c r="C788" t="s">
        <v>38</v>
      </c>
    </row>
    <row r="789" spans="1:4" ht="15" customHeight="1">
      <c r="A789" t="s">
        <v>6591</v>
      </c>
      <c r="B789" s="44">
        <v>140.6</v>
      </c>
      <c r="C789" t="s">
        <v>38</v>
      </c>
      <c r="D789" t="s">
        <v>5918</v>
      </c>
    </row>
    <row r="790" spans="1:4" ht="15" customHeight="1">
      <c r="A790" t="s">
        <v>6592</v>
      </c>
      <c r="B790" s="44">
        <v>56.65</v>
      </c>
      <c r="C790" t="s">
        <v>38</v>
      </c>
    </row>
    <row r="791" spans="1:4" ht="15" customHeight="1">
      <c r="B791" s="44"/>
    </row>
    <row r="792" spans="1:4" ht="15" customHeight="1">
      <c r="B792" s="44"/>
    </row>
    <row r="793" spans="1:4" ht="15" customHeight="1">
      <c r="A793" t="s">
        <v>6593</v>
      </c>
      <c r="B793" s="44">
        <v>277.35000000000002</v>
      </c>
      <c r="C793" t="s">
        <v>38</v>
      </c>
    </row>
    <row r="794" spans="1:4" ht="15" customHeight="1">
      <c r="A794" t="s">
        <v>6594</v>
      </c>
      <c r="B794" s="44">
        <v>494.6</v>
      </c>
      <c r="C794" t="s">
        <v>38</v>
      </c>
    </row>
    <row r="795" spans="1:4" ht="15" customHeight="1">
      <c r="A795" t="s">
        <v>6595</v>
      </c>
      <c r="B795" s="44">
        <v>854.24</v>
      </c>
      <c r="C795" t="s">
        <v>38</v>
      </c>
    </row>
    <row r="796" spans="1:4" ht="15" customHeight="1">
      <c r="A796" t="s">
        <v>6596</v>
      </c>
      <c r="B796" s="44">
        <v>157</v>
      </c>
      <c r="C796" t="s">
        <v>38</v>
      </c>
    </row>
    <row r="797" spans="1:4" ht="15" customHeight="1">
      <c r="A797" t="s">
        <v>6597</v>
      </c>
      <c r="B797" s="44">
        <v>451.55</v>
      </c>
      <c r="C797" t="s">
        <v>38</v>
      </c>
    </row>
    <row r="798" spans="1:4" ht="15" customHeight="1">
      <c r="A798" t="s">
        <v>6598</v>
      </c>
      <c r="B798" s="44">
        <v>354.85</v>
      </c>
      <c r="C798" t="s">
        <v>38</v>
      </c>
    </row>
    <row r="799" spans="1:4" ht="15" customHeight="1">
      <c r="A799" t="s">
        <v>6599</v>
      </c>
      <c r="B799" s="44">
        <v>115.92</v>
      </c>
      <c r="C799" t="s">
        <v>38</v>
      </c>
    </row>
    <row r="800" spans="1:4" ht="15" customHeight="1">
      <c r="A800" t="s">
        <v>6600</v>
      </c>
      <c r="B800" s="44">
        <v>38.75</v>
      </c>
      <c r="C800" t="s">
        <v>38</v>
      </c>
    </row>
    <row r="801" spans="1:4" ht="15" customHeight="1">
      <c r="A801" t="s">
        <v>6601</v>
      </c>
      <c r="B801" s="44">
        <v>133.4</v>
      </c>
      <c r="C801" t="s">
        <v>38</v>
      </c>
    </row>
    <row r="802" spans="1:4" ht="15" customHeight="1">
      <c r="A802" t="s">
        <v>6602</v>
      </c>
      <c r="B802" s="44">
        <v>91</v>
      </c>
      <c r="C802" t="s">
        <v>38</v>
      </c>
    </row>
    <row r="803" spans="1:4" ht="15" customHeight="1">
      <c r="A803" t="s">
        <v>6603</v>
      </c>
      <c r="B803" s="44">
        <v>123.05</v>
      </c>
      <c r="C803" t="s">
        <v>38</v>
      </c>
    </row>
    <row r="804" spans="1:4" ht="15" customHeight="1">
      <c r="A804" t="s">
        <v>6604</v>
      </c>
      <c r="B804" s="44">
        <v>133.5</v>
      </c>
      <c r="C804" t="s">
        <v>38</v>
      </c>
    </row>
    <row r="805" spans="1:4" ht="15" customHeight="1">
      <c r="A805" t="s">
        <v>6605</v>
      </c>
      <c r="B805" s="44">
        <v>230.87</v>
      </c>
      <c r="C805" t="s">
        <v>38</v>
      </c>
    </row>
    <row r="806" spans="1:4" ht="15" customHeight="1">
      <c r="A806" t="s">
        <v>6606</v>
      </c>
      <c r="B806" s="44">
        <v>33.75</v>
      </c>
      <c r="C806" t="s">
        <v>38</v>
      </c>
    </row>
    <row r="807" spans="1:4" ht="15" customHeight="1">
      <c r="A807" t="s">
        <v>6607</v>
      </c>
      <c r="B807" s="44">
        <v>280.85000000000002</v>
      </c>
      <c r="C807" t="s">
        <v>38</v>
      </c>
    </row>
    <row r="808" spans="1:4" ht="15" customHeight="1">
      <c r="A808" t="s">
        <v>6608</v>
      </c>
      <c r="B808" s="44">
        <v>159.30000000000001</v>
      </c>
      <c r="C808" t="s">
        <v>38</v>
      </c>
    </row>
    <row r="809" spans="1:4" ht="15" customHeight="1">
      <c r="A809" t="s">
        <v>6609</v>
      </c>
      <c r="B809" s="44">
        <v>102.5</v>
      </c>
      <c r="C809" t="s">
        <v>34</v>
      </c>
    </row>
    <row r="810" spans="1:4" ht="15" customHeight="1">
      <c r="A810" t="s">
        <v>6610</v>
      </c>
      <c r="B810" s="44">
        <v>101.99</v>
      </c>
      <c r="C810" t="s">
        <v>38</v>
      </c>
    </row>
    <row r="811" spans="1:4" ht="15" customHeight="1">
      <c r="B811" s="44"/>
    </row>
    <row r="812" spans="1:4" ht="15" customHeight="1">
      <c r="A812" t="s">
        <v>6611</v>
      </c>
      <c r="B812" s="44">
        <v>278.5</v>
      </c>
      <c r="C812" t="s">
        <v>38</v>
      </c>
    </row>
    <row r="813" spans="1:4" ht="15" customHeight="1">
      <c r="A813" t="s">
        <v>6612</v>
      </c>
      <c r="B813" s="44">
        <v>447.25</v>
      </c>
      <c r="C813" t="s">
        <v>38</v>
      </c>
    </row>
    <row r="814" spans="1:4" ht="15" customHeight="1">
      <c r="A814" t="s">
        <v>6613</v>
      </c>
      <c r="B814" s="44">
        <v>914.5</v>
      </c>
      <c r="C814" t="s">
        <v>38</v>
      </c>
    </row>
    <row r="815" spans="1:4" ht="15" customHeight="1">
      <c r="B815" s="44"/>
    </row>
    <row r="816" spans="1:4" ht="15" customHeight="1">
      <c r="A816" t="s">
        <v>6614</v>
      </c>
      <c r="B816" s="44">
        <v>3095.37</v>
      </c>
      <c r="C816" t="s">
        <v>38</v>
      </c>
      <c r="D816" t="s">
        <v>5918</v>
      </c>
    </row>
    <row r="817" spans="1:4" ht="15" customHeight="1">
      <c r="A817" t="s">
        <v>6615</v>
      </c>
      <c r="B817" s="44">
        <v>314.10000000000002</v>
      </c>
      <c r="C817" t="s">
        <v>38</v>
      </c>
      <c r="D817" t="s">
        <v>5918</v>
      </c>
    </row>
    <row r="818" spans="1:4" ht="15" customHeight="1">
      <c r="A818" t="s">
        <v>6616</v>
      </c>
      <c r="B818" s="44">
        <v>136.1</v>
      </c>
      <c r="C818" t="s">
        <v>38</v>
      </c>
      <c r="D818" t="s">
        <v>5918</v>
      </c>
    </row>
    <row r="819" spans="1:4" ht="15" customHeight="1">
      <c r="A819" t="s">
        <v>6617</v>
      </c>
      <c r="B819" s="44">
        <v>136.74</v>
      </c>
      <c r="C819" t="s">
        <v>38</v>
      </c>
      <c r="D819" t="s">
        <v>5918</v>
      </c>
    </row>
    <row r="820" spans="1:4" ht="15" customHeight="1">
      <c r="A820" t="s">
        <v>6618</v>
      </c>
      <c r="B820" s="44">
        <v>52.25</v>
      </c>
      <c r="C820" t="s">
        <v>38</v>
      </c>
      <c r="D820" t="s">
        <v>5918</v>
      </c>
    </row>
    <row r="821" spans="1:4" ht="15" customHeight="1">
      <c r="B821" s="44"/>
    </row>
    <row r="822" spans="1:4" ht="15" customHeight="1">
      <c r="A822" t="s">
        <v>6619</v>
      </c>
      <c r="B822" s="44">
        <v>67.5</v>
      </c>
      <c r="C822" t="s">
        <v>38</v>
      </c>
    </row>
    <row r="823" spans="1:4" ht="15" customHeight="1">
      <c r="A823" t="s">
        <v>6620</v>
      </c>
      <c r="B823" s="44">
        <v>1645.8</v>
      </c>
      <c r="C823" t="s">
        <v>38</v>
      </c>
      <c r="D823" t="s">
        <v>5918</v>
      </c>
    </row>
    <row r="824" spans="1:4" ht="15" customHeight="1">
      <c r="A824" t="s">
        <v>6621</v>
      </c>
      <c r="B824" s="44">
        <v>4151.6099999999997</v>
      </c>
      <c r="C824" t="s">
        <v>38</v>
      </c>
      <c r="D824" t="s">
        <v>5918</v>
      </c>
    </row>
    <row r="825" spans="1:4" ht="15" customHeight="1">
      <c r="A825" t="s">
        <v>6622</v>
      </c>
      <c r="B825" s="44">
        <v>265.89999999999998</v>
      </c>
      <c r="C825" t="s">
        <v>38</v>
      </c>
      <c r="D825" t="s">
        <v>61</v>
      </c>
    </row>
    <row r="826" spans="1:4" ht="15" customHeight="1">
      <c r="A826" t="s">
        <v>6623</v>
      </c>
      <c r="B826" s="44">
        <v>819.45</v>
      </c>
      <c r="C826" t="s">
        <v>38</v>
      </c>
      <c r="D826" t="s">
        <v>5918</v>
      </c>
    </row>
    <row r="827" spans="1:4" ht="15" customHeight="1">
      <c r="A827" t="s">
        <v>6624</v>
      </c>
      <c r="B827" s="44">
        <v>2981.09</v>
      </c>
      <c r="C827" t="s">
        <v>38</v>
      </c>
      <c r="D827" t="s">
        <v>5918</v>
      </c>
    </row>
    <row r="828" spans="1:4" ht="15" customHeight="1">
      <c r="A828" t="s">
        <v>6625</v>
      </c>
      <c r="B828" s="44">
        <v>79.5</v>
      </c>
      <c r="C828" t="s">
        <v>38</v>
      </c>
    </row>
    <row r="829" spans="1:4" ht="15" customHeight="1">
      <c r="B829" s="44"/>
    </row>
    <row r="830" spans="1:4" ht="15" customHeight="1">
      <c r="A830" t="s">
        <v>6626</v>
      </c>
      <c r="B830" s="44">
        <v>41.25</v>
      </c>
      <c r="C830" t="s">
        <v>38</v>
      </c>
    </row>
    <row r="831" spans="1:4" ht="15" customHeight="1">
      <c r="A831" t="s">
        <v>6627</v>
      </c>
      <c r="B831" s="44">
        <v>17</v>
      </c>
      <c r="C831" t="s">
        <v>38</v>
      </c>
    </row>
    <row r="832" spans="1:4" ht="15" customHeight="1">
      <c r="A832" t="s">
        <v>6628</v>
      </c>
      <c r="B832" s="44">
        <v>27.5</v>
      </c>
      <c r="C832" t="s">
        <v>38</v>
      </c>
      <c r="D832" t="s">
        <v>61</v>
      </c>
    </row>
    <row r="833" spans="1:3" ht="15" customHeight="1">
      <c r="B833" s="44"/>
    </row>
    <row r="834" spans="1:3" ht="15" customHeight="1">
      <c r="A834" t="s">
        <v>6629</v>
      </c>
      <c r="B834" s="44">
        <v>162.25</v>
      </c>
      <c r="C834" t="s">
        <v>38</v>
      </c>
    </row>
    <row r="835" spans="1:3" ht="15" customHeight="1">
      <c r="A835" t="s">
        <v>6630</v>
      </c>
      <c r="B835" s="44">
        <v>42.1</v>
      </c>
      <c r="C835" t="s">
        <v>38</v>
      </c>
    </row>
    <row r="836" spans="1:3" ht="15" customHeight="1">
      <c r="A836" t="s">
        <v>6631</v>
      </c>
      <c r="B836" s="44">
        <v>25.5</v>
      </c>
      <c r="C836" t="s">
        <v>38</v>
      </c>
    </row>
    <row r="837" spans="1:3" ht="15" customHeight="1">
      <c r="A837" t="s">
        <v>6632</v>
      </c>
      <c r="B837" s="44">
        <v>3374.48</v>
      </c>
      <c r="C837" t="s">
        <v>38</v>
      </c>
    </row>
    <row r="838" spans="1:3" ht="15" customHeight="1">
      <c r="A838" t="s">
        <v>6633</v>
      </c>
      <c r="B838" s="44">
        <v>369.95</v>
      </c>
      <c r="C838" t="s">
        <v>38</v>
      </c>
    </row>
    <row r="839" spans="1:3" ht="15" customHeight="1">
      <c r="A839" t="s">
        <v>6634</v>
      </c>
      <c r="B839" s="44">
        <v>1133.3</v>
      </c>
      <c r="C839" t="s">
        <v>38</v>
      </c>
    </row>
    <row r="840" spans="1:3" ht="15" customHeight="1">
      <c r="A840" t="s">
        <v>6635</v>
      </c>
      <c r="B840" s="44">
        <v>4.8499999999999996</v>
      </c>
      <c r="C840" t="s">
        <v>38</v>
      </c>
    </row>
    <row r="841" spans="1:3" ht="15" customHeight="1">
      <c r="A841" t="s">
        <v>6636</v>
      </c>
      <c r="B841" s="44">
        <v>62.2</v>
      </c>
      <c r="C841" t="s">
        <v>38</v>
      </c>
    </row>
    <row r="842" spans="1:3" ht="15" customHeight="1">
      <c r="A842" t="s">
        <v>6637</v>
      </c>
      <c r="B842" s="44">
        <v>165.4</v>
      </c>
      <c r="C842" t="s">
        <v>38</v>
      </c>
    </row>
    <row r="843" spans="1:3" ht="15" customHeight="1">
      <c r="B843" s="44"/>
    </row>
    <row r="844" spans="1:3" ht="15" customHeight="1">
      <c r="A844" t="s">
        <v>6638</v>
      </c>
      <c r="B844" s="44">
        <v>31.75</v>
      </c>
      <c r="C844" t="s">
        <v>38</v>
      </c>
    </row>
    <row r="845" spans="1:3" ht="15" customHeight="1">
      <c r="A845" t="s">
        <v>6639</v>
      </c>
      <c r="B845" s="44">
        <v>33.75</v>
      </c>
      <c r="C845" t="s">
        <v>38</v>
      </c>
    </row>
    <row r="846" spans="1:3" ht="15" customHeight="1">
      <c r="A846" t="s">
        <v>6640</v>
      </c>
      <c r="B846" s="44">
        <v>488.75</v>
      </c>
      <c r="C846" t="s">
        <v>38</v>
      </c>
    </row>
    <row r="847" spans="1:3" ht="15" customHeight="1">
      <c r="A847" t="s">
        <v>6641</v>
      </c>
      <c r="B847" s="44">
        <v>29.5</v>
      </c>
      <c r="C847" t="s">
        <v>38</v>
      </c>
    </row>
    <row r="848" spans="1:3" ht="15" customHeight="1">
      <c r="A848" t="s">
        <v>6642</v>
      </c>
      <c r="B848" s="44">
        <v>140.66</v>
      </c>
      <c r="C848" t="s">
        <v>38</v>
      </c>
    </row>
    <row r="849" spans="1:4" ht="15" customHeight="1">
      <c r="A849" t="s">
        <v>6643</v>
      </c>
      <c r="B849" s="44">
        <v>7032</v>
      </c>
      <c r="C849" t="s">
        <v>38</v>
      </c>
    </row>
    <row r="850" spans="1:4" ht="15" customHeight="1">
      <c r="A850" t="s">
        <v>6644</v>
      </c>
      <c r="B850" s="44">
        <v>28.5</v>
      </c>
      <c r="C850" t="s">
        <v>38</v>
      </c>
    </row>
    <row r="851" spans="1:4" ht="15" customHeight="1">
      <c r="A851" t="s">
        <v>6645</v>
      </c>
      <c r="B851" s="44">
        <v>155.6</v>
      </c>
      <c r="C851" t="s">
        <v>38</v>
      </c>
    </row>
    <row r="852" spans="1:4" ht="15" customHeight="1">
      <c r="A852" t="s">
        <v>6646</v>
      </c>
      <c r="B852" s="44">
        <v>4870.25</v>
      </c>
      <c r="C852" t="s">
        <v>38</v>
      </c>
    </row>
    <row r="853" spans="1:4" ht="15" customHeight="1">
      <c r="A853" t="s">
        <v>6647</v>
      </c>
      <c r="B853" s="44">
        <v>75.5</v>
      </c>
      <c r="C853" t="s">
        <v>38</v>
      </c>
    </row>
    <row r="854" spans="1:4" ht="15" customHeight="1">
      <c r="A854" t="s">
        <v>6648</v>
      </c>
      <c r="B854" s="44">
        <v>2582.35</v>
      </c>
      <c r="C854" t="s">
        <v>38</v>
      </c>
    </row>
    <row r="855" spans="1:4" ht="15" customHeight="1">
      <c r="A855" t="s">
        <v>6649</v>
      </c>
      <c r="B855" s="44">
        <v>244.75</v>
      </c>
      <c r="C855" t="s">
        <v>38</v>
      </c>
    </row>
    <row r="856" spans="1:4" ht="15" customHeight="1">
      <c r="A856" t="s">
        <v>6650</v>
      </c>
      <c r="B856" s="44">
        <v>637.79999999999995</v>
      </c>
      <c r="C856" t="s">
        <v>38</v>
      </c>
    </row>
    <row r="857" spans="1:4" ht="15" customHeight="1">
      <c r="A857" t="s">
        <v>6651</v>
      </c>
      <c r="B857" s="44">
        <v>1339.35</v>
      </c>
      <c r="C857" t="s">
        <v>38</v>
      </c>
    </row>
    <row r="858" spans="1:4" ht="15" customHeight="1">
      <c r="A858" t="s">
        <v>6652</v>
      </c>
      <c r="B858" s="44">
        <v>134.5</v>
      </c>
      <c r="C858" t="s">
        <v>38</v>
      </c>
    </row>
    <row r="859" spans="1:4" ht="15" customHeight="1">
      <c r="A859" t="s">
        <v>6653</v>
      </c>
      <c r="B859" s="44">
        <v>137.15</v>
      </c>
      <c r="C859" t="s">
        <v>38</v>
      </c>
    </row>
    <row r="860" spans="1:4" ht="15" customHeight="1">
      <c r="A860" t="s">
        <v>6654</v>
      </c>
      <c r="B860" s="44">
        <v>29.7</v>
      </c>
      <c r="C860" t="s">
        <v>38</v>
      </c>
    </row>
    <row r="861" spans="1:4" ht="15" customHeight="1">
      <c r="A861" t="s">
        <v>6655</v>
      </c>
      <c r="B861" s="44">
        <v>131.02000000000001</v>
      </c>
      <c r="C861" t="s">
        <v>38</v>
      </c>
      <c r="D861" t="s">
        <v>61</v>
      </c>
    </row>
    <row r="862" spans="1:4" ht="15" customHeight="1">
      <c r="A862" t="s">
        <v>6656</v>
      </c>
      <c r="B862" s="44">
        <v>59.5</v>
      </c>
      <c r="C862" t="s">
        <v>38</v>
      </c>
      <c r="D862" t="s">
        <v>61</v>
      </c>
    </row>
    <row r="863" spans="1:4" ht="15" customHeight="1">
      <c r="A863" t="s">
        <v>6657</v>
      </c>
      <c r="B863" s="44">
        <v>138</v>
      </c>
      <c r="C863" t="s">
        <v>38</v>
      </c>
      <c r="D863" t="s">
        <v>61</v>
      </c>
    </row>
    <row r="864" spans="1:4" ht="15" customHeight="1">
      <c r="A864" t="s">
        <v>6658</v>
      </c>
      <c r="B864" s="44">
        <v>3264.51</v>
      </c>
      <c r="C864" t="s">
        <v>38</v>
      </c>
      <c r="D864" t="s">
        <v>61</v>
      </c>
    </row>
    <row r="865" spans="1:4" ht="15" customHeight="1">
      <c r="A865" t="s">
        <v>6659</v>
      </c>
      <c r="B865" s="44">
        <v>55.9</v>
      </c>
      <c r="C865" t="s">
        <v>38</v>
      </c>
      <c r="D865" t="s">
        <v>61</v>
      </c>
    </row>
    <row r="866" spans="1:4" ht="15" customHeight="1">
      <c r="A866" t="s">
        <v>6660</v>
      </c>
      <c r="B866" s="44">
        <v>373.8</v>
      </c>
      <c r="C866" t="s">
        <v>38</v>
      </c>
      <c r="D866" t="s">
        <v>61</v>
      </c>
    </row>
    <row r="867" spans="1:4" ht="15" customHeight="1">
      <c r="A867" t="s">
        <v>6661</v>
      </c>
      <c r="B867" s="44">
        <v>22.9</v>
      </c>
      <c r="C867" t="s">
        <v>38</v>
      </c>
      <c r="D867" t="s">
        <v>61</v>
      </c>
    </row>
    <row r="868" spans="1:4" ht="15" customHeight="1">
      <c r="A868" t="s">
        <v>6662</v>
      </c>
      <c r="B868" s="44">
        <v>516</v>
      </c>
      <c r="C868" t="s">
        <v>38</v>
      </c>
      <c r="D868" t="s">
        <v>61</v>
      </c>
    </row>
    <row r="869" spans="1:4" ht="15" customHeight="1">
      <c r="A869" t="s">
        <v>6663</v>
      </c>
      <c r="B869" s="44">
        <v>134.15</v>
      </c>
      <c r="C869" t="s">
        <v>34</v>
      </c>
    </row>
    <row r="870" spans="1:4" ht="15" customHeight="1">
      <c r="A870" t="s">
        <v>6664</v>
      </c>
      <c r="B870" s="44">
        <v>210.75</v>
      </c>
      <c r="C870" t="s">
        <v>38</v>
      </c>
      <c r="D870" t="s">
        <v>61</v>
      </c>
    </row>
    <row r="871" spans="1:4" ht="15" customHeight="1">
      <c r="A871" t="s">
        <v>6665</v>
      </c>
      <c r="B871" s="44">
        <v>193.2</v>
      </c>
      <c r="C871" t="s">
        <v>38</v>
      </c>
    </row>
    <row r="872" spans="1:4" ht="15" customHeight="1">
      <c r="A872" t="s">
        <v>6666</v>
      </c>
      <c r="B872" s="44">
        <v>38.76</v>
      </c>
      <c r="C872" t="s">
        <v>38</v>
      </c>
    </row>
    <row r="873" spans="1:4" ht="15" customHeight="1">
      <c r="A873" t="s">
        <v>6667</v>
      </c>
      <c r="B873" s="44">
        <v>61.6</v>
      </c>
      <c r="C873" t="s">
        <v>38</v>
      </c>
    </row>
    <row r="874" spans="1:4" ht="15" customHeight="1">
      <c r="A874" t="s">
        <v>6668</v>
      </c>
      <c r="B874" s="44">
        <v>420</v>
      </c>
      <c r="C874" t="s">
        <v>38</v>
      </c>
    </row>
    <row r="875" spans="1:4" ht="15" customHeight="1">
      <c r="A875" t="s">
        <v>6669</v>
      </c>
      <c r="B875" s="44">
        <v>5969.9</v>
      </c>
      <c r="C875" t="s">
        <v>38</v>
      </c>
    </row>
    <row r="876" spans="1:4" ht="15" customHeight="1">
      <c r="A876" t="s">
        <v>6670</v>
      </c>
      <c r="B876" s="44">
        <v>328.9</v>
      </c>
      <c r="C876" t="s">
        <v>38</v>
      </c>
    </row>
    <row r="877" spans="1:4" ht="15" customHeight="1">
      <c r="B877" s="44"/>
    </row>
    <row r="878" spans="1:4" ht="15" customHeight="1">
      <c r="A878" t="s">
        <v>6671</v>
      </c>
      <c r="B878" s="44">
        <v>7807.01</v>
      </c>
      <c r="C878" t="s">
        <v>34</v>
      </c>
    </row>
    <row r="879" spans="1:4" ht="15" customHeight="1">
      <c r="A879" t="s">
        <v>6672</v>
      </c>
      <c r="B879" s="44">
        <v>543</v>
      </c>
      <c r="C879" t="s">
        <v>38</v>
      </c>
    </row>
    <row r="880" spans="1:4" ht="15" customHeight="1">
      <c r="A880" t="s">
        <v>6673</v>
      </c>
      <c r="B880" s="44">
        <v>77</v>
      </c>
      <c r="C880" t="s">
        <v>38</v>
      </c>
    </row>
    <row r="881" spans="1:4" ht="15" customHeight="1">
      <c r="B881" s="44"/>
    </row>
    <row r="882" spans="1:4" ht="15" customHeight="1">
      <c r="A882" t="s">
        <v>6674</v>
      </c>
      <c r="B882" s="44">
        <v>482.25</v>
      </c>
      <c r="C882" t="s">
        <v>38</v>
      </c>
    </row>
    <row r="883" spans="1:4" ht="15" customHeight="1">
      <c r="A883" t="s">
        <v>6675</v>
      </c>
      <c r="B883" s="44">
        <v>117.3</v>
      </c>
      <c r="C883" t="s">
        <v>38</v>
      </c>
    </row>
    <row r="884" spans="1:4" ht="15" customHeight="1">
      <c r="B884" s="44"/>
    </row>
    <row r="885" spans="1:4" ht="15" customHeight="1">
      <c r="A885" t="s">
        <v>6676</v>
      </c>
      <c r="B885" s="44">
        <v>67.7</v>
      </c>
      <c r="C885" t="s">
        <v>38</v>
      </c>
    </row>
    <row r="886" spans="1:4" ht="15" customHeight="1">
      <c r="A886" t="s">
        <v>6677</v>
      </c>
      <c r="B886" s="44">
        <v>18584.55</v>
      </c>
      <c r="C886" t="s">
        <v>38</v>
      </c>
    </row>
    <row r="887" spans="1:4" ht="15" customHeight="1">
      <c r="A887" t="s">
        <v>6678</v>
      </c>
      <c r="B887" s="44">
        <v>6689.05</v>
      </c>
      <c r="C887" t="s">
        <v>38</v>
      </c>
    </row>
    <row r="888" spans="1:4" ht="15" customHeight="1">
      <c r="A888" t="s">
        <v>6679</v>
      </c>
      <c r="B888" s="44">
        <v>74</v>
      </c>
      <c r="C888" t="s">
        <v>38</v>
      </c>
    </row>
    <row r="889" spans="1:4" ht="15" customHeight="1">
      <c r="B889" s="44"/>
    </row>
    <row r="890" spans="1:4" ht="15" customHeight="1">
      <c r="A890" t="s">
        <v>6680</v>
      </c>
      <c r="B890" s="44">
        <v>637.20000000000005</v>
      </c>
      <c r="C890" t="s">
        <v>38</v>
      </c>
    </row>
    <row r="891" spans="1:4" ht="15" customHeight="1">
      <c r="A891" t="s">
        <v>6681</v>
      </c>
      <c r="B891" s="44">
        <v>60</v>
      </c>
      <c r="C891" t="s">
        <v>38</v>
      </c>
      <c r="D891" t="s">
        <v>61</v>
      </c>
    </row>
    <row r="892" spans="1:4" ht="15" customHeight="1">
      <c r="A892" t="s">
        <v>6682</v>
      </c>
      <c r="B892" s="44">
        <v>21.74</v>
      </c>
      <c r="C892" t="s">
        <v>38</v>
      </c>
      <c r="D892" t="s">
        <v>61</v>
      </c>
    </row>
    <row r="893" spans="1:4" ht="15" customHeight="1">
      <c r="A893" t="s">
        <v>6683</v>
      </c>
      <c r="B893" s="44">
        <v>9.09</v>
      </c>
      <c r="C893" t="s">
        <v>38</v>
      </c>
      <c r="D893" t="s">
        <v>61</v>
      </c>
    </row>
    <row r="894" spans="1:4" ht="15" customHeight="1">
      <c r="A894" t="s">
        <v>6684</v>
      </c>
      <c r="B894" s="44">
        <v>85.1</v>
      </c>
      <c r="C894" t="s">
        <v>38</v>
      </c>
      <c r="D894" t="s">
        <v>61</v>
      </c>
    </row>
    <row r="895" spans="1:4" ht="15" customHeight="1">
      <c r="A895" t="s">
        <v>6685</v>
      </c>
      <c r="B895" s="44">
        <v>434.65</v>
      </c>
      <c r="C895" t="s">
        <v>38</v>
      </c>
      <c r="D895" t="s">
        <v>61</v>
      </c>
    </row>
    <row r="896" spans="1:4" ht="15" customHeight="1">
      <c r="A896" t="s">
        <v>6686</v>
      </c>
      <c r="B896" s="44">
        <v>557.29999999999995</v>
      </c>
      <c r="C896" t="s">
        <v>38</v>
      </c>
      <c r="D896" t="s">
        <v>61</v>
      </c>
    </row>
    <row r="897" spans="1:4" ht="15" customHeight="1">
      <c r="A897" t="s">
        <v>6687</v>
      </c>
      <c r="B897" s="44">
        <v>1136.74</v>
      </c>
      <c r="C897" t="s">
        <v>38</v>
      </c>
      <c r="D897" t="s">
        <v>61</v>
      </c>
    </row>
    <row r="898" spans="1:4" ht="15" customHeight="1">
      <c r="A898" t="s">
        <v>6688</v>
      </c>
      <c r="B898" s="44">
        <v>18.399999999999999</v>
      </c>
      <c r="C898" t="s">
        <v>38</v>
      </c>
      <c r="D898" t="s">
        <v>61</v>
      </c>
    </row>
    <row r="899" spans="1:4" ht="15" customHeight="1">
      <c r="A899" t="s">
        <v>6689</v>
      </c>
      <c r="B899" s="44">
        <v>2050.9499999999998</v>
      </c>
      <c r="C899" t="s">
        <v>38</v>
      </c>
      <c r="D899" t="s">
        <v>61</v>
      </c>
    </row>
    <row r="900" spans="1:4" ht="15" customHeight="1">
      <c r="A900" t="s">
        <v>6690</v>
      </c>
      <c r="B900" s="44">
        <v>43.59</v>
      </c>
      <c r="C900" t="s">
        <v>38</v>
      </c>
      <c r="D900" t="s">
        <v>61</v>
      </c>
    </row>
    <row r="901" spans="1:4" ht="15" customHeight="1">
      <c r="A901" t="s">
        <v>6691</v>
      </c>
      <c r="B901" s="44">
        <v>508</v>
      </c>
      <c r="C901" t="s">
        <v>38</v>
      </c>
      <c r="D901" t="s">
        <v>61</v>
      </c>
    </row>
    <row r="902" spans="1:4" ht="15" customHeight="1">
      <c r="A902" t="s">
        <v>6692</v>
      </c>
      <c r="B902" s="44">
        <v>2311.2600000000002</v>
      </c>
      <c r="C902" t="s">
        <v>38</v>
      </c>
      <c r="D902" t="s">
        <v>61</v>
      </c>
    </row>
    <row r="903" spans="1:4" ht="15" customHeight="1">
      <c r="A903" t="s">
        <v>6693</v>
      </c>
      <c r="B903" s="44">
        <v>50.32</v>
      </c>
      <c r="C903" t="s">
        <v>38</v>
      </c>
      <c r="D903" t="s">
        <v>61</v>
      </c>
    </row>
    <row r="904" spans="1:4" ht="15" customHeight="1">
      <c r="B904" s="44"/>
    </row>
    <row r="905" spans="1:4" ht="15" customHeight="1">
      <c r="A905" t="s">
        <v>6694</v>
      </c>
      <c r="B905" s="44">
        <v>4640</v>
      </c>
      <c r="C905" t="s">
        <v>38</v>
      </c>
      <c r="D905" t="s">
        <v>61</v>
      </c>
    </row>
    <row r="906" spans="1:4" ht="15" customHeight="1">
      <c r="A906" t="s">
        <v>6695</v>
      </c>
      <c r="B906" s="44">
        <v>3161.16</v>
      </c>
      <c r="C906" t="s">
        <v>38</v>
      </c>
      <c r="D906" t="s">
        <v>61</v>
      </c>
    </row>
    <row r="907" spans="1:4" ht="15" customHeight="1">
      <c r="A907" t="s">
        <v>6696</v>
      </c>
      <c r="B907" s="44">
        <v>104.61</v>
      </c>
      <c r="C907" t="s">
        <v>38</v>
      </c>
      <c r="D907" t="s">
        <v>61</v>
      </c>
    </row>
    <row r="908" spans="1:4" ht="15" customHeight="1">
      <c r="A908" t="s">
        <v>6697</v>
      </c>
      <c r="B908" s="44">
        <v>16735.669999999998</v>
      </c>
      <c r="C908" t="s">
        <v>38</v>
      </c>
    </row>
    <row r="909" spans="1:4" ht="15" customHeight="1">
      <c r="A909" t="s">
        <v>6698</v>
      </c>
      <c r="B909" s="44">
        <v>471</v>
      </c>
      <c r="C909" t="s">
        <v>38</v>
      </c>
      <c r="D909" t="s">
        <v>61</v>
      </c>
    </row>
    <row r="910" spans="1:4" ht="15" customHeight="1">
      <c r="A910" t="s">
        <v>6699</v>
      </c>
      <c r="B910" s="44">
        <v>20</v>
      </c>
      <c r="C910" t="s">
        <v>38</v>
      </c>
      <c r="D910" t="s">
        <v>61</v>
      </c>
    </row>
    <row r="911" spans="1:4" ht="15" customHeight="1">
      <c r="A911" t="s">
        <v>6700</v>
      </c>
      <c r="B911" s="44">
        <v>543.09</v>
      </c>
      <c r="C911" t="s">
        <v>38</v>
      </c>
      <c r="D911" t="s">
        <v>61</v>
      </c>
    </row>
    <row r="912" spans="1:4" ht="15" customHeight="1">
      <c r="A912" t="s">
        <v>6701</v>
      </c>
      <c r="B912" s="44">
        <v>300.13</v>
      </c>
      <c r="C912" t="s">
        <v>38</v>
      </c>
      <c r="D912" t="s">
        <v>61</v>
      </c>
    </row>
    <row r="913" spans="1:4" ht="15" customHeight="1">
      <c r="A913" t="s">
        <v>6702</v>
      </c>
      <c r="B913" s="44">
        <v>79.260000000000005</v>
      </c>
      <c r="C913" t="s">
        <v>38</v>
      </c>
      <c r="D913" t="s">
        <v>61</v>
      </c>
    </row>
    <row r="914" spans="1:4" ht="15" customHeight="1">
      <c r="A914" t="s">
        <v>6703</v>
      </c>
      <c r="B914" s="44">
        <v>134.97999999999999</v>
      </c>
      <c r="C914" t="s">
        <v>38</v>
      </c>
    </row>
    <row r="915" spans="1:4" ht="15" customHeight="1">
      <c r="A915" t="s">
        <v>6704</v>
      </c>
      <c r="B915" s="44">
        <v>270.2</v>
      </c>
      <c r="C915" t="s">
        <v>38</v>
      </c>
      <c r="D915" t="s">
        <v>61</v>
      </c>
    </row>
    <row r="916" spans="1:4" ht="15" customHeight="1">
      <c r="A916" t="s">
        <v>6705</v>
      </c>
      <c r="B916" s="44">
        <v>7.71</v>
      </c>
      <c r="C916" t="s">
        <v>38</v>
      </c>
      <c r="D916" t="s">
        <v>61</v>
      </c>
    </row>
    <row r="917" spans="1:4" ht="15" customHeight="1">
      <c r="A917" t="s">
        <v>6706</v>
      </c>
      <c r="B917" s="44">
        <v>3624.6</v>
      </c>
      <c r="C917" t="s">
        <v>38</v>
      </c>
    </row>
    <row r="918" spans="1:4" ht="15" customHeight="1">
      <c r="A918" t="s">
        <v>6707</v>
      </c>
      <c r="B918" s="44">
        <v>30.5</v>
      </c>
      <c r="C918" t="s">
        <v>38</v>
      </c>
      <c r="D918" t="s">
        <v>61</v>
      </c>
    </row>
    <row r="919" spans="1:4" ht="15" customHeight="1">
      <c r="A919" t="s">
        <v>6708</v>
      </c>
      <c r="B919" s="44">
        <v>308.7</v>
      </c>
      <c r="C919" t="s">
        <v>30</v>
      </c>
    </row>
    <row r="920" spans="1:4" ht="15" customHeight="1">
      <c r="A920" t="s">
        <v>6709</v>
      </c>
      <c r="B920" s="44">
        <v>73.900000000000006</v>
      </c>
      <c r="C920" t="s">
        <v>38</v>
      </c>
      <c r="D920" t="s">
        <v>61</v>
      </c>
    </row>
    <row r="921" spans="1:4" ht="15" customHeight="1">
      <c r="A921" t="s">
        <v>6710</v>
      </c>
      <c r="B921" s="44">
        <v>20.8</v>
      </c>
      <c r="C921" t="s">
        <v>38</v>
      </c>
      <c r="D921" t="s">
        <v>61</v>
      </c>
    </row>
    <row r="922" spans="1:4" ht="15" customHeight="1">
      <c r="A922" t="s">
        <v>6711</v>
      </c>
      <c r="B922" s="44">
        <v>2222.39</v>
      </c>
      <c r="C922" t="s">
        <v>38</v>
      </c>
      <c r="D922" t="s">
        <v>61</v>
      </c>
    </row>
    <row r="923" spans="1:4" ht="15" customHeight="1">
      <c r="A923" t="s">
        <v>6712</v>
      </c>
      <c r="B923" s="44">
        <v>178.25</v>
      </c>
      <c r="C923" t="s">
        <v>38</v>
      </c>
    </row>
    <row r="924" spans="1:4" ht="15" customHeight="1">
      <c r="A924" t="s">
        <v>6713</v>
      </c>
      <c r="B924" s="44">
        <v>105.8</v>
      </c>
      <c r="C924" t="s">
        <v>38</v>
      </c>
      <c r="D924" t="s">
        <v>61</v>
      </c>
    </row>
    <row r="925" spans="1:4" ht="15" customHeight="1">
      <c r="A925" t="s">
        <v>6714</v>
      </c>
      <c r="B925" s="44">
        <v>54.93</v>
      </c>
      <c r="C925" t="s">
        <v>38</v>
      </c>
      <c r="D925" t="s">
        <v>61</v>
      </c>
    </row>
    <row r="926" spans="1:4" ht="15" customHeight="1">
      <c r="A926" t="s">
        <v>6715</v>
      </c>
      <c r="B926" s="44">
        <v>141.6</v>
      </c>
      <c r="C926" t="s">
        <v>38</v>
      </c>
    </row>
    <row r="927" spans="1:4" ht="15" customHeight="1">
      <c r="A927" t="s">
        <v>6716</v>
      </c>
      <c r="B927" s="44">
        <v>52.9</v>
      </c>
      <c r="C927" t="s">
        <v>38</v>
      </c>
    </row>
    <row r="928" spans="1:4" ht="15" customHeight="1">
      <c r="A928" t="s">
        <v>6717</v>
      </c>
      <c r="B928" s="44">
        <v>397.38</v>
      </c>
      <c r="C928" t="s">
        <v>38</v>
      </c>
    </row>
    <row r="929" spans="1:4" ht="15" customHeight="1">
      <c r="A929" t="s">
        <v>6718</v>
      </c>
      <c r="B929" s="44">
        <v>17.02</v>
      </c>
      <c r="C929" t="s">
        <v>38</v>
      </c>
      <c r="D929" t="s">
        <v>61</v>
      </c>
    </row>
    <row r="930" spans="1:4" ht="15" customHeight="1">
      <c r="A930" t="s">
        <v>6719</v>
      </c>
      <c r="B930" s="44">
        <v>2633.92</v>
      </c>
      <c r="C930" t="s">
        <v>38</v>
      </c>
    </row>
    <row r="931" spans="1:4" ht="15" customHeight="1">
      <c r="B931" s="44"/>
    </row>
    <row r="932" spans="1:4" ht="15" customHeight="1">
      <c r="A932" t="s">
        <v>6720</v>
      </c>
      <c r="B932" s="44">
        <v>2723.74</v>
      </c>
      <c r="C932" t="s">
        <v>34</v>
      </c>
    </row>
    <row r="933" spans="1:4" ht="15" customHeight="1">
      <c r="B933" s="44"/>
    </row>
    <row r="934" spans="1:4" ht="15" customHeight="1">
      <c r="A934" t="s">
        <v>6721</v>
      </c>
      <c r="B934" s="44">
        <v>617.29999999999995</v>
      </c>
      <c r="C934" t="s">
        <v>38</v>
      </c>
    </row>
    <row r="935" spans="1:4" ht="15" customHeight="1">
      <c r="A935" t="s">
        <v>6722</v>
      </c>
      <c r="B935" s="44">
        <v>1774.8</v>
      </c>
      <c r="C935" t="s">
        <v>38</v>
      </c>
    </row>
    <row r="936" spans="1:4" ht="15" customHeight="1">
      <c r="A936" t="s">
        <v>6723</v>
      </c>
      <c r="B936" s="44">
        <v>849.85</v>
      </c>
      <c r="C936" t="s">
        <v>38</v>
      </c>
    </row>
    <row r="937" spans="1:4" ht="15" customHeight="1">
      <c r="A937" t="s">
        <v>6724</v>
      </c>
      <c r="B937" s="44">
        <v>64.900000000000006</v>
      </c>
      <c r="C937" t="s">
        <v>38</v>
      </c>
    </row>
    <row r="938" spans="1:4" ht="15" customHeight="1">
      <c r="A938" t="s">
        <v>6725</v>
      </c>
      <c r="B938" s="44">
        <v>70.8</v>
      </c>
      <c r="C938" t="s">
        <v>38</v>
      </c>
    </row>
    <row r="939" spans="1:4" ht="15" customHeight="1">
      <c r="A939" t="s">
        <v>6726</v>
      </c>
      <c r="B939" s="44">
        <v>64.650000000000006</v>
      </c>
      <c r="C939" t="s">
        <v>38</v>
      </c>
    </row>
    <row r="940" spans="1:4" ht="15" customHeight="1">
      <c r="A940" t="s">
        <v>6727</v>
      </c>
      <c r="B940" s="44">
        <v>64.650000000000006</v>
      </c>
      <c r="C940" t="s">
        <v>38</v>
      </c>
    </row>
    <row r="941" spans="1:4" ht="15" customHeight="1">
      <c r="A941" t="s">
        <v>6728</v>
      </c>
      <c r="B941" s="44">
        <v>15.84</v>
      </c>
      <c r="C941" t="s">
        <v>38</v>
      </c>
    </row>
    <row r="942" spans="1:4" ht="15" customHeight="1">
      <c r="A942" t="s">
        <v>6729</v>
      </c>
      <c r="B942" s="44">
        <v>18.5</v>
      </c>
      <c r="C942" t="s">
        <v>38</v>
      </c>
    </row>
    <row r="943" spans="1:4" ht="15" customHeight="1">
      <c r="A943" t="s">
        <v>6730</v>
      </c>
      <c r="B943" s="44">
        <v>513</v>
      </c>
      <c r="C943" t="s">
        <v>38</v>
      </c>
    </row>
    <row r="944" spans="1:4" ht="15" customHeight="1">
      <c r="A944" t="s">
        <v>6731</v>
      </c>
      <c r="B944" s="44">
        <v>55.2</v>
      </c>
      <c r="C944" t="s">
        <v>38</v>
      </c>
    </row>
    <row r="945" spans="1:3" ht="15" customHeight="1">
      <c r="A945" t="s">
        <v>6732</v>
      </c>
      <c r="B945" s="44">
        <v>365.7</v>
      </c>
      <c r="C945" t="s">
        <v>38</v>
      </c>
    </row>
    <row r="946" spans="1:3" ht="15" customHeight="1">
      <c r="A946" t="s">
        <v>6733</v>
      </c>
      <c r="B946" s="44">
        <v>4218.32</v>
      </c>
      <c r="C946" t="s">
        <v>38</v>
      </c>
    </row>
    <row r="947" spans="1:3" ht="15" customHeight="1">
      <c r="A947" t="s">
        <v>6734</v>
      </c>
      <c r="B947" s="44">
        <v>813.4</v>
      </c>
      <c r="C947" t="s">
        <v>38</v>
      </c>
    </row>
    <row r="948" spans="1:3" ht="15" customHeight="1">
      <c r="A948" t="s">
        <v>6735</v>
      </c>
      <c r="B948" s="44">
        <v>298.5</v>
      </c>
      <c r="C948" t="s">
        <v>38</v>
      </c>
    </row>
    <row r="949" spans="1:3" ht="15" customHeight="1">
      <c r="A949" t="s">
        <v>6736</v>
      </c>
      <c r="B949" s="44">
        <v>59.8</v>
      </c>
      <c r="C949" t="s">
        <v>38</v>
      </c>
    </row>
    <row r="950" spans="1:3" ht="15" customHeight="1">
      <c r="A950" t="s">
        <v>6737</v>
      </c>
      <c r="B950" s="44">
        <v>203.83</v>
      </c>
      <c r="C950" t="s">
        <v>38</v>
      </c>
    </row>
    <row r="951" spans="1:3" ht="15" customHeight="1">
      <c r="A951" t="s">
        <v>6738</v>
      </c>
      <c r="B951" s="44">
        <v>1809.72</v>
      </c>
      <c r="C951" t="s">
        <v>38</v>
      </c>
    </row>
    <row r="952" spans="1:3" ht="15" customHeight="1">
      <c r="A952" t="s">
        <v>6739</v>
      </c>
      <c r="B952" s="44">
        <v>2082.96</v>
      </c>
      <c r="C952" t="s">
        <v>38</v>
      </c>
    </row>
    <row r="953" spans="1:3" ht="15" customHeight="1">
      <c r="A953" t="s">
        <v>6740</v>
      </c>
      <c r="B953" s="44">
        <v>797.1</v>
      </c>
      <c r="C953" t="s">
        <v>38</v>
      </c>
    </row>
    <row r="954" spans="1:3" ht="15" customHeight="1">
      <c r="A954" t="s">
        <v>6741</v>
      </c>
      <c r="B954" s="44">
        <v>129.30000000000001</v>
      </c>
      <c r="C954" t="s">
        <v>38</v>
      </c>
    </row>
    <row r="955" spans="1:3" ht="15" customHeight="1">
      <c r="A955" t="s">
        <v>6742</v>
      </c>
      <c r="B955" s="44">
        <v>286.95</v>
      </c>
      <c r="C955" t="s">
        <v>38</v>
      </c>
    </row>
    <row r="956" spans="1:3" ht="15" customHeight="1">
      <c r="A956" t="s">
        <v>6743</v>
      </c>
      <c r="B956" s="44">
        <v>219.61</v>
      </c>
      <c r="C956" t="s">
        <v>38</v>
      </c>
    </row>
    <row r="957" spans="1:3" ht="15" customHeight="1">
      <c r="A957" t="s">
        <v>6744</v>
      </c>
      <c r="B957" s="44">
        <v>99.13</v>
      </c>
      <c r="C957" t="s">
        <v>38</v>
      </c>
    </row>
    <row r="958" spans="1:3" ht="15" customHeight="1">
      <c r="A958" t="s">
        <v>6745</v>
      </c>
      <c r="B958" s="44">
        <v>70.8</v>
      </c>
      <c r="C958" t="s">
        <v>38</v>
      </c>
    </row>
    <row r="959" spans="1:3" ht="15" customHeight="1">
      <c r="A959" t="s">
        <v>6746</v>
      </c>
      <c r="B959" s="44">
        <v>306.93</v>
      </c>
      <c r="C959" t="s">
        <v>38</v>
      </c>
    </row>
    <row r="960" spans="1:3" ht="15" customHeight="1">
      <c r="A960" t="s">
        <v>6747</v>
      </c>
      <c r="B960" s="44">
        <v>78.599999999999994</v>
      </c>
      <c r="C960" t="s">
        <v>38</v>
      </c>
    </row>
    <row r="961" spans="1:4" ht="15" customHeight="1">
      <c r="A961" t="s">
        <v>6748</v>
      </c>
      <c r="B961" s="44">
        <v>58.5</v>
      </c>
      <c r="C961" t="s">
        <v>38</v>
      </c>
    </row>
    <row r="962" spans="1:4" ht="15" customHeight="1">
      <c r="A962" t="s">
        <v>6749</v>
      </c>
      <c r="B962" s="44">
        <v>53.85</v>
      </c>
      <c r="C962" t="s">
        <v>38</v>
      </c>
    </row>
    <row r="963" spans="1:4" ht="15" customHeight="1">
      <c r="A963" t="s">
        <v>6750</v>
      </c>
      <c r="B963" s="44">
        <v>1017.19</v>
      </c>
      <c r="C963" t="s">
        <v>38</v>
      </c>
    </row>
    <row r="964" spans="1:4" ht="15" customHeight="1">
      <c r="A964" t="s">
        <v>6751</v>
      </c>
      <c r="B964" s="44">
        <v>193.24</v>
      </c>
      <c r="C964" t="s">
        <v>38</v>
      </c>
    </row>
    <row r="965" spans="1:4" ht="15" customHeight="1">
      <c r="A965" t="s">
        <v>6752</v>
      </c>
      <c r="B965" s="44">
        <v>14.66</v>
      </c>
      <c r="C965" t="s">
        <v>38</v>
      </c>
    </row>
    <row r="966" spans="1:4" ht="15" customHeight="1">
      <c r="A966" t="s">
        <v>6753</v>
      </c>
      <c r="B966" s="44">
        <v>634.25</v>
      </c>
      <c r="C966" t="s">
        <v>38</v>
      </c>
    </row>
    <row r="967" spans="1:4" ht="15" customHeight="1">
      <c r="A967" t="s">
        <v>6754</v>
      </c>
      <c r="B967" s="44">
        <v>97.8</v>
      </c>
      <c r="C967" t="s">
        <v>38</v>
      </c>
    </row>
    <row r="968" spans="1:4" ht="15" customHeight="1">
      <c r="A968" t="s">
        <v>6755</v>
      </c>
      <c r="B968" s="44">
        <v>440.3</v>
      </c>
      <c r="C968" t="s">
        <v>38</v>
      </c>
    </row>
    <row r="969" spans="1:4" ht="15" customHeight="1">
      <c r="A969" t="s">
        <v>6756</v>
      </c>
      <c r="B969" s="44">
        <v>231.58</v>
      </c>
      <c r="C969" t="s">
        <v>38</v>
      </c>
    </row>
    <row r="970" spans="1:4" ht="15" customHeight="1">
      <c r="A970" t="s">
        <v>6757</v>
      </c>
      <c r="B970" s="44">
        <v>22.96</v>
      </c>
      <c r="C970" t="s">
        <v>34</v>
      </c>
    </row>
    <row r="971" spans="1:4" ht="15" customHeight="1">
      <c r="A971" t="s">
        <v>6758</v>
      </c>
      <c r="B971" s="44">
        <v>55.2</v>
      </c>
      <c r="C971" t="s">
        <v>38</v>
      </c>
    </row>
    <row r="972" spans="1:4" ht="15" customHeight="1">
      <c r="A972" t="s">
        <v>6759</v>
      </c>
      <c r="B972" s="44">
        <v>160</v>
      </c>
      <c r="C972" t="s">
        <v>38</v>
      </c>
    </row>
    <row r="973" spans="1:4" ht="15" customHeight="1">
      <c r="A973" t="s">
        <v>6760</v>
      </c>
      <c r="B973" s="44">
        <v>504.74</v>
      </c>
      <c r="C973" t="s">
        <v>38</v>
      </c>
      <c r="D973" t="s">
        <v>61</v>
      </c>
    </row>
    <row r="974" spans="1:4" ht="15" customHeight="1">
      <c r="B974" s="44"/>
    </row>
    <row r="975" spans="1:4" ht="15" customHeight="1">
      <c r="A975" t="s">
        <v>6761</v>
      </c>
      <c r="B975" s="44">
        <v>18.899999999999999</v>
      </c>
      <c r="C975" t="s">
        <v>38</v>
      </c>
      <c r="D975" t="s">
        <v>61</v>
      </c>
    </row>
    <row r="976" spans="1:4" ht="15" customHeight="1">
      <c r="A976" t="s">
        <v>6762</v>
      </c>
      <c r="B976" s="44">
        <v>142.6</v>
      </c>
      <c r="C976" t="s">
        <v>38</v>
      </c>
      <c r="D976" t="s">
        <v>61</v>
      </c>
    </row>
    <row r="977" spans="1:4" ht="15" customHeight="1">
      <c r="A977" t="s">
        <v>6763</v>
      </c>
      <c r="B977" s="44">
        <v>107.47</v>
      </c>
      <c r="C977" t="s">
        <v>38</v>
      </c>
      <c r="D977" t="s">
        <v>61</v>
      </c>
    </row>
    <row r="978" spans="1:4" ht="15" customHeight="1">
      <c r="A978" t="s">
        <v>6764</v>
      </c>
      <c r="B978" s="44">
        <v>484.84</v>
      </c>
      <c r="C978" t="s">
        <v>38</v>
      </c>
      <c r="D978" t="s">
        <v>61</v>
      </c>
    </row>
    <row r="979" spans="1:4" ht="15" customHeight="1">
      <c r="A979" t="s">
        <v>6765</v>
      </c>
      <c r="B979" s="44">
        <v>346.09</v>
      </c>
      <c r="C979" t="s">
        <v>38</v>
      </c>
      <c r="D979" t="s">
        <v>61</v>
      </c>
    </row>
    <row r="980" spans="1:4" ht="15" customHeight="1">
      <c r="A980" t="s">
        <v>6766</v>
      </c>
      <c r="B980" s="44">
        <v>3450</v>
      </c>
      <c r="C980" t="s">
        <v>38</v>
      </c>
      <c r="D980" t="s">
        <v>61</v>
      </c>
    </row>
    <row r="981" spans="1:4" ht="15" customHeight="1">
      <c r="A981" t="s">
        <v>6767</v>
      </c>
      <c r="B981" s="44">
        <v>2434.8200000000002</v>
      </c>
      <c r="C981" t="s">
        <v>38</v>
      </c>
      <c r="D981" t="s">
        <v>61</v>
      </c>
    </row>
    <row r="982" spans="1:4" ht="15" customHeight="1">
      <c r="A982" t="s">
        <v>6768</v>
      </c>
      <c r="B982" s="44">
        <v>137</v>
      </c>
      <c r="C982" t="s">
        <v>34</v>
      </c>
    </row>
    <row r="983" spans="1:4" ht="15" customHeight="1">
      <c r="A983" t="s">
        <v>6769</v>
      </c>
      <c r="B983" s="44">
        <v>237.05</v>
      </c>
      <c r="C983" t="s">
        <v>38</v>
      </c>
    </row>
    <row r="984" spans="1:4" ht="15" customHeight="1">
      <c r="A984" t="s">
        <v>6770</v>
      </c>
      <c r="B984" s="44">
        <v>756.05</v>
      </c>
      <c r="C984" t="s">
        <v>38</v>
      </c>
    </row>
    <row r="985" spans="1:4" ht="15" customHeight="1">
      <c r="A985" t="s">
        <v>6771</v>
      </c>
      <c r="B985" s="44">
        <v>223.25</v>
      </c>
      <c r="C985" t="s">
        <v>38</v>
      </c>
    </row>
    <row r="986" spans="1:4" ht="15" customHeight="1">
      <c r="A986" t="s">
        <v>6772</v>
      </c>
      <c r="B986" s="44">
        <v>486</v>
      </c>
      <c r="C986" t="s">
        <v>38</v>
      </c>
    </row>
    <row r="987" spans="1:4" ht="15" customHeight="1">
      <c r="A987" t="s">
        <v>6773</v>
      </c>
      <c r="B987" s="44">
        <v>156.36000000000001</v>
      </c>
      <c r="C987" t="s">
        <v>38</v>
      </c>
    </row>
    <row r="988" spans="1:4" ht="15" customHeight="1">
      <c r="A988" t="s">
        <v>6774</v>
      </c>
      <c r="B988" s="44">
        <v>144.9</v>
      </c>
      <c r="C988" t="s">
        <v>38</v>
      </c>
    </row>
    <row r="989" spans="1:4" ht="15" customHeight="1">
      <c r="A989" t="s">
        <v>6775</v>
      </c>
      <c r="B989" s="44">
        <v>55.2</v>
      </c>
      <c r="C989" t="s">
        <v>38</v>
      </c>
    </row>
    <row r="990" spans="1:4" ht="15" customHeight="1">
      <c r="A990" t="s">
        <v>6776</v>
      </c>
      <c r="B990" s="44">
        <v>1227.1500000000001</v>
      </c>
      <c r="C990" t="s">
        <v>38</v>
      </c>
    </row>
    <row r="991" spans="1:4" ht="15" customHeight="1">
      <c r="A991" t="s">
        <v>6777</v>
      </c>
      <c r="B991" s="44">
        <v>32.35</v>
      </c>
      <c r="C991" t="s">
        <v>34</v>
      </c>
    </row>
    <row r="992" spans="1:4" ht="15" customHeight="1">
      <c r="A992" t="s">
        <v>6778</v>
      </c>
      <c r="B992" s="44">
        <v>219.3</v>
      </c>
      <c r="C992" t="s">
        <v>38</v>
      </c>
    </row>
    <row r="993" spans="1:4" ht="15" customHeight="1">
      <c r="A993" t="s">
        <v>6779</v>
      </c>
      <c r="B993" s="44">
        <v>1050.75</v>
      </c>
      <c r="C993" t="s">
        <v>38</v>
      </c>
    </row>
    <row r="994" spans="1:4" ht="15" customHeight="1">
      <c r="A994" t="s">
        <v>6780</v>
      </c>
      <c r="B994" s="44">
        <v>184.8</v>
      </c>
      <c r="C994" t="s">
        <v>38</v>
      </c>
    </row>
    <row r="995" spans="1:4" ht="15" customHeight="1">
      <c r="A995" t="s">
        <v>6781</v>
      </c>
      <c r="B995" s="44">
        <v>71.3</v>
      </c>
      <c r="C995" t="s">
        <v>38</v>
      </c>
      <c r="D995" t="s">
        <v>61</v>
      </c>
    </row>
    <row r="996" spans="1:4" ht="15" customHeight="1">
      <c r="A996" t="s">
        <v>6782</v>
      </c>
      <c r="B996" s="44">
        <v>246.68</v>
      </c>
      <c r="C996" t="s">
        <v>38</v>
      </c>
      <c r="D996" t="s">
        <v>61</v>
      </c>
    </row>
    <row r="997" spans="1:4" ht="15" customHeight="1">
      <c r="A997" t="s">
        <v>6783</v>
      </c>
      <c r="B997" s="44">
        <v>241.5</v>
      </c>
      <c r="C997" t="s">
        <v>38</v>
      </c>
      <c r="D997" t="s">
        <v>61</v>
      </c>
    </row>
    <row r="998" spans="1:4" ht="15" customHeight="1">
      <c r="A998" t="s">
        <v>6784</v>
      </c>
      <c r="B998" s="44">
        <v>193.2</v>
      </c>
      <c r="C998" t="s">
        <v>38</v>
      </c>
      <c r="D998" t="s">
        <v>61</v>
      </c>
    </row>
    <row r="999" spans="1:4" ht="15" customHeight="1">
      <c r="A999" t="s">
        <v>6785</v>
      </c>
      <c r="B999" s="44">
        <v>2135.6</v>
      </c>
      <c r="C999" t="s">
        <v>38</v>
      </c>
      <c r="D999" t="s">
        <v>61</v>
      </c>
    </row>
    <row r="1000" spans="1:4" ht="15" customHeight="1">
      <c r="A1000" t="s">
        <v>6786</v>
      </c>
      <c r="B1000" s="44">
        <v>2331.4299999999998</v>
      </c>
      <c r="C1000" t="s">
        <v>38</v>
      </c>
      <c r="D1000" t="s">
        <v>61</v>
      </c>
    </row>
    <row r="1001" spans="1:4" ht="15" customHeight="1">
      <c r="A1001" t="s">
        <v>6787</v>
      </c>
      <c r="B1001" s="44">
        <v>2155</v>
      </c>
      <c r="C1001" t="s">
        <v>38</v>
      </c>
      <c r="D1001" t="s">
        <v>61</v>
      </c>
    </row>
    <row r="1002" spans="1:4" ht="15" customHeight="1">
      <c r="A1002" t="s">
        <v>6788</v>
      </c>
      <c r="B1002" s="44">
        <v>980.2</v>
      </c>
      <c r="C1002" t="s">
        <v>38</v>
      </c>
      <c r="D1002" t="s">
        <v>61</v>
      </c>
    </row>
    <row r="1003" spans="1:4" ht="15" customHeight="1">
      <c r="A1003" t="s">
        <v>6789</v>
      </c>
      <c r="B1003" s="44">
        <v>3845.55</v>
      </c>
      <c r="C1003" t="s">
        <v>38</v>
      </c>
    </row>
    <row r="1004" spans="1:4" ht="15" customHeight="1">
      <c r="A1004" t="s">
        <v>6790</v>
      </c>
      <c r="B1004" s="44">
        <v>671.39</v>
      </c>
      <c r="C1004" t="s">
        <v>38</v>
      </c>
      <c r="D1004" t="s">
        <v>61</v>
      </c>
    </row>
    <row r="1005" spans="1:4" ht="15" customHeight="1">
      <c r="A1005" t="s">
        <v>6791</v>
      </c>
      <c r="B1005" s="44">
        <v>115</v>
      </c>
      <c r="C1005" t="s">
        <v>38</v>
      </c>
      <c r="D1005" t="s">
        <v>61</v>
      </c>
    </row>
    <row r="1006" spans="1:4" ht="15" customHeight="1">
      <c r="A1006" t="s">
        <v>6792</v>
      </c>
      <c r="B1006" s="44">
        <v>21.26</v>
      </c>
      <c r="C1006" t="s">
        <v>34</v>
      </c>
    </row>
    <row r="1007" spans="1:4" ht="15" customHeight="1">
      <c r="A1007" t="s">
        <v>6793</v>
      </c>
      <c r="B1007" s="44">
        <v>83.23</v>
      </c>
      <c r="C1007" t="s">
        <v>34</v>
      </c>
    </row>
    <row r="1008" spans="1:4" ht="15" customHeight="1">
      <c r="A1008" t="s">
        <v>6794</v>
      </c>
      <c r="B1008" s="44">
        <v>26.21</v>
      </c>
      <c r="C1008" t="s">
        <v>34</v>
      </c>
    </row>
    <row r="1009" spans="1:4" ht="15" customHeight="1">
      <c r="A1009" t="s">
        <v>6795</v>
      </c>
      <c r="B1009" s="44">
        <v>60.83</v>
      </c>
      <c r="C1009" t="s">
        <v>34</v>
      </c>
    </row>
    <row r="1010" spans="1:4" ht="15" customHeight="1">
      <c r="A1010" t="s">
        <v>6796</v>
      </c>
      <c r="B1010" s="44">
        <v>35.39</v>
      </c>
      <c r="C1010" t="s">
        <v>34</v>
      </c>
    </row>
    <row r="1011" spans="1:4" ht="15" customHeight="1">
      <c r="A1011" t="s">
        <v>6797</v>
      </c>
      <c r="B1011" s="44">
        <v>100</v>
      </c>
      <c r="C1011" t="s">
        <v>34</v>
      </c>
    </row>
    <row r="1012" spans="1:4" ht="15" customHeight="1">
      <c r="A1012" t="s">
        <v>6798</v>
      </c>
      <c r="B1012" s="44">
        <v>166.33</v>
      </c>
      <c r="C1012" t="s">
        <v>34</v>
      </c>
    </row>
    <row r="1013" spans="1:4" ht="15" customHeight="1">
      <c r="A1013" t="s">
        <v>6799</v>
      </c>
      <c r="B1013" s="44">
        <v>20.14</v>
      </c>
      <c r="C1013" t="s">
        <v>34</v>
      </c>
    </row>
    <row r="1014" spans="1:4" ht="15" customHeight="1">
      <c r="A1014" t="s">
        <v>6800</v>
      </c>
      <c r="B1014" s="44">
        <v>131.44999999999999</v>
      </c>
      <c r="C1014" t="s">
        <v>34</v>
      </c>
    </row>
    <row r="1015" spans="1:4" ht="15" customHeight="1">
      <c r="A1015" t="s">
        <v>6801</v>
      </c>
      <c r="B1015" s="44">
        <v>87.7</v>
      </c>
      <c r="C1015" t="s">
        <v>34</v>
      </c>
    </row>
    <row r="1016" spans="1:4" ht="15" customHeight="1">
      <c r="A1016" t="s">
        <v>6802</v>
      </c>
      <c r="B1016" s="44">
        <v>103.58</v>
      </c>
      <c r="C1016" t="s">
        <v>38</v>
      </c>
    </row>
    <row r="1017" spans="1:4" ht="15" customHeight="1">
      <c r="A1017" t="s">
        <v>6803</v>
      </c>
      <c r="B1017" s="44">
        <v>1141.74</v>
      </c>
      <c r="C1017" t="s">
        <v>38</v>
      </c>
    </row>
    <row r="1018" spans="1:4" ht="15" customHeight="1">
      <c r="A1018" t="s">
        <v>6804</v>
      </c>
      <c r="B1018" s="44">
        <v>74</v>
      </c>
      <c r="C1018" t="s">
        <v>38</v>
      </c>
      <c r="D1018" t="s">
        <v>61</v>
      </c>
    </row>
    <row r="1019" spans="1:4" ht="15" customHeight="1">
      <c r="A1019" t="s">
        <v>6805</v>
      </c>
      <c r="B1019" s="44">
        <v>10322.6</v>
      </c>
      <c r="C1019" t="s">
        <v>38</v>
      </c>
      <c r="D1019" t="s">
        <v>61</v>
      </c>
    </row>
    <row r="1020" spans="1:4" ht="15" customHeight="1">
      <c r="A1020" t="s">
        <v>6806</v>
      </c>
      <c r="B1020" s="44">
        <v>110.8</v>
      </c>
      <c r="C1020" t="s">
        <v>38</v>
      </c>
      <c r="D1020" t="s">
        <v>61</v>
      </c>
    </row>
    <row r="1021" spans="1:4" ht="15" customHeight="1">
      <c r="A1021" t="s">
        <v>6807</v>
      </c>
      <c r="B1021" s="44">
        <v>96.25</v>
      </c>
      <c r="C1021" t="s">
        <v>38</v>
      </c>
      <c r="D1021" t="s">
        <v>61</v>
      </c>
    </row>
    <row r="1022" spans="1:4" ht="15" customHeight="1">
      <c r="A1022" t="s">
        <v>6808</v>
      </c>
      <c r="B1022" s="44">
        <v>304.64999999999998</v>
      </c>
      <c r="C1022" t="s">
        <v>38</v>
      </c>
    </row>
    <row r="1023" spans="1:4" ht="15" customHeight="1">
      <c r="A1023" t="s">
        <v>6809</v>
      </c>
      <c r="B1023" s="44">
        <v>2676.1</v>
      </c>
      <c r="C1023" t="s">
        <v>38</v>
      </c>
    </row>
    <row r="1024" spans="1:4" ht="15" customHeight="1">
      <c r="A1024" t="s">
        <v>6810</v>
      </c>
      <c r="B1024" s="44">
        <v>78.5</v>
      </c>
      <c r="C1024" t="s">
        <v>34</v>
      </c>
    </row>
    <row r="1025" spans="1:3" ht="15" customHeight="1">
      <c r="A1025" t="s">
        <v>6811</v>
      </c>
      <c r="B1025" s="44">
        <v>1021.48</v>
      </c>
      <c r="C1025" t="s">
        <v>38</v>
      </c>
    </row>
    <row r="1026" spans="1:3" ht="15" customHeight="1">
      <c r="A1026" t="s">
        <v>6812</v>
      </c>
      <c r="B1026" s="44">
        <v>2031.75</v>
      </c>
      <c r="C1026" t="s">
        <v>38</v>
      </c>
    </row>
    <row r="1027" spans="1:3" ht="15" customHeight="1">
      <c r="A1027" t="s">
        <v>6813</v>
      </c>
      <c r="B1027" s="44">
        <v>2588.1999999999998</v>
      </c>
      <c r="C1027" t="s">
        <v>38</v>
      </c>
    </row>
    <row r="1028" spans="1:3" ht="15" customHeight="1">
      <c r="A1028" t="s">
        <v>6814</v>
      </c>
      <c r="B1028" s="44">
        <v>331.18</v>
      </c>
      <c r="C1028" t="s">
        <v>38</v>
      </c>
    </row>
    <row r="1029" spans="1:3" ht="15" customHeight="1">
      <c r="A1029" t="s">
        <v>6815</v>
      </c>
      <c r="B1029" s="44">
        <v>82.8</v>
      </c>
      <c r="C1029" t="s">
        <v>38</v>
      </c>
    </row>
    <row r="1030" spans="1:3" ht="15" customHeight="1">
      <c r="A1030" t="s">
        <v>6816</v>
      </c>
      <c r="B1030" s="44">
        <v>138.81</v>
      </c>
      <c r="C1030" t="s">
        <v>38</v>
      </c>
    </row>
    <row r="1031" spans="1:3" ht="15" customHeight="1">
      <c r="A1031" t="s">
        <v>6817</v>
      </c>
      <c r="B1031" s="44">
        <v>4549.6400000000003</v>
      </c>
      <c r="C1031" t="s">
        <v>38</v>
      </c>
    </row>
    <row r="1032" spans="1:3" ht="15" customHeight="1">
      <c r="A1032" t="s">
        <v>6818</v>
      </c>
      <c r="B1032" s="44">
        <v>97.2</v>
      </c>
      <c r="C1032" t="s">
        <v>38</v>
      </c>
    </row>
    <row r="1033" spans="1:3" ht="15" customHeight="1">
      <c r="A1033" t="s">
        <v>6819</v>
      </c>
      <c r="B1033" s="44">
        <v>45.89</v>
      </c>
      <c r="C1033" t="s">
        <v>38</v>
      </c>
    </row>
    <row r="1034" spans="1:3" ht="15" customHeight="1">
      <c r="B1034" s="44"/>
    </row>
    <row r="1035" spans="1:3" ht="15" customHeight="1">
      <c r="A1035" t="s">
        <v>6820</v>
      </c>
      <c r="B1035" s="44">
        <v>29.9</v>
      </c>
      <c r="C1035" t="s">
        <v>38</v>
      </c>
    </row>
    <row r="1036" spans="1:3" ht="15" customHeight="1">
      <c r="A1036" t="s">
        <v>6821</v>
      </c>
      <c r="B1036" s="44">
        <v>37.090000000000003</v>
      </c>
      <c r="C1036" t="s">
        <v>38</v>
      </c>
    </row>
    <row r="1037" spans="1:3" ht="15" customHeight="1">
      <c r="A1037" t="s">
        <v>6822</v>
      </c>
      <c r="B1037" s="44">
        <v>12.65</v>
      </c>
      <c r="C1037" t="s">
        <v>38</v>
      </c>
    </row>
    <row r="1038" spans="1:3" ht="15" customHeight="1">
      <c r="A1038" t="s">
        <v>6823</v>
      </c>
      <c r="B1038" s="44">
        <v>135.6</v>
      </c>
      <c r="C1038" t="s">
        <v>38</v>
      </c>
    </row>
    <row r="1039" spans="1:3" ht="15" customHeight="1">
      <c r="B1039" s="44"/>
    </row>
    <row r="1040" spans="1:3" ht="15" customHeight="1">
      <c r="A1040" t="s">
        <v>6824</v>
      </c>
      <c r="B1040" s="44">
        <v>25.3</v>
      </c>
      <c r="C1040" t="s">
        <v>38</v>
      </c>
    </row>
    <row r="1041" spans="1:4" ht="15" customHeight="1">
      <c r="A1041" t="s">
        <v>6825</v>
      </c>
      <c r="B1041" s="44">
        <v>286.2</v>
      </c>
      <c r="C1041" t="s">
        <v>38</v>
      </c>
    </row>
    <row r="1042" spans="1:4" ht="15" customHeight="1">
      <c r="A1042" t="s">
        <v>6826</v>
      </c>
      <c r="B1042" s="44">
        <v>642.75</v>
      </c>
      <c r="C1042" t="s">
        <v>38</v>
      </c>
    </row>
    <row r="1043" spans="1:4" ht="15" customHeight="1">
      <c r="A1043" t="s">
        <v>6827</v>
      </c>
      <c r="B1043" s="44">
        <v>1623.5</v>
      </c>
      <c r="C1043" t="s">
        <v>38</v>
      </c>
    </row>
    <row r="1044" spans="1:4" ht="15" customHeight="1">
      <c r="A1044" t="s">
        <v>6828</v>
      </c>
      <c r="B1044" s="44">
        <v>21193.95</v>
      </c>
      <c r="C1044" t="s">
        <v>38</v>
      </c>
    </row>
    <row r="1045" spans="1:4" ht="15" customHeight="1">
      <c r="A1045" t="s">
        <v>6829</v>
      </c>
      <c r="B1045" s="44">
        <v>148.94999999999999</v>
      </c>
      <c r="C1045" t="s">
        <v>38</v>
      </c>
    </row>
    <row r="1046" spans="1:4" ht="15" customHeight="1">
      <c r="A1046" t="s">
        <v>6830</v>
      </c>
      <c r="B1046" s="44">
        <v>517.28</v>
      </c>
      <c r="C1046" t="s">
        <v>38</v>
      </c>
    </row>
    <row r="1047" spans="1:4" ht="15" customHeight="1">
      <c r="A1047" t="s">
        <v>6831</v>
      </c>
      <c r="B1047" s="44">
        <v>5955</v>
      </c>
      <c r="C1047" t="s">
        <v>38</v>
      </c>
    </row>
    <row r="1048" spans="1:4" ht="15" customHeight="1">
      <c r="A1048" t="s">
        <v>6832</v>
      </c>
      <c r="B1048" s="44">
        <v>70.8</v>
      </c>
      <c r="C1048" t="s">
        <v>38</v>
      </c>
    </row>
    <row r="1049" spans="1:4" ht="15" customHeight="1">
      <c r="A1049" t="s">
        <v>6833</v>
      </c>
      <c r="B1049" s="44">
        <v>62.34</v>
      </c>
      <c r="C1049" t="s">
        <v>38</v>
      </c>
      <c r="D1049" t="s">
        <v>5918</v>
      </c>
    </row>
    <row r="1050" spans="1:4" ht="15" customHeight="1">
      <c r="A1050" t="s">
        <v>6834</v>
      </c>
      <c r="B1050" s="44">
        <v>151.80000000000001</v>
      </c>
      <c r="C1050" t="s">
        <v>38</v>
      </c>
      <c r="D1050" t="s">
        <v>5918</v>
      </c>
    </row>
    <row r="1051" spans="1:4" ht="15" customHeight="1">
      <c r="A1051" t="s">
        <v>6835</v>
      </c>
      <c r="B1051" s="44">
        <v>14.15</v>
      </c>
      <c r="C1051" t="s">
        <v>38</v>
      </c>
      <c r="D1051" t="s">
        <v>61</v>
      </c>
    </row>
    <row r="1052" spans="1:4" ht="15" customHeight="1">
      <c r="A1052" t="s">
        <v>6836</v>
      </c>
      <c r="B1052" s="44">
        <v>141.6</v>
      </c>
      <c r="C1052" t="s">
        <v>38</v>
      </c>
      <c r="D1052" t="s">
        <v>5918</v>
      </c>
    </row>
    <row r="1053" spans="1:4" ht="15" customHeight="1">
      <c r="A1053" t="s">
        <v>6837</v>
      </c>
      <c r="B1053" s="44">
        <v>19.8</v>
      </c>
      <c r="C1053" t="s">
        <v>38</v>
      </c>
    </row>
    <row r="1054" spans="1:4" ht="15" customHeight="1">
      <c r="B1054" s="44"/>
    </row>
    <row r="1055" spans="1:4" ht="15" customHeight="1">
      <c r="B1055" s="44"/>
    </row>
    <row r="1056" spans="1:4" ht="15" customHeight="1">
      <c r="A1056" t="s">
        <v>6838</v>
      </c>
      <c r="B1056" s="44">
        <v>135</v>
      </c>
      <c r="C1056" t="s">
        <v>38</v>
      </c>
      <c r="D1056" t="s">
        <v>61</v>
      </c>
    </row>
    <row r="1057" spans="1:4" ht="15" customHeight="1">
      <c r="A1057" t="s">
        <v>6839</v>
      </c>
      <c r="B1057" s="44">
        <v>36</v>
      </c>
      <c r="C1057" t="s">
        <v>38</v>
      </c>
      <c r="D1057" t="s">
        <v>61</v>
      </c>
    </row>
    <row r="1058" spans="1:4" ht="15" customHeight="1">
      <c r="A1058" t="s">
        <v>6840</v>
      </c>
      <c r="B1058" s="44">
        <v>13.21</v>
      </c>
      <c r="C1058" t="s">
        <v>38</v>
      </c>
      <c r="D1058" t="s">
        <v>61</v>
      </c>
    </row>
    <row r="1059" spans="1:4" ht="15" customHeight="1">
      <c r="B1059" s="44"/>
    </row>
    <row r="1060" spans="1:4" ht="15" customHeight="1">
      <c r="A1060" t="s">
        <v>6841</v>
      </c>
      <c r="B1060" s="44">
        <v>53.7</v>
      </c>
      <c r="C1060" t="s">
        <v>38</v>
      </c>
      <c r="D1060" t="s">
        <v>60</v>
      </c>
    </row>
    <row r="1061" spans="1:4" ht="15" customHeight="1">
      <c r="A1061" t="s">
        <v>6842</v>
      </c>
      <c r="B1061" s="44">
        <v>132.04</v>
      </c>
      <c r="C1061" t="s">
        <v>38</v>
      </c>
      <c r="D1061" t="s">
        <v>5918</v>
      </c>
    </row>
    <row r="1062" spans="1:4" ht="15" customHeight="1">
      <c r="A1062" t="s">
        <v>6843</v>
      </c>
      <c r="B1062" s="44">
        <v>29.75</v>
      </c>
      <c r="C1062" t="s">
        <v>38</v>
      </c>
      <c r="D1062" t="s">
        <v>61</v>
      </c>
    </row>
    <row r="1063" spans="1:4" ht="15" customHeight="1">
      <c r="A1063" t="s">
        <v>6844</v>
      </c>
      <c r="B1063" s="44">
        <v>99.15</v>
      </c>
      <c r="C1063" t="s">
        <v>38</v>
      </c>
      <c r="D1063" t="s">
        <v>5918</v>
      </c>
    </row>
    <row r="1064" spans="1:4" ht="15" customHeight="1">
      <c r="A1064" t="s">
        <v>6845</v>
      </c>
      <c r="B1064" s="44">
        <v>625.5</v>
      </c>
      <c r="C1064" t="s">
        <v>38</v>
      </c>
    </row>
    <row r="1065" spans="1:4" ht="15" customHeight="1">
      <c r="A1065" t="s">
        <v>6846</v>
      </c>
      <c r="B1065" s="44">
        <v>61.5</v>
      </c>
      <c r="C1065" t="s">
        <v>38</v>
      </c>
    </row>
    <row r="1066" spans="1:4" ht="15" customHeight="1">
      <c r="A1066" t="s">
        <v>6847</v>
      </c>
      <c r="B1066" s="44">
        <v>6.39</v>
      </c>
      <c r="C1066" t="s">
        <v>38</v>
      </c>
    </row>
    <row r="1067" spans="1:4" ht="15" customHeight="1">
      <c r="A1067" t="s">
        <v>6848</v>
      </c>
      <c r="B1067" s="44">
        <v>57.75</v>
      </c>
      <c r="C1067" t="s">
        <v>38</v>
      </c>
    </row>
    <row r="1068" spans="1:4" ht="15" customHeight="1">
      <c r="A1068" t="s">
        <v>6849</v>
      </c>
      <c r="B1068" s="44">
        <v>23.1</v>
      </c>
      <c r="C1068" t="s">
        <v>38</v>
      </c>
    </row>
    <row r="1069" spans="1:4" ht="15" customHeight="1">
      <c r="A1069" t="s">
        <v>6850</v>
      </c>
      <c r="B1069" s="44">
        <v>2431.4699999999998</v>
      </c>
      <c r="C1069" t="s">
        <v>38</v>
      </c>
      <c r="D1069" t="s">
        <v>5918</v>
      </c>
    </row>
    <row r="1070" spans="1:4" ht="15" customHeight="1">
      <c r="A1070" t="s">
        <v>6851</v>
      </c>
      <c r="B1070" s="44">
        <v>6374.47</v>
      </c>
      <c r="C1070" t="s">
        <v>38</v>
      </c>
      <c r="D1070" t="s">
        <v>5918</v>
      </c>
    </row>
    <row r="1071" spans="1:4" ht="15" customHeight="1">
      <c r="A1071" t="s">
        <v>6852</v>
      </c>
      <c r="B1071" s="44">
        <v>106.2</v>
      </c>
      <c r="C1071" t="s">
        <v>38</v>
      </c>
      <c r="D1071" t="s">
        <v>60</v>
      </c>
    </row>
    <row r="1072" spans="1:4" ht="15" customHeight="1">
      <c r="A1072" t="s">
        <v>6853</v>
      </c>
      <c r="B1072" s="44">
        <v>50</v>
      </c>
      <c r="C1072" t="s">
        <v>34</v>
      </c>
      <c r="D1072" t="s">
        <v>60</v>
      </c>
    </row>
    <row r="1073" spans="1:4" ht="15" customHeight="1">
      <c r="A1073" t="s">
        <v>6854</v>
      </c>
      <c r="B1073" s="44">
        <v>320.25</v>
      </c>
      <c r="C1073" t="s">
        <v>34</v>
      </c>
    </row>
    <row r="1074" spans="1:4" ht="15" customHeight="1">
      <c r="A1074" t="s">
        <v>6855</v>
      </c>
      <c r="B1074" s="44">
        <v>40.25</v>
      </c>
      <c r="C1074" t="s">
        <v>34</v>
      </c>
    </row>
    <row r="1075" spans="1:4" ht="15" customHeight="1">
      <c r="A1075" t="s">
        <v>6856</v>
      </c>
      <c r="B1075" s="44">
        <v>117.1</v>
      </c>
      <c r="C1075" t="s">
        <v>34</v>
      </c>
    </row>
    <row r="1076" spans="1:4" ht="15" customHeight="1">
      <c r="A1076" t="s">
        <v>6857</v>
      </c>
      <c r="B1076" s="44">
        <v>58.55</v>
      </c>
      <c r="C1076" t="s">
        <v>34</v>
      </c>
    </row>
    <row r="1077" spans="1:4" ht="15" customHeight="1">
      <c r="A1077" t="s">
        <v>6858</v>
      </c>
      <c r="B1077" s="44">
        <v>50.03</v>
      </c>
      <c r="C1077" t="s">
        <v>34</v>
      </c>
    </row>
    <row r="1078" spans="1:4" ht="15" customHeight="1">
      <c r="A1078" t="s">
        <v>6859</v>
      </c>
      <c r="B1078" s="44">
        <v>2100.5500000000002</v>
      </c>
      <c r="C1078" t="s">
        <v>38</v>
      </c>
    </row>
    <row r="1079" spans="1:4" ht="15" customHeight="1">
      <c r="A1079" t="s">
        <v>6860</v>
      </c>
      <c r="B1079" s="44">
        <v>77</v>
      </c>
      <c r="C1079" t="s">
        <v>38</v>
      </c>
      <c r="D1079" t="s">
        <v>61</v>
      </c>
    </row>
    <row r="1080" spans="1:4" ht="15" customHeight="1">
      <c r="A1080" t="s">
        <v>6861</v>
      </c>
      <c r="B1080" s="44">
        <v>132.19999999999999</v>
      </c>
      <c r="C1080" t="s">
        <v>38</v>
      </c>
      <c r="D1080" t="s">
        <v>61</v>
      </c>
    </row>
    <row r="1081" spans="1:4" ht="15" customHeight="1">
      <c r="A1081" t="s">
        <v>6862</v>
      </c>
      <c r="B1081" s="44">
        <v>2136</v>
      </c>
      <c r="C1081" t="s">
        <v>38</v>
      </c>
      <c r="D1081" t="s">
        <v>61</v>
      </c>
    </row>
    <row r="1082" spans="1:4" ht="15" customHeight="1">
      <c r="A1082" t="s">
        <v>6863</v>
      </c>
      <c r="B1082" s="44">
        <v>101.7</v>
      </c>
      <c r="C1082" t="s">
        <v>38</v>
      </c>
      <c r="D1082" t="s">
        <v>61</v>
      </c>
    </row>
    <row r="1083" spans="1:4" ht="15" customHeight="1">
      <c r="A1083" t="s">
        <v>6864</v>
      </c>
      <c r="B1083" s="44">
        <v>39.5</v>
      </c>
      <c r="C1083" t="s">
        <v>38</v>
      </c>
      <c r="D1083" t="s">
        <v>61</v>
      </c>
    </row>
    <row r="1084" spans="1:4" ht="15" customHeight="1">
      <c r="A1084" t="s">
        <v>6865</v>
      </c>
      <c r="B1084" s="44">
        <v>1299.45</v>
      </c>
      <c r="C1084" t="s">
        <v>38</v>
      </c>
      <c r="D1084" t="s">
        <v>61</v>
      </c>
    </row>
    <row r="1085" spans="1:4" ht="15" customHeight="1">
      <c r="A1085" t="s">
        <v>6866</v>
      </c>
      <c r="B1085" s="44">
        <v>188.75</v>
      </c>
      <c r="C1085" t="s">
        <v>38</v>
      </c>
      <c r="D1085" t="s">
        <v>60</v>
      </c>
    </row>
    <row r="1086" spans="1:4" ht="15" customHeight="1">
      <c r="A1086" t="s">
        <v>6867</v>
      </c>
      <c r="B1086" s="44">
        <v>25.5</v>
      </c>
      <c r="C1086" t="s">
        <v>38</v>
      </c>
    </row>
    <row r="1087" spans="1:4" ht="15" customHeight="1">
      <c r="A1087" t="s">
        <v>6868</v>
      </c>
      <c r="B1087" s="44">
        <v>48.86</v>
      </c>
      <c r="C1087" t="s">
        <v>38</v>
      </c>
      <c r="D1087" t="s">
        <v>61</v>
      </c>
    </row>
    <row r="1088" spans="1:4" ht="15" customHeight="1">
      <c r="A1088" t="s">
        <v>6869</v>
      </c>
      <c r="B1088" s="44">
        <v>289</v>
      </c>
      <c r="C1088" t="s">
        <v>38</v>
      </c>
    </row>
    <row r="1089" spans="1:4" ht="15" customHeight="1">
      <c r="A1089" t="s">
        <v>6870</v>
      </c>
      <c r="B1089" s="44">
        <v>36</v>
      </c>
      <c r="C1089" t="s">
        <v>38</v>
      </c>
    </row>
    <row r="1090" spans="1:4" ht="15" customHeight="1">
      <c r="A1090" t="s">
        <v>6871</v>
      </c>
      <c r="B1090" s="44">
        <v>231</v>
      </c>
      <c r="C1090" t="s">
        <v>38</v>
      </c>
    </row>
    <row r="1091" spans="1:4" ht="15" customHeight="1">
      <c r="A1091" t="s">
        <v>6872</v>
      </c>
      <c r="B1091" s="44">
        <v>78</v>
      </c>
      <c r="C1091" t="s">
        <v>38</v>
      </c>
    </row>
    <row r="1092" spans="1:4" ht="15" customHeight="1">
      <c r="A1092" t="s">
        <v>6873</v>
      </c>
      <c r="B1092" s="44">
        <v>14.25</v>
      </c>
      <c r="C1092" t="s">
        <v>38</v>
      </c>
    </row>
    <row r="1093" spans="1:4" ht="15" customHeight="1">
      <c r="A1093" t="s">
        <v>6874</v>
      </c>
      <c r="B1093" s="44">
        <v>13.5</v>
      </c>
      <c r="C1093" t="s">
        <v>38</v>
      </c>
    </row>
    <row r="1094" spans="1:4" ht="15" customHeight="1">
      <c r="A1094" t="s">
        <v>6875</v>
      </c>
      <c r="B1094" s="44">
        <v>57.6</v>
      </c>
      <c r="C1094" t="s">
        <v>30</v>
      </c>
    </row>
    <row r="1095" spans="1:4" ht="15" customHeight="1">
      <c r="A1095" t="s">
        <v>6876</v>
      </c>
      <c r="B1095" s="44">
        <v>30.8</v>
      </c>
      <c r="C1095" t="s">
        <v>38</v>
      </c>
    </row>
    <row r="1096" spans="1:4" ht="15" customHeight="1">
      <c r="B1096" s="44"/>
    </row>
    <row r="1097" spans="1:4" ht="15" customHeight="1">
      <c r="A1097" t="s">
        <v>6877</v>
      </c>
      <c r="B1097" s="44">
        <v>148.25</v>
      </c>
      <c r="C1097" t="s">
        <v>34</v>
      </c>
    </row>
    <row r="1098" spans="1:4" ht="15" customHeight="1">
      <c r="B1098" s="44"/>
    </row>
    <row r="1099" spans="1:4" ht="15" customHeight="1">
      <c r="A1099" t="s">
        <v>6878</v>
      </c>
      <c r="B1099" s="44">
        <v>1723.97</v>
      </c>
      <c r="C1099" t="s">
        <v>34</v>
      </c>
    </row>
    <row r="1100" spans="1:4" ht="15" customHeight="1">
      <c r="A1100" t="s">
        <v>6879</v>
      </c>
      <c r="B1100" s="44">
        <v>1049</v>
      </c>
      <c r="C1100" t="s">
        <v>34</v>
      </c>
    </row>
    <row r="1101" spans="1:4" ht="15" customHeight="1">
      <c r="A1101" t="s">
        <v>6880</v>
      </c>
      <c r="B1101" s="44">
        <v>8.5</v>
      </c>
      <c r="C1101" t="s">
        <v>34</v>
      </c>
    </row>
    <row r="1102" spans="1:4" ht="15" customHeight="1">
      <c r="A1102" t="s">
        <v>6881</v>
      </c>
      <c r="B1102" s="44">
        <v>217.8</v>
      </c>
      <c r="C1102" t="s">
        <v>34</v>
      </c>
    </row>
    <row r="1103" spans="1:4" ht="15" customHeight="1">
      <c r="A1103" t="s">
        <v>6882</v>
      </c>
      <c r="B1103" s="44">
        <v>43</v>
      </c>
      <c r="C1103" t="s">
        <v>30</v>
      </c>
    </row>
    <row r="1104" spans="1:4" ht="15" customHeight="1">
      <c r="A1104" t="s">
        <v>6883</v>
      </c>
      <c r="B1104" s="44">
        <v>192.9</v>
      </c>
      <c r="C1104" t="s">
        <v>34</v>
      </c>
      <c r="D1104" t="s">
        <v>65</v>
      </c>
    </row>
    <row r="1105" spans="1:4" ht="15" customHeight="1">
      <c r="B1105" s="44"/>
    </row>
    <row r="1106" spans="1:4" ht="15" customHeight="1">
      <c r="A1106" t="s">
        <v>6884</v>
      </c>
      <c r="B1106" s="44">
        <v>74.349999999999994</v>
      </c>
      <c r="C1106" t="s">
        <v>34</v>
      </c>
    </row>
    <row r="1107" spans="1:4" ht="15" customHeight="1">
      <c r="A1107" t="s">
        <v>6885</v>
      </c>
      <c r="B1107" s="44">
        <v>158.55000000000001</v>
      </c>
      <c r="C1107" t="s">
        <v>34</v>
      </c>
    </row>
    <row r="1108" spans="1:4" ht="15" customHeight="1">
      <c r="A1108" t="s">
        <v>6886</v>
      </c>
      <c r="B1108" s="44">
        <v>1030.73</v>
      </c>
      <c r="C1108" t="s">
        <v>34</v>
      </c>
    </row>
    <row r="1109" spans="1:4" ht="15" customHeight="1">
      <c r="A1109" t="s">
        <v>6887</v>
      </c>
      <c r="B1109" s="44">
        <v>231</v>
      </c>
      <c r="C1109" t="s">
        <v>34</v>
      </c>
    </row>
    <row r="1110" spans="1:4" ht="15" customHeight="1">
      <c r="A1110" t="s">
        <v>6888</v>
      </c>
      <c r="B1110" s="44">
        <v>83</v>
      </c>
      <c r="C1110" t="s">
        <v>30</v>
      </c>
      <c r="D1110" t="s">
        <v>65</v>
      </c>
    </row>
    <row r="1111" spans="1:4" ht="15" customHeight="1">
      <c r="B1111" s="44"/>
    </row>
    <row r="1112" spans="1:4" ht="15" customHeight="1">
      <c r="B1112" s="44"/>
    </row>
    <row r="1113" spans="1:4" ht="15" customHeight="1">
      <c r="A1113" t="s">
        <v>6889</v>
      </c>
      <c r="B1113" s="44">
        <v>1777.4</v>
      </c>
      <c r="C1113" t="s">
        <v>38</v>
      </c>
      <c r="D1113" t="s">
        <v>61</v>
      </c>
    </row>
    <row r="1114" spans="1:4" ht="15" customHeight="1">
      <c r="B1114" s="44"/>
    </row>
    <row r="1115" spans="1:4" ht="15" customHeight="1">
      <c r="A1115" t="s">
        <v>6890</v>
      </c>
      <c r="B1115" s="44">
        <v>8435.4</v>
      </c>
      <c r="C1115" t="s">
        <v>38</v>
      </c>
      <c r="D1115" t="s">
        <v>61</v>
      </c>
    </row>
    <row r="1116" spans="1:4" ht="15" customHeight="1">
      <c r="A1116" t="s">
        <v>6891</v>
      </c>
      <c r="B1116" s="44">
        <v>342</v>
      </c>
      <c r="C1116" t="s">
        <v>38</v>
      </c>
      <c r="D1116" t="s">
        <v>5918</v>
      </c>
    </row>
    <row r="1117" spans="1:4" ht="15" customHeight="1">
      <c r="A1117" t="s">
        <v>6892</v>
      </c>
      <c r="B1117" s="44">
        <v>73.900000000000006</v>
      </c>
      <c r="C1117" t="s">
        <v>38</v>
      </c>
    </row>
    <row r="1118" spans="1:4" ht="15" customHeight="1">
      <c r="A1118" t="s">
        <v>6893</v>
      </c>
      <c r="B1118" s="44">
        <v>115.5</v>
      </c>
      <c r="C1118" t="s">
        <v>38</v>
      </c>
    </row>
    <row r="1119" spans="1:4" ht="15" customHeight="1">
      <c r="A1119" t="s">
        <v>6894</v>
      </c>
      <c r="B1119" s="44">
        <v>16.39</v>
      </c>
      <c r="C1119" t="s">
        <v>38</v>
      </c>
    </row>
    <row r="1120" spans="1:4" ht="15" customHeight="1">
      <c r="A1120" t="s">
        <v>6895</v>
      </c>
      <c r="B1120" s="44">
        <v>706.5</v>
      </c>
      <c r="C1120" t="s">
        <v>38</v>
      </c>
    </row>
    <row r="1121" spans="1:4" ht="15" customHeight="1">
      <c r="A1121" t="s">
        <v>6896</v>
      </c>
      <c r="B1121" s="44">
        <v>82</v>
      </c>
      <c r="C1121" t="s">
        <v>38</v>
      </c>
    </row>
    <row r="1122" spans="1:4" ht="15" customHeight="1">
      <c r="A1122" t="s">
        <v>6897</v>
      </c>
      <c r="B1122" s="44">
        <v>45</v>
      </c>
      <c r="C1122" t="s">
        <v>38</v>
      </c>
    </row>
    <row r="1123" spans="1:4" ht="15" customHeight="1">
      <c r="A1123" t="s">
        <v>6898</v>
      </c>
      <c r="B1123" s="44">
        <v>18.5</v>
      </c>
      <c r="C1123" t="s">
        <v>38</v>
      </c>
    </row>
    <row r="1124" spans="1:4" ht="15" customHeight="1">
      <c r="A1124" t="s">
        <v>6899</v>
      </c>
      <c r="B1124" s="44">
        <v>1138.75</v>
      </c>
      <c r="C1124" t="s">
        <v>38</v>
      </c>
    </row>
    <row r="1125" spans="1:4" ht="15" customHeight="1">
      <c r="A1125" t="s">
        <v>6900</v>
      </c>
      <c r="B1125" s="44">
        <v>5957.83</v>
      </c>
      <c r="C1125" t="s">
        <v>38</v>
      </c>
    </row>
    <row r="1126" spans="1:4" ht="15" customHeight="1">
      <c r="A1126" t="s">
        <v>6901</v>
      </c>
      <c r="B1126" s="44">
        <v>33.450000000000003</v>
      </c>
      <c r="C1126" t="s">
        <v>38</v>
      </c>
    </row>
    <row r="1127" spans="1:4" ht="15" customHeight="1">
      <c r="A1127" t="s">
        <v>6902</v>
      </c>
      <c r="B1127" s="44">
        <v>199.05</v>
      </c>
      <c r="C1127" t="s">
        <v>38</v>
      </c>
    </row>
    <row r="1128" spans="1:4" ht="15" customHeight="1">
      <c r="A1128" t="s">
        <v>6903</v>
      </c>
      <c r="B1128" s="44">
        <v>257.25</v>
      </c>
      <c r="C1128" t="s">
        <v>38</v>
      </c>
    </row>
    <row r="1129" spans="1:4" ht="15" customHeight="1">
      <c r="A1129" t="s">
        <v>6904</v>
      </c>
      <c r="B1129" s="44">
        <v>5238.79</v>
      </c>
      <c r="C1129" t="s">
        <v>38</v>
      </c>
    </row>
    <row r="1130" spans="1:4" ht="15" customHeight="1">
      <c r="A1130" t="s">
        <v>6905</v>
      </c>
      <c r="B1130" s="44">
        <v>1203</v>
      </c>
      <c r="C1130" t="s">
        <v>38</v>
      </c>
    </row>
    <row r="1131" spans="1:4" ht="15" customHeight="1">
      <c r="A1131" t="s">
        <v>6906</v>
      </c>
      <c r="B1131" s="44">
        <v>373.1</v>
      </c>
      <c r="C1131" t="s">
        <v>38</v>
      </c>
    </row>
    <row r="1132" spans="1:4" ht="15" customHeight="1">
      <c r="A1132" t="s">
        <v>6907</v>
      </c>
      <c r="B1132" s="44">
        <v>122.8</v>
      </c>
      <c r="C1132" t="s">
        <v>38</v>
      </c>
    </row>
    <row r="1133" spans="1:4" ht="15" customHeight="1">
      <c r="A1133" t="s">
        <v>6908</v>
      </c>
      <c r="B1133" s="44">
        <v>833</v>
      </c>
      <c r="C1133" t="s">
        <v>38</v>
      </c>
      <c r="D1133" t="s">
        <v>61</v>
      </c>
    </row>
    <row r="1134" spans="1:4" ht="15" customHeight="1">
      <c r="A1134" t="s">
        <v>6909</v>
      </c>
      <c r="B1134" s="44">
        <v>398.75</v>
      </c>
      <c r="C1134" t="s">
        <v>38</v>
      </c>
      <c r="D1134" t="s">
        <v>61</v>
      </c>
    </row>
    <row r="1135" spans="1:4" ht="15" customHeight="1">
      <c r="A1135" t="s">
        <v>6910</v>
      </c>
      <c r="B1135" s="44">
        <v>4696.8599999999997</v>
      </c>
      <c r="C1135" t="s">
        <v>38</v>
      </c>
      <c r="D1135" t="s">
        <v>61</v>
      </c>
    </row>
    <row r="1136" spans="1:4" ht="15" customHeight="1">
      <c r="A1136" t="s">
        <v>6911</v>
      </c>
      <c r="B1136" s="44">
        <v>5821.9</v>
      </c>
      <c r="C1136" t="s">
        <v>38</v>
      </c>
      <c r="D1136" t="s">
        <v>61</v>
      </c>
    </row>
    <row r="1137" spans="1:4" ht="15" customHeight="1">
      <c r="A1137" t="s">
        <v>6912</v>
      </c>
      <c r="B1137" s="44">
        <v>1542.4</v>
      </c>
      <c r="C1137" t="s">
        <v>38</v>
      </c>
      <c r="D1137" t="s">
        <v>61</v>
      </c>
    </row>
    <row r="1138" spans="1:4" ht="15" customHeight="1">
      <c r="A1138" t="s">
        <v>6913</v>
      </c>
      <c r="B1138" s="44">
        <v>43</v>
      </c>
      <c r="C1138" t="s">
        <v>38</v>
      </c>
    </row>
    <row r="1139" spans="1:4" ht="15" customHeight="1">
      <c r="A1139" t="s">
        <v>6914</v>
      </c>
      <c r="B1139" s="44">
        <v>63</v>
      </c>
      <c r="C1139" t="s">
        <v>38</v>
      </c>
    </row>
    <row r="1140" spans="1:4" ht="15" customHeight="1">
      <c r="A1140" t="s">
        <v>6915</v>
      </c>
      <c r="B1140" s="44">
        <v>2362.3000000000002</v>
      </c>
      <c r="C1140" t="s">
        <v>38</v>
      </c>
    </row>
    <row r="1141" spans="1:4" ht="15" customHeight="1">
      <c r="A1141" t="s">
        <v>6916</v>
      </c>
      <c r="B1141" s="44">
        <v>101.8</v>
      </c>
      <c r="C1141" t="s">
        <v>38</v>
      </c>
    </row>
    <row r="1142" spans="1:4" ht="15" customHeight="1">
      <c r="A1142" t="s">
        <v>6917</v>
      </c>
      <c r="B1142" s="44">
        <v>72.25</v>
      </c>
      <c r="C1142" t="s">
        <v>38</v>
      </c>
    </row>
    <row r="1143" spans="1:4" ht="15" customHeight="1">
      <c r="A1143" t="s">
        <v>6918</v>
      </c>
      <c r="B1143" s="44">
        <v>1732.87</v>
      </c>
      <c r="C1143" t="s">
        <v>38</v>
      </c>
    </row>
    <row r="1144" spans="1:4" ht="15" customHeight="1">
      <c r="A1144" t="s">
        <v>6919</v>
      </c>
      <c r="B1144" s="44">
        <v>66.75</v>
      </c>
      <c r="C1144" t="s">
        <v>34</v>
      </c>
    </row>
    <row r="1145" spans="1:4" ht="15" customHeight="1">
      <c r="A1145" t="s">
        <v>6920</v>
      </c>
      <c r="B1145" s="44">
        <v>20.399999999999999</v>
      </c>
      <c r="C1145" t="s">
        <v>38</v>
      </c>
    </row>
    <row r="1146" spans="1:4" ht="15" customHeight="1">
      <c r="A1146" t="s">
        <v>6921</v>
      </c>
      <c r="B1146" s="44">
        <v>275</v>
      </c>
      <c r="C1146" t="s">
        <v>38</v>
      </c>
    </row>
    <row r="1147" spans="1:4" ht="15" customHeight="1">
      <c r="A1147" t="s">
        <v>6922</v>
      </c>
      <c r="B1147" s="44">
        <v>35.5</v>
      </c>
      <c r="C1147" t="s">
        <v>38</v>
      </c>
    </row>
    <row r="1148" spans="1:4" ht="15" customHeight="1">
      <c r="A1148" t="s">
        <v>6923</v>
      </c>
      <c r="B1148" s="44">
        <v>31.75</v>
      </c>
      <c r="C1148" t="s">
        <v>38</v>
      </c>
    </row>
    <row r="1149" spans="1:4" ht="15" customHeight="1">
      <c r="A1149" t="s">
        <v>6924</v>
      </c>
      <c r="B1149" s="44">
        <v>24.5</v>
      </c>
      <c r="C1149" t="s">
        <v>38</v>
      </c>
    </row>
    <row r="1150" spans="1:4" ht="15" customHeight="1">
      <c r="A1150" t="s">
        <v>6925</v>
      </c>
      <c r="B1150" s="44">
        <v>201</v>
      </c>
      <c r="C1150" t="s">
        <v>38</v>
      </c>
      <c r="D1150" t="s">
        <v>5918</v>
      </c>
    </row>
    <row r="1151" spans="1:4" ht="15" customHeight="1">
      <c r="A1151" t="s">
        <v>6926</v>
      </c>
      <c r="B1151" s="44">
        <v>44.75</v>
      </c>
      <c r="C1151" t="s">
        <v>38</v>
      </c>
      <c r="D1151" t="s">
        <v>5918</v>
      </c>
    </row>
    <row r="1152" spans="1:4" ht="15" customHeight="1">
      <c r="A1152" t="s">
        <v>6927</v>
      </c>
      <c r="B1152" s="44">
        <v>14</v>
      </c>
      <c r="C1152" t="s">
        <v>38</v>
      </c>
      <c r="D1152" t="s">
        <v>5918</v>
      </c>
    </row>
    <row r="1153" spans="1:4" ht="15" customHeight="1">
      <c r="B1153" s="44"/>
    </row>
    <row r="1154" spans="1:4" ht="15" customHeight="1">
      <c r="A1154" t="s">
        <v>6928</v>
      </c>
      <c r="B1154" s="44">
        <v>42.7</v>
      </c>
      <c r="C1154" t="s">
        <v>34</v>
      </c>
    </row>
    <row r="1155" spans="1:4" ht="15" customHeight="1">
      <c r="A1155" t="s">
        <v>6929</v>
      </c>
      <c r="B1155" s="44">
        <v>32.950000000000003</v>
      </c>
      <c r="C1155" t="s">
        <v>34</v>
      </c>
      <c r="D1155" t="s">
        <v>60</v>
      </c>
    </row>
    <row r="1156" spans="1:4" ht="15" customHeight="1">
      <c r="A1156" t="s">
        <v>6930</v>
      </c>
      <c r="B1156" s="44">
        <v>27</v>
      </c>
      <c r="C1156" t="s">
        <v>38</v>
      </c>
    </row>
    <row r="1157" spans="1:4" ht="15" customHeight="1">
      <c r="A1157" t="s">
        <v>6931</v>
      </c>
      <c r="B1157" s="44">
        <v>272</v>
      </c>
      <c r="C1157" t="s">
        <v>38</v>
      </c>
      <c r="D1157" t="s">
        <v>61</v>
      </c>
    </row>
    <row r="1158" spans="1:4" ht="15" customHeight="1">
      <c r="A1158" t="s">
        <v>6932</v>
      </c>
      <c r="B1158" s="44">
        <v>26</v>
      </c>
      <c r="C1158" t="s">
        <v>38</v>
      </c>
      <c r="D1158" t="s">
        <v>61</v>
      </c>
    </row>
    <row r="1159" spans="1:4" ht="15" customHeight="1">
      <c r="A1159" t="s">
        <v>6933</v>
      </c>
      <c r="B1159" s="44">
        <v>25</v>
      </c>
      <c r="C1159" t="s">
        <v>38</v>
      </c>
      <c r="D1159" t="s">
        <v>61</v>
      </c>
    </row>
    <row r="1160" spans="1:4" ht="15" customHeight="1">
      <c r="A1160" t="s">
        <v>6934</v>
      </c>
      <c r="B1160" s="44">
        <v>25</v>
      </c>
      <c r="C1160" t="s">
        <v>38</v>
      </c>
      <c r="D1160" t="s">
        <v>61</v>
      </c>
    </row>
    <row r="1161" spans="1:4" ht="15" customHeight="1">
      <c r="B1161" s="44"/>
    </row>
    <row r="1162" spans="1:4" ht="15" customHeight="1">
      <c r="A1162" t="s">
        <v>6935</v>
      </c>
      <c r="B1162" s="44">
        <v>19</v>
      </c>
      <c r="C1162" t="s">
        <v>38</v>
      </c>
      <c r="D1162" t="s">
        <v>61</v>
      </c>
    </row>
    <row r="1163" spans="1:4" ht="15" customHeight="1">
      <c r="A1163" t="s">
        <v>6936</v>
      </c>
      <c r="B1163" s="44">
        <v>15.82</v>
      </c>
      <c r="C1163" t="s">
        <v>34</v>
      </c>
      <c r="D1163" t="s">
        <v>65</v>
      </c>
    </row>
    <row r="1164" spans="1:4" ht="15" customHeight="1">
      <c r="A1164" t="s">
        <v>6937</v>
      </c>
      <c r="B1164" s="44">
        <v>51</v>
      </c>
      <c r="C1164" t="s">
        <v>34</v>
      </c>
      <c r="D1164" t="s">
        <v>65</v>
      </c>
    </row>
    <row r="1165" spans="1:4" ht="15" customHeight="1">
      <c r="A1165" t="s">
        <v>6938</v>
      </c>
      <c r="B1165" s="44">
        <v>27.15</v>
      </c>
      <c r="C1165" t="s">
        <v>38</v>
      </c>
      <c r="D1165" t="s">
        <v>61</v>
      </c>
    </row>
    <row r="1166" spans="1:4" ht="15" customHeight="1">
      <c r="A1166" t="s">
        <v>6939</v>
      </c>
      <c r="B1166" s="44">
        <v>365.8</v>
      </c>
      <c r="C1166" t="s">
        <v>38</v>
      </c>
    </row>
    <row r="1167" spans="1:4" ht="15" customHeight="1">
      <c r="A1167" t="s">
        <v>6940</v>
      </c>
      <c r="B1167" s="44">
        <v>1443.9</v>
      </c>
      <c r="C1167" t="s">
        <v>38</v>
      </c>
    </row>
    <row r="1168" spans="1:4" ht="15" customHeight="1">
      <c r="A1168" t="s">
        <v>6941</v>
      </c>
      <c r="B1168" s="44">
        <v>755.3</v>
      </c>
      <c r="C1168" t="s">
        <v>38</v>
      </c>
    </row>
    <row r="1169" spans="1:4" ht="15" customHeight="1">
      <c r="B1169" s="44"/>
    </row>
    <row r="1170" spans="1:4" ht="15" customHeight="1">
      <c r="A1170" t="s">
        <v>6942</v>
      </c>
      <c r="B1170" s="44">
        <v>526.75</v>
      </c>
      <c r="C1170" t="s">
        <v>38</v>
      </c>
    </row>
    <row r="1171" spans="1:4" ht="15" customHeight="1">
      <c r="A1171" t="s">
        <v>6943</v>
      </c>
      <c r="B1171" s="44">
        <v>35.75</v>
      </c>
      <c r="C1171" t="s">
        <v>38</v>
      </c>
    </row>
    <row r="1172" spans="1:4" ht="15" customHeight="1">
      <c r="B1172" s="44"/>
    </row>
    <row r="1173" spans="1:4" ht="15" customHeight="1">
      <c r="A1173" t="s">
        <v>6944</v>
      </c>
      <c r="B1173" s="44">
        <v>16802.43</v>
      </c>
      <c r="C1173" t="s">
        <v>38</v>
      </c>
      <c r="D1173" t="s">
        <v>61</v>
      </c>
    </row>
    <row r="1174" spans="1:4" ht="15" customHeight="1">
      <c r="A1174" t="s">
        <v>6945</v>
      </c>
      <c r="B1174" s="44">
        <v>2761.36</v>
      </c>
      <c r="C1174" t="s">
        <v>38</v>
      </c>
      <c r="D1174" t="s">
        <v>61</v>
      </c>
    </row>
    <row r="1175" spans="1:4" ht="15" customHeight="1">
      <c r="A1175" t="s">
        <v>6946</v>
      </c>
      <c r="B1175" s="44">
        <v>42.5</v>
      </c>
      <c r="C1175" t="s">
        <v>38</v>
      </c>
      <c r="D1175" t="s">
        <v>61</v>
      </c>
    </row>
    <row r="1176" spans="1:4" ht="15" customHeight="1">
      <c r="A1176" t="s">
        <v>6947</v>
      </c>
      <c r="B1176" s="44">
        <v>919.14</v>
      </c>
      <c r="C1176" t="s">
        <v>38</v>
      </c>
      <c r="D1176" t="s">
        <v>61</v>
      </c>
    </row>
    <row r="1177" spans="1:4" ht="15" customHeight="1">
      <c r="A1177" t="s">
        <v>6948</v>
      </c>
      <c r="B1177" s="44">
        <v>36.549999999999997</v>
      </c>
      <c r="C1177" t="s">
        <v>38</v>
      </c>
    </row>
    <row r="1178" spans="1:4" ht="15" customHeight="1">
      <c r="A1178" t="s">
        <v>6949</v>
      </c>
      <c r="B1178" s="44">
        <v>39.5</v>
      </c>
      <c r="C1178" t="s">
        <v>38</v>
      </c>
    </row>
    <row r="1179" spans="1:4" ht="15" customHeight="1">
      <c r="A1179" t="s">
        <v>6950</v>
      </c>
      <c r="B1179" s="44">
        <v>123.8</v>
      </c>
      <c r="C1179" t="s">
        <v>38</v>
      </c>
      <c r="D1179" t="s">
        <v>61</v>
      </c>
    </row>
    <row r="1180" spans="1:4" ht="15" customHeight="1">
      <c r="A1180" t="s">
        <v>6951</v>
      </c>
      <c r="B1180" s="44">
        <v>96.8</v>
      </c>
      <c r="C1180" t="s">
        <v>38</v>
      </c>
      <c r="D1180" t="s">
        <v>61</v>
      </c>
    </row>
    <row r="1181" spans="1:4" ht="15" customHeight="1">
      <c r="A1181" t="s">
        <v>6952</v>
      </c>
      <c r="B1181" s="44">
        <v>43.95</v>
      </c>
      <c r="C1181" t="s">
        <v>38</v>
      </c>
    </row>
    <row r="1182" spans="1:4" ht="15" customHeight="1">
      <c r="A1182" t="s">
        <v>6953</v>
      </c>
      <c r="B1182" s="44">
        <v>478.8</v>
      </c>
      <c r="C1182" t="s">
        <v>38</v>
      </c>
      <c r="D1182" t="s">
        <v>61</v>
      </c>
    </row>
    <row r="1183" spans="1:4" ht="15" customHeight="1">
      <c r="A1183" t="s">
        <v>6954</v>
      </c>
      <c r="B1183" s="44">
        <v>41.6</v>
      </c>
      <c r="C1183" t="s">
        <v>38</v>
      </c>
      <c r="D1183" t="s">
        <v>61</v>
      </c>
    </row>
    <row r="1184" spans="1:4" ht="15" customHeight="1">
      <c r="A1184" t="s">
        <v>6955</v>
      </c>
      <c r="B1184" s="44">
        <v>70.849999999999994</v>
      </c>
      <c r="C1184" t="s">
        <v>38</v>
      </c>
      <c r="D1184" t="s">
        <v>61</v>
      </c>
    </row>
    <row r="1185" spans="1:4" ht="15" customHeight="1">
      <c r="A1185" t="s">
        <v>6956</v>
      </c>
      <c r="B1185" s="44">
        <v>2645.3</v>
      </c>
      <c r="C1185" t="s">
        <v>38</v>
      </c>
      <c r="D1185" t="s">
        <v>61</v>
      </c>
    </row>
    <row r="1186" spans="1:4" ht="15" customHeight="1">
      <c r="A1186" t="s">
        <v>6957</v>
      </c>
      <c r="B1186" s="44">
        <v>847.65</v>
      </c>
      <c r="C1186" t="s">
        <v>38</v>
      </c>
      <c r="D1186" t="s">
        <v>61</v>
      </c>
    </row>
    <row r="1187" spans="1:4" ht="15" customHeight="1">
      <c r="A1187" t="s">
        <v>6958</v>
      </c>
      <c r="B1187" s="44">
        <v>2059</v>
      </c>
      <c r="C1187" t="s">
        <v>38</v>
      </c>
      <c r="D1187" t="s">
        <v>61</v>
      </c>
    </row>
    <row r="1188" spans="1:4" ht="15" customHeight="1">
      <c r="A1188" t="s">
        <v>6959</v>
      </c>
      <c r="B1188" s="44">
        <v>53.85</v>
      </c>
      <c r="C1188" t="s">
        <v>38</v>
      </c>
      <c r="D1188" t="s">
        <v>61</v>
      </c>
    </row>
    <row r="1189" spans="1:4" ht="15" customHeight="1">
      <c r="A1189" t="s">
        <v>6960</v>
      </c>
      <c r="B1189" s="44">
        <v>89</v>
      </c>
      <c r="C1189" t="s">
        <v>38</v>
      </c>
    </row>
    <row r="1190" spans="1:4" ht="15" customHeight="1">
      <c r="A1190" t="s">
        <v>6961</v>
      </c>
      <c r="B1190" s="44">
        <v>44.5</v>
      </c>
      <c r="C1190" t="s">
        <v>38</v>
      </c>
    </row>
    <row r="1191" spans="1:4" ht="15" customHeight="1">
      <c r="A1191" t="s">
        <v>6962</v>
      </c>
      <c r="B1191" s="44">
        <v>44.16</v>
      </c>
      <c r="C1191" t="s">
        <v>34</v>
      </c>
      <c r="D1191" t="s">
        <v>61</v>
      </c>
    </row>
    <row r="1192" spans="1:4" ht="15" customHeight="1">
      <c r="A1192" t="s">
        <v>6963</v>
      </c>
      <c r="B1192" s="44">
        <v>17.309999999999999</v>
      </c>
      <c r="C1192" t="s">
        <v>34</v>
      </c>
      <c r="D1192" t="s">
        <v>61</v>
      </c>
    </row>
    <row r="1193" spans="1:4" ht="15" customHeight="1">
      <c r="A1193" t="s">
        <v>6964</v>
      </c>
      <c r="B1193" s="44">
        <v>1247.32</v>
      </c>
      <c r="C1193" t="s">
        <v>34</v>
      </c>
      <c r="D1193" t="s">
        <v>61</v>
      </c>
    </row>
    <row r="1194" spans="1:4" ht="15" customHeight="1">
      <c r="B1194" s="44"/>
    </row>
    <row r="1195" spans="1:4" ht="15" customHeight="1">
      <c r="A1195" t="s">
        <v>6965</v>
      </c>
      <c r="B1195" s="44">
        <v>104.65</v>
      </c>
      <c r="C1195" t="s">
        <v>34</v>
      </c>
      <c r="D1195" t="s">
        <v>61</v>
      </c>
    </row>
    <row r="1196" spans="1:4" ht="15" customHeight="1">
      <c r="A1196" t="s">
        <v>6966</v>
      </c>
      <c r="B1196" s="44">
        <v>9.32</v>
      </c>
      <c r="C1196" t="s">
        <v>34</v>
      </c>
      <c r="D1196" t="s">
        <v>61</v>
      </c>
    </row>
    <row r="1197" spans="1:4" ht="15" customHeight="1">
      <c r="A1197" t="s">
        <v>6967</v>
      </c>
      <c r="B1197" s="44">
        <v>2.0699999999999998</v>
      </c>
      <c r="C1197" t="s">
        <v>34</v>
      </c>
      <c r="D1197" t="s">
        <v>61</v>
      </c>
    </row>
    <row r="1198" spans="1:4" ht="15" customHeight="1">
      <c r="A1198" t="s">
        <v>6968</v>
      </c>
      <c r="B1198" s="44">
        <v>24.15</v>
      </c>
      <c r="C1198" t="s">
        <v>34</v>
      </c>
      <c r="D1198" t="s">
        <v>61</v>
      </c>
    </row>
    <row r="1199" spans="1:4" ht="15" customHeight="1">
      <c r="A1199" t="s">
        <v>6969</v>
      </c>
      <c r="B1199" s="44">
        <v>15.18</v>
      </c>
      <c r="C1199" t="s">
        <v>34</v>
      </c>
      <c r="D1199" t="s">
        <v>61</v>
      </c>
    </row>
    <row r="1200" spans="1:4" ht="15" customHeight="1">
      <c r="A1200" t="s">
        <v>6970</v>
      </c>
      <c r="B1200" s="44">
        <v>197.57</v>
      </c>
      <c r="C1200" t="s">
        <v>34</v>
      </c>
      <c r="D1200" t="s">
        <v>61</v>
      </c>
    </row>
    <row r="1201" spans="1:9" ht="15" customHeight="1">
      <c r="A1201" t="s">
        <v>6971</v>
      </c>
      <c r="B1201" s="44">
        <v>64</v>
      </c>
      <c r="C1201" t="s">
        <v>34</v>
      </c>
      <c r="D1201" t="s">
        <v>61</v>
      </c>
    </row>
    <row r="1202" spans="1:9" ht="15" customHeight="1">
      <c r="A1202" t="s">
        <v>6972</v>
      </c>
      <c r="B1202" s="44">
        <v>668.14</v>
      </c>
      <c r="C1202" t="s">
        <v>34</v>
      </c>
      <c r="D1202" t="s">
        <v>61</v>
      </c>
    </row>
    <row r="1203" spans="1:9" ht="15" customHeight="1">
      <c r="A1203" t="s">
        <v>6973</v>
      </c>
      <c r="B1203" s="44">
        <v>117.3</v>
      </c>
      <c r="C1203" t="s">
        <v>34</v>
      </c>
      <c r="D1203" t="s">
        <v>61</v>
      </c>
    </row>
    <row r="1204" spans="1:9" ht="15" customHeight="1">
      <c r="A1204" t="s">
        <v>6974</v>
      </c>
      <c r="B1204" s="44">
        <v>85.42</v>
      </c>
      <c r="C1204" t="s">
        <v>34</v>
      </c>
      <c r="D1204" t="s">
        <v>61</v>
      </c>
    </row>
    <row r="1205" spans="1:9" ht="15" customHeight="1">
      <c r="A1205" t="s">
        <v>6975</v>
      </c>
      <c r="B1205" s="44">
        <v>111.6</v>
      </c>
      <c r="C1205" t="s">
        <v>34</v>
      </c>
      <c r="D1205" t="s">
        <v>61</v>
      </c>
    </row>
    <row r="1206" spans="1:9" ht="15" customHeight="1">
      <c r="A1206" t="s">
        <v>6976</v>
      </c>
      <c r="B1206" s="44">
        <v>154</v>
      </c>
      <c r="C1206" t="s">
        <v>34</v>
      </c>
    </row>
    <row r="1207" spans="1:9" ht="15" customHeight="1">
      <c r="A1207" t="s">
        <v>6977</v>
      </c>
      <c r="B1207" s="44">
        <v>24</v>
      </c>
      <c r="C1207" t="s">
        <v>38</v>
      </c>
    </row>
    <row r="1208" spans="1:9" ht="15" customHeight="1">
      <c r="B1208" s="44"/>
    </row>
    <row r="1209" spans="1:9" ht="15" customHeight="1">
      <c r="A1209" t="s">
        <v>6978</v>
      </c>
      <c r="B1209" s="44">
        <v>209.8</v>
      </c>
      <c r="C1209" t="s">
        <v>38</v>
      </c>
      <c r="D1209" t="s">
        <v>61</v>
      </c>
    </row>
    <row r="1210" spans="1:9" ht="15" customHeight="1">
      <c r="A1210" t="s">
        <v>6979</v>
      </c>
      <c r="B1210" s="44">
        <v>95.1</v>
      </c>
      <c r="C1210" t="s">
        <v>38</v>
      </c>
    </row>
    <row r="1211" spans="1:9" ht="15" customHeight="1">
      <c r="A1211" t="s">
        <v>6980</v>
      </c>
      <c r="B1211" s="44">
        <v>417.3</v>
      </c>
      <c r="C1211" t="s">
        <v>38</v>
      </c>
    </row>
    <row r="1212" spans="1:9" ht="15" customHeight="1">
      <c r="A1212" t="s">
        <v>6981</v>
      </c>
      <c r="B1212" s="44">
        <v>77</v>
      </c>
      <c r="C1212" t="s">
        <v>38</v>
      </c>
    </row>
    <row r="1213" spans="1:9" ht="15" customHeight="1">
      <c r="B1213" s="44"/>
    </row>
    <row r="1214" spans="1:9" ht="15" customHeight="1">
      <c r="A1214" t="s">
        <v>6982</v>
      </c>
      <c r="B1214" s="44">
        <v>24.8</v>
      </c>
      <c r="C1214" t="s">
        <v>34</v>
      </c>
    </row>
    <row r="1215" spans="1:9" ht="15" customHeight="1">
      <c r="A1215" t="s">
        <v>6983</v>
      </c>
      <c r="B1215" s="44">
        <v>49.19</v>
      </c>
      <c r="C1215" t="s">
        <v>34</v>
      </c>
    </row>
    <row r="1216" spans="1:9" ht="15" customHeight="1">
      <c r="A1216" t="s">
        <v>6984</v>
      </c>
      <c r="B1216" s="44">
        <v>58.55</v>
      </c>
      <c r="C1216" t="s">
        <v>34</v>
      </c>
      <c r="I1216" s="55"/>
    </row>
    <row r="1217" spans="1:4" ht="15" customHeight="1">
      <c r="A1217" t="s">
        <v>6985</v>
      </c>
      <c r="B1217" s="44">
        <v>282.7</v>
      </c>
      <c r="C1217" t="s">
        <v>34</v>
      </c>
    </row>
    <row r="1218" spans="1:4" ht="15" customHeight="1">
      <c r="A1218" t="s">
        <v>6986</v>
      </c>
      <c r="B1218" s="44">
        <v>260.2</v>
      </c>
      <c r="C1218" t="s">
        <v>38</v>
      </c>
    </row>
    <row r="1219" spans="1:4" ht="15" customHeight="1">
      <c r="A1219" t="s">
        <v>6987</v>
      </c>
      <c r="B1219" s="44">
        <v>2.2000000000000002</v>
      </c>
      <c r="C1219" t="s">
        <v>6988</v>
      </c>
    </row>
    <row r="1220" spans="1:4" ht="15" customHeight="1">
      <c r="A1220" t="s">
        <v>6989</v>
      </c>
      <c r="B1220" s="44">
        <v>17.100000000000001</v>
      </c>
      <c r="C1220" t="s">
        <v>34</v>
      </c>
    </row>
    <row r="1221" spans="1:4" ht="15" customHeight="1">
      <c r="A1221" t="s">
        <v>6990</v>
      </c>
      <c r="B1221" s="241">
        <v>17.100000000000001</v>
      </c>
      <c r="C1221" t="s">
        <v>34</v>
      </c>
    </row>
    <row r="1222" spans="1:4" ht="15" customHeight="1">
      <c r="A1222" s="186" t="s">
        <v>6991</v>
      </c>
      <c r="B1222" s="117">
        <v>15.9</v>
      </c>
      <c r="C1222" t="s">
        <v>34</v>
      </c>
    </row>
    <row r="1223" spans="1:4" ht="15" customHeight="1">
      <c r="A1223" t="s">
        <v>6992</v>
      </c>
      <c r="B1223" s="117">
        <v>170.5</v>
      </c>
      <c r="C1223" t="s">
        <v>38</v>
      </c>
    </row>
    <row r="1225" spans="1:4" ht="15" customHeight="1">
      <c r="A1225" t="s">
        <v>6993</v>
      </c>
      <c r="B1225" s="117">
        <v>10644.8</v>
      </c>
      <c r="C1225" t="s">
        <v>38</v>
      </c>
    </row>
    <row r="1226" spans="1:4" ht="15" customHeight="1">
      <c r="A1226" t="s">
        <v>6994</v>
      </c>
      <c r="B1226" s="117">
        <v>380.2</v>
      </c>
      <c r="C1226" t="s">
        <v>38</v>
      </c>
    </row>
    <row r="1227" spans="1:4" ht="15" customHeight="1">
      <c r="A1227" t="s">
        <v>6995</v>
      </c>
      <c r="B1227" s="117">
        <v>230.55</v>
      </c>
      <c r="C1227" t="s">
        <v>34</v>
      </c>
      <c r="D1227" t="s">
        <v>65</v>
      </c>
    </row>
    <row r="1228" spans="1:4" ht="15" customHeight="1">
      <c r="A1228" t="s">
        <v>6996</v>
      </c>
      <c r="B1228" s="117">
        <v>35.36</v>
      </c>
      <c r="C1228" t="s">
        <v>38</v>
      </c>
    </row>
    <row r="1229" spans="1:4" ht="15" customHeight="1">
      <c r="A1229" t="s">
        <v>6997</v>
      </c>
      <c r="B1229" s="117">
        <v>469.98</v>
      </c>
      <c r="C1229" t="s">
        <v>38</v>
      </c>
      <c r="D1229" t="s">
        <v>5918</v>
      </c>
    </row>
    <row r="1230" spans="1:4" ht="15" customHeight="1">
      <c r="A1230" t="s">
        <v>6998</v>
      </c>
      <c r="B1230" s="117">
        <v>101.64</v>
      </c>
      <c r="C1230" t="s">
        <v>38</v>
      </c>
      <c r="D1230" t="s">
        <v>5918</v>
      </c>
    </row>
    <row r="1231" spans="1:4" ht="15" customHeight="1">
      <c r="A1231" t="s">
        <v>6999</v>
      </c>
      <c r="B1231" s="117">
        <v>82.8</v>
      </c>
      <c r="C1231" t="s">
        <v>34</v>
      </c>
    </row>
    <row r="1233" spans="1:3" ht="15" customHeight="1">
      <c r="A1233" t="s">
        <v>7000</v>
      </c>
      <c r="B1233" s="117">
        <v>241.5</v>
      </c>
      <c r="C1233" t="s">
        <v>38</v>
      </c>
    </row>
    <row r="1236" spans="1:3" ht="15" customHeight="1">
      <c r="A1236" s="186" t="s">
        <v>7001</v>
      </c>
      <c r="B1236" s="217">
        <f>SUM(B2:B1233)</f>
        <v>700302.41</v>
      </c>
    </row>
  </sheetData>
  <autoFilter ref="A1:B1233" xr:uid="{00000000-0009-0000-0000-00000F000000}"/>
  <conditionalFormatting sqref="H2:O15 H17:O19">
    <cfRule type="cellIs" dxfId="5" priority="1" operator="equal">
      <formula>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6538-ECE6-F940-97BB-C6B5E50B68E6}">
  <sheetPr>
    <tabColor rgb="FFB6D7A8"/>
  </sheetPr>
  <dimension ref="A1:R1800"/>
  <sheetViews>
    <sheetView workbookViewId="0">
      <selection activeCell="G29" sqref="G29"/>
    </sheetView>
  </sheetViews>
  <sheetFormatPr defaultColWidth="17.28515625" defaultRowHeight="15"/>
  <cols>
    <col min="1" max="1" width="43" customWidth="1"/>
    <col min="2" max="2" width="17.28515625" style="44"/>
    <col min="5" max="5" width="7.28515625" customWidth="1"/>
  </cols>
  <sheetData>
    <row r="1" spans="1:15">
      <c r="A1" s="3" t="s">
        <v>152</v>
      </c>
      <c r="B1" s="47" t="s">
        <v>154</v>
      </c>
      <c r="C1" s="63" t="s">
        <v>16</v>
      </c>
      <c r="D1" s="64" t="s">
        <v>155</v>
      </c>
      <c r="F1" s="48" t="s">
        <v>156</v>
      </c>
      <c r="G1" s="89" t="s">
        <v>155</v>
      </c>
      <c r="H1" s="3" t="s">
        <v>54</v>
      </c>
      <c r="I1" s="3" t="s">
        <v>20</v>
      </c>
      <c r="J1" s="3" t="s">
        <v>38</v>
      </c>
      <c r="K1" s="3" t="s">
        <v>39</v>
      </c>
      <c r="L1" s="3" t="s">
        <v>55</v>
      </c>
      <c r="M1" s="3" t="s">
        <v>30</v>
      </c>
      <c r="N1" s="3" t="s">
        <v>37</v>
      </c>
      <c r="O1" s="3" t="s">
        <v>56</v>
      </c>
    </row>
    <row r="2" spans="1:15">
      <c r="A2" t="s">
        <v>7002</v>
      </c>
      <c r="B2" s="44">
        <v>378</v>
      </c>
      <c r="C2" s="1" t="s">
        <v>38</v>
      </c>
      <c r="G2" s="73" t="s">
        <v>58</v>
      </c>
      <c r="H2" s="5">
        <f>SUMIFS($B$2:$B$1800,$C$2:$C$1800,"Beverage",$D$2:$D$1800,"*FR*")</f>
        <v>0</v>
      </c>
      <c r="I2" s="5">
        <f>SUMIFS($B$2:$B$1800,$C$2:$C$1800,"Bakery",$D$2:$D$1800,"*FR*")</f>
        <v>0</v>
      </c>
      <c r="J2" s="5">
        <f>SUMIFS($B$2:$B$1800,$C$2:$C$1800,"Produce",$D$2:$D$1800,"*FR*")</f>
        <v>0</v>
      </c>
      <c r="K2" s="5">
        <f>SUMIFS($B$2:$B$1800,$C$2:$C$1800,"Seafood",$D$2:$D$1800,"*FR*")</f>
        <v>0</v>
      </c>
      <c r="L2" s="5">
        <f>SUMIFS($B$2:$B$1800,$C$2:$C$1800,"Dairy",$D$2:$D$1800,"*FR*")</f>
        <v>0</v>
      </c>
      <c r="M2" s="5">
        <f>SUMIFS($B$2:$B$1800,$C$2:$C$1800,"Meat",$D$2:$D$1800,"*FR*")</f>
        <v>0</v>
      </c>
      <c r="N2" s="5">
        <f>SUMIFS($B$2:$B$1800,$C$2:$C$1800,"Poultry",$D$2:$D$1800,"*FR*")</f>
        <v>0</v>
      </c>
      <c r="O2" s="5">
        <f>SUMIFS($B$2:$B$1800,$C$2:$C$1800,"Pantry",$D$2:$D$1800,"*FR*")</f>
        <v>0</v>
      </c>
    </row>
    <row r="3" spans="1:15">
      <c r="A3" t="s">
        <v>7003</v>
      </c>
      <c r="B3" s="44">
        <v>335</v>
      </c>
      <c r="C3" s="1" t="s">
        <v>38</v>
      </c>
      <c r="G3" s="73" t="s">
        <v>59</v>
      </c>
      <c r="H3" s="5">
        <f>SUMIFS($B$2:$B$1800,$C$2:$C$1800,"Beverage",$D$2:$D$1800,"*RA*")</f>
        <v>0</v>
      </c>
      <c r="I3" s="5">
        <f>SUMIFS($B$2:$B$1800,$C$2:$C$1800,"Bakery",$D$2:$D$1800,"*RA*")</f>
        <v>0</v>
      </c>
      <c r="J3" s="5">
        <f>SUMIFS($B$2:$B$1800,$C$2:$C$1800,"Produce",$D$2:$D$1800,"*RA*")</f>
        <v>0</v>
      </c>
      <c r="K3" s="5">
        <f>SUMIFS($B$2:$B$1800,$C$2:$C$1800,"Seafood",$D$2:$D$1800,"*RA*")</f>
        <v>0</v>
      </c>
      <c r="L3" s="5">
        <f>SUMIFS($B$2:$B$1800,$C$2:$C$1800,"Dairy",$D$2:$D$1800,"*RA*")</f>
        <v>0</v>
      </c>
      <c r="M3" s="5">
        <f>SUMIFS($B$2:$B$1800,$C$2:$C$1800,"Meat",$D$2:$D$1800,"*RA*")</f>
        <v>0</v>
      </c>
      <c r="N3" s="5">
        <f>SUMIFS($B$2:$B$1800,$C$2:$C$1800,"Poultry",$D$2:$D$1800,"*RA*")</f>
        <v>0</v>
      </c>
      <c r="O3" s="5">
        <f>SUMIFS($B$2:$B$1800,$C$2:$C$1800,"Pantry",$D$2:$D$1800,"*RA*")</f>
        <v>0</v>
      </c>
    </row>
    <row r="4" spans="1:15">
      <c r="A4" t="s">
        <v>7004</v>
      </c>
      <c r="B4" s="44">
        <v>264.14999999999998</v>
      </c>
      <c r="C4" s="1" t="s">
        <v>38</v>
      </c>
      <c r="G4" s="73" t="s">
        <v>60</v>
      </c>
      <c r="H4" s="5">
        <f>SUMIFS($B$2:$B$1800,$C$2:$C$1800,"Beverage",$D$2:$D$1800,"*OR*")</f>
        <v>0</v>
      </c>
      <c r="I4" s="5">
        <f>SUMIFS($B$2:$B$1800,$C$2:$C$1800,"Bakery",$D$2:$D$1800,"*OR*")</f>
        <v>0</v>
      </c>
      <c r="J4" s="5">
        <f>SUMIFS($B$2:$B$1800,$C$2:$C$1800,"Produce",$D$2:$D$1800,"*OR*")</f>
        <v>0</v>
      </c>
      <c r="K4" s="5">
        <f>SUMIFS($B$2:$B$1800,$C$2:$C$1800,"Seafood",$D$2:$D$1800,"*OR*")</f>
        <v>0</v>
      </c>
      <c r="L4" s="5">
        <f>SUMIFS($B$2:$B$1800,$C$2:$C$1800,"Dairy",$D$2:$D$1800,"*OR*")</f>
        <v>0</v>
      </c>
      <c r="M4" s="5">
        <f>SUMIFS($B$2:$B$1800,$C$2:$C$1800,"Meat",$D$2:$D$1800,"*OR*")</f>
        <v>0</v>
      </c>
      <c r="N4" s="5">
        <f>SUMIFS($B$2:$B$1800,$C$2:$C$1800,"Poultry",$D$2:$D$1800,"*OR*")</f>
        <v>0</v>
      </c>
      <c r="O4" s="5">
        <f>SUMIFS($B$2:$B$1800,$C$2:$C$1800,"Pantry",$D$2:$D$1800,"*OR*")</f>
        <v>0</v>
      </c>
    </row>
    <row r="5" spans="1:15">
      <c r="A5" t="s">
        <v>7005</v>
      </c>
      <c r="B5" s="44">
        <v>238.05</v>
      </c>
      <c r="C5" s="1" t="s">
        <v>38</v>
      </c>
      <c r="G5" s="73" t="s">
        <v>61</v>
      </c>
      <c r="H5" s="5">
        <f>SUMIFS($B$2:$B$1800,$C$2:$C$1800,"Beverage",$D$2:$D$1800,"*L*")</f>
        <v>0</v>
      </c>
      <c r="I5" s="5">
        <f>SUMIFS($B$2:$B$1800,$C$2:$C$1800,"Bakery",$D$2:$D$1800,"*L*")</f>
        <v>0</v>
      </c>
      <c r="J5" s="5">
        <f>SUMIFS($B$2:$B$1800,$C$2:$C$1800,"Produce",$D$2:$D$1800,"*L*")</f>
        <v>8223.6000000000022</v>
      </c>
      <c r="K5" s="5">
        <f>SUMIFS($B$2:$B$1800,$C$2:$C$1800,"Seafood",$D$2:$D$1800,"*L*")</f>
        <v>0</v>
      </c>
      <c r="L5" s="5">
        <f>SUMIFS($B$2:$B$1800,$C$2:$C$1800,"Dairy",$D$2:$D$1800,"*L*")</f>
        <v>0</v>
      </c>
      <c r="M5" s="5">
        <f>SUMIFS($B$2:$B$1800,$C$2:$C$1800,"Meat",$D$2:$D$1800,"*L*")</f>
        <v>0</v>
      </c>
      <c r="N5" s="5">
        <f>SUMIFS($B$2:$B$1800,$C$2:$C$1800,"Poultry",$D$2:$D$1800,"*L*")</f>
        <v>0</v>
      </c>
      <c r="O5" s="5">
        <f>SUMIFS($B$2:$B$1800,$C$2:$C$1800,"Pantry",$D$2:$D$1800,"*L*")</f>
        <v>0</v>
      </c>
    </row>
    <row r="6" spans="1:15">
      <c r="A6" t="s">
        <v>7006</v>
      </c>
      <c r="B6" s="44">
        <v>217.05</v>
      </c>
      <c r="C6" s="1" t="s">
        <v>38</v>
      </c>
      <c r="G6" s="73" t="s">
        <v>62</v>
      </c>
      <c r="H6" s="5">
        <f>SUMIFS($B$2:$B$1800,$C$2:$C$1800,"Beverage",$D$2:$D$1800,"*CF*")</f>
        <v>0</v>
      </c>
      <c r="I6" s="5">
        <f>SUMIFS($B$2:$B$1800,$C$2:$C$1800,"Bakery",$D$2:$D$1800,"*CF*")</f>
        <v>0</v>
      </c>
      <c r="J6" s="5">
        <f>SUMIFS($B$2:$B$1800,$C$2:$C$1800,"Produce",$D$2:$D$1800,"*CF*")</f>
        <v>0</v>
      </c>
      <c r="K6" s="5">
        <f>SUMIFS($B$2:$B$1800,$C$2:$C$1800,"Seafood",$D$2:$D$1800,"*CF*")</f>
        <v>0</v>
      </c>
      <c r="L6" s="5">
        <f>SUMIFS($B$2:$B$1800,$C$2:$C$1800,"Dairy",$D$2:$D$1800,"*CF*")</f>
        <v>292</v>
      </c>
      <c r="M6" s="5">
        <f>SUMIFS($B$2:$B$1800,$C$2:$C$1800,"Meat",$D$2:$D$1800,"*CF*")</f>
        <v>0</v>
      </c>
      <c r="N6" s="5">
        <f>SUMIFS($B$2:$B$1800,$C$2:$C$1800,"Poultry",$D$2:$D$1800,"*CF*")</f>
        <v>0</v>
      </c>
      <c r="O6" s="5">
        <f>SUMIFS($B$2:$B$1800,$C$2:$C$1800,"Pantry",$D$2:$D$1800,"*CF*")</f>
        <v>0</v>
      </c>
    </row>
    <row r="7" spans="1:15">
      <c r="A7" t="s">
        <v>7007</v>
      </c>
      <c r="B7" s="44">
        <v>187.6</v>
      </c>
      <c r="C7" s="1" t="s">
        <v>38</v>
      </c>
      <c r="G7" s="73" t="s">
        <v>63</v>
      </c>
      <c r="H7" s="5">
        <f>SUMIFS($B$2:$B$1800,$C$2:$C$1800,"Beverage",$D$2:$D$1800,"*H*")</f>
        <v>0</v>
      </c>
      <c r="I7" s="5">
        <f>SUMIFS($B$2:$B$1800,$C$2:$C$1800,"Bakery",$D$2:$D$1800,"*H*")</f>
        <v>0</v>
      </c>
      <c r="J7" s="5">
        <f>SUMIFS($B$2:$B$1800,$C$2:$C$1800,"Produce",$D$2:$D$1800,"*H*")</f>
        <v>0</v>
      </c>
      <c r="K7" s="5">
        <f>SUMIFS($B$2:$B$1800,$C$2:$C$1800,"Seafood",$D$2:$D$1800,"*H*")</f>
        <v>0</v>
      </c>
      <c r="L7" s="5">
        <f>SUMIFS($B$2:$B$1800,$C$2:$C$1800,"Dairy",$D$2:$D$1800,"*H*")</f>
        <v>0</v>
      </c>
      <c r="M7" s="5">
        <f>SUMIFS($B$2:$B$1800,$C$2:$C$1800,"Meat",$D$2:$D$1800,"*H*")</f>
        <v>0</v>
      </c>
      <c r="N7" s="5">
        <f>SUMIFS($B$2:$B$1800,$C$2:$C$1800,"Poultry",$D$2:$D$1800,"*H*")</f>
        <v>0</v>
      </c>
      <c r="O7" s="5">
        <f>SUMIFS($B$2:$B$1800,$C$2:$C$1800,"Pantry",$D$2:$D$1800,"*H*")</f>
        <v>0</v>
      </c>
    </row>
    <row r="8" spans="1:15">
      <c r="A8" t="s">
        <v>7008</v>
      </c>
      <c r="B8" s="44">
        <v>156</v>
      </c>
      <c r="C8" s="1" t="s">
        <v>38</v>
      </c>
      <c r="G8" s="73" t="s">
        <v>64</v>
      </c>
      <c r="H8" s="5">
        <f>SUMIFS($B$2:$B$1800,$C$2:$C$1800,"Beverage",$D$2:$D$1800,"*VA*")</f>
        <v>0</v>
      </c>
      <c r="I8" s="5">
        <f>SUMIFS($B$2:$B$1800,$C$2:$C$1800,"Bakery",$D$2:$D$1800,"*VA*")</f>
        <v>0</v>
      </c>
      <c r="J8" s="5">
        <f>SUMIFS($B$2:$B$1800,$C$2:$C$1800,"Produce",$D$2:$D$1800,"*VA*")</f>
        <v>0</v>
      </c>
      <c r="K8" s="5">
        <f>SUMIFS($B$2:$B$1800,$C$2:$C$1800,"Seafood",$D$2:$D$1800,"*VA*")</f>
        <v>0</v>
      </c>
      <c r="L8" s="5">
        <f>SUMIFS($B$2:$B$1800,$C$2:$C$1800,"Dairy",$D$2:$D$1800,"*VA*")</f>
        <v>0</v>
      </c>
      <c r="M8" s="5">
        <f>SUMIFS($B$2:$B$1800,$C$2:$C$1800,"Meat",$D$2:$D$1800,"*VA*")</f>
        <v>0</v>
      </c>
      <c r="N8" s="5">
        <f>SUMIFS($B$2:$B$1800,$C$2:$C$1800,"Poultry",$D$2:$D$1800,"*VA*")</f>
        <v>0</v>
      </c>
      <c r="O8" s="5">
        <f>SUMIFS($B$2:$B$1800,$C$2:$C$1800,"Pantry",$D$2:$D$1800,"*VA*")</f>
        <v>0</v>
      </c>
    </row>
    <row r="9" spans="1:15">
      <c r="A9" t="s">
        <v>7009</v>
      </c>
      <c r="B9" s="44">
        <v>141.36000000000001</v>
      </c>
      <c r="C9" s="1" t="s">
        <v>38</v>
      </c>
      <c r="G9" s="73" t="s">
        <v>65</v>
      </c>
      <c r="H9" s="5">
        <f>SUMIFS($B$2:$B$1800,$C$2:$C$1800,"Beverage",$D$2:$D$1800,"*V")</f>
        <v>0</v>
      </c>
      <c r="I9" s="5">
        <f>SUMIFS($B$2:$B$1800,$C$2:$C$1800,"Bakery",$D$2:$D$1800,"*V")</f>
        <v>0</v>
      </c>
      <c r="J9" s="5">
        <f>SUMIFS($B$2:$B$1800,$C$2:$C$1800,"Produce",$D$2:$D$1800,"*V")</f>
        <v>0</v>
      </c>
      <c r="K9" s="5">
        <f>SUMIFS($B$2:$B$1800,$C$2:$C$1800,"Seafood",$D$2:$D$1800,"*V")</f>
        <v>0</v>
      </c>
      <c r="L9" s="5">
        <f>SUMIFS($B$2:$B$1800,$C$2:$C$1800,"Dairy",$D$2:$D$1800,"*V")</f>
        <v>0</v>
      </c>
      <c r="M9" s="5">
        <f>SUMIFS($B$2:$B$1800,$C$2:$C$1800,"Meat",$D$2:$D$1800,"*V")</f>
        <v>0</v>
      </c>
      <c r="N9" s="5">
        <f>SUMIFS($B$2:$B$1800,$C$2:$C$1800,"Poultry",$D$2:$D$1800,"*V")</f>
        <v>0</v>
      </c>
      <c r="O9" s="5">
        <f>SUMIFS($B$2:$B$1800,$C$2:$C$1800,"Pantry",$D$2:$D$1800,"*V")</f>
        <v>0</v>
      </c>
    </row>
    <row r="10" spans="1:15">
      <c r="A10" t="s">
        <v>7010</v>
      </c>
      <c r="B10" s="44">
        <v>122.25</v>
      </c>
      <c r="C10" s="1" t="s">
        <v>38</v>
      </c>
      <c r="G10" s="73" t="s">
        <v>66</v>
      </c>
      <c r="H10" s="5">
        <f>SUMIFS($B$2:$B$1800,$C$2:$C$1800,"Beverage",$D$2:$D$1800,"*AF*")</f>
        <v>0</v>
      </c>
      <c r="I10" s="5">
        <f>SUMIFS($B$2:$B$1800,$C$2:$C$1800,"Bakery",$D$2:$D$1800,"*AF*")</f>
        <v>0</v>
      </c>
      <c r="J10" s="5">
        <f>SUMIFS($B$2:$B$1800,$C$2:$C$1800,"Produce",$D$2:$D$1800,"*AF*")</f>
        <v>0</v>
      </c>
      <c r="K10" s="5">
        <f>SUMIFS($B$2:$B$1800,$C$2:$C$1800,"Seafood",$D$2:$D$1800,"*AF*")</f>
        <v>0</v>
      </c>
      <c r="L10" s="5">
        <f>SUMIFS($B$2:$B$1800,$C$2:$C$1800,"Dairy",$D$2:$D$1800,"*AF*")</f>
        <v>0</v>
      </c>
      <c r="M10" s="5">
        <f>SUMIFS($B$2:$B$1800,$C$2:$C$1800,"Meat",$D$2:$D$1800,"*AF*")</f>
        <v>0</v>
      </c>
      <c r="N10" s="5">
        <f>SUMIFS($B$2:$B$1800,$C$2:$C$1800,"Poultry",$D$2:$D$1800,"*AF*")</f>
        <v>0</v>
      </c>
      <c r="O10" s="5">
        <f>SUMIFS($B$2:$B$1800,$C$2:$C$1800,"Pantry",$D$2:$D$1800,"*AF*")</f>
        <v>0</v>
      </c>
    </row>
    <row r="11" spans="1:15">
      <c r="A11" t="s">
        <v>7011</v>
      </c>
      <c r="B11" s="44">
        <v>121.68</v>
      </c>
      <c r="C11" s="1" t="s">
        <v>38</v>
      </c>
      <c r="G11" s="73" t="s">
        <v>67</v>
      </c>
      <c r="H11" s="5">
        <f>SUMIFS($B$2:$B$1800,$C$2:$C$1800,"Beverage",$D$2:$D$1800,"*HF*")</f>
        <v>0</v>
      </c>
      <c r="I11" s="5">
        <f>SUMIFS($B$2:$B$1800,$C$2:$C$1800,"Bakery",$D$2:$D$1800,"*HF*")</f>
        <v>0</v>
      </c>
      <c r="J11" s="5">
        <f>SUMIFS($B$2:$B$1800,$C$2:$C$1800,"Produce",$D$2:$D$1800,"*HF*")</f>
        <v>0</v>
      </c>
      <c r="K11" s="5">
        <f>SUMIFS($B$2:$B$1800,$C$2:$C$1800,"Seafood",$D$2:$D$1800,"*HF*")</f>
        <v>0</v>
      </c>
      <c r="L11" s="5">
        <f>SUMIFS($B$2:$B$1800,$C$2:$C$1800,"Dairy",$D$2:$D$1800,"*HF*")</f>
        <v>0</v>
      </c>
      <c r="M11" s="5">
        <f>SUMIFS($B$2:$B$1800,$C$2:$C$1800,"Meat",$D$2:$D$1800,"*HF*")</f>
        <v>0</v>
      </c>
      <c r="N11" s="5">
        <f>SUMIFS($B$2:$B$1800,$C$2:$C$1800,"Poultry",$D$2:$D$1800,"*HF*")</f>
        <v>0</v>
      </c>
      <c r="O11" s="5">
        <f>SUMIFS($B$2:$B$1800,$C$2:$C$1800,"Pantry",$D$2:$D$1800,"*HF*")</f>
        <v>0</v>
      </c>
    </row>
    <row r="12" spans="1:15">
      <c r="A12" t="s">
        <v>7012</v>
      </c>
      <c r="B12" s="44">
        <v>121</v>
      </c>
      <c r="C12" s="1" t="s">
        <v>38</v>
      </c>
      <c r="G12" s="73" t="s">
        <v>121</v>
      </c>
      <c r="H12" s="5">
        <f>SUMIFS($B$2:$B$1800,$C$2:$C$1800,"Beverage",$D$2:$D$1800,"*BC*") + SUMIFS($B$2:$B$1800,$C$2:$C$1800,"Beverage",$D$2:$D$1800,"*MSB*")</f>
        <v>0</v>
      </c>
      <c r="I12" s="5">
        <f>SUMIFS($B$2:$B$1800,$C$2:$C$1800,"Bakery",$D$2:$D$1800,"*BC*") + SUMIFS($B$2:$B$1800,$C$2:$C$1800,"Bakery",$D$2:$D$1800,"*MSB*")</f>
        <v>0</v>
      </c>
      <c r="J12" s="5">
        <f>SUMIFS($B$2:$B$1800,$C$2:$C$1800,"Produce",$D$2:$D$1800,"*BC*") + SUMIFS($B$2:$B$1800,$C$2:$C$1800,"Produce",$D$2:$D$1800,"*MSB*")</f>
        <v>0</v>
      </c>
      <c r="K12" s="5">
        <f>SUMIFS($B$2:$B$1800,$C$2:$C$1800,"Seafood",$D$2:$D$1800,"*BC*") + SUMIFS($B$2:$B$1800,$C$2:$C$1800,"Seafood",$D$2:$D$1800,"*MSB*")</f>
        <v>0</v>
      </c>
      <c r="L12" s="5">
        <f>SUMIFS($B$2:$B$1800,$C$2:$C$1800,"Dairy",$D$2:$D$1800,"*BC*") + SUMIFS($B$2:$B$1800,$C$2:$C$1800,"Dairy",$D$2:$D$1800,"*MSB*")</f>
        <v>0</v>
      </c>
      <c r="M12" s="5">
        <f>SUMIFS($B$2:$B$1800,$C$2:$C$1800,"Meat",$D$2:$D$1800,"*BC*") + SUMIFS($B$2:$B$1800,$C$2:$C$1800,"Meat",$D$2:$D$1800,"*MSB*")</f>
        <v>0</v>
      </c>
      <c r="N12" s="5">
        <f>SUMIFS($B$2:$B$1800,$C$2:$C$1800,"Poultry",$D$2:$D$1800,"*BC*") + SUMIFS($B$2:$B$1800,$C$2:$C$1800,"Poultry",$D$2:$D$1800,"*MSB*")</f>
        <v>0</v>
      </c>
      <c r="O12" s="5">
        <f>SUMIFS($B$2:$B$1800,$C$2:$C$1800,"Pantry",$D$2:$D$1800,"*BC*") + SUMIFS($B$2:$B$1800,$C$2:$C$1800,"Pantry",$D$2:$D$1800,"*MSB*")</f>
        <v>0</v>
      </c>
    </row>
    <row r="13" spans="1:15">
      <c r="A13" t="s">
        <v>7013</v>
      </c>
      <c r="B13" s="44">
        <v>113.1</v>
      </c>
      <c r="C13" s="1" t="s">
        <v>38</v>
      </c>
      <c r="G13" s="73" t="s">
        <v>69</v>
      </c>
      <c r="H13" s="5">
        <f>SUMIFS($B$2:$B$1800,$C$2:$C$1800,"Beverage",$D$2:$D$1800,"*FT*")</f>
        <v>0</v>
      </c>
      <c r="I13" s="5">
        <f>SUMIFS($B$2:$B$1800,$C$2:$C$1800,"Bakery",$D$2:$D$1800,"*FT*")</f>
        <v>0</v>
      </c>
      <c r="J13" s="5">
        <f>SUMIFS($B$2:$B$1800,$C$2:$C$1800,"Produce",$D$2:$D$1800,"*FT*")</f>
        <v>0</v>
      </c>
      <c r="K13" s="5">
        <f>SUMIFS($B$2:$B$1800,$C$2:$C$1800,"Seafood",$D$2:$D$1800,"*FT*")</f>
        <v>0</v>
      </c>
      <c r="L13" s="5">
        <f>SUMIFS($B$2:$B$1800,$C$2:$C$1800,"Dairy",$D$2:$D$1800,"*FT*")</f>
        <v>0</v>
      </c>
      <c r="M13" s="5">
        <f>SUMIFS($B$2:$B$1800,$C$2:$C$1800,"Meat",$D$2:$D$1800,"*FT*")</f>
        <v>0</v>
      </c>
      <c r="N13" s="5">
        <f>SUMIFS($B$2:$B$1800,$C$2:$C$1800,"Poultry",$D$2:$D$1800,"*FT*")</f>
        <v>0</v>
      </c>
      <c r="O13" s="5">
        <f>SUMIFS($B$2:$B$1800,$C$2:$C$1800,"Pantry",$D$2:$D$1800,"*FT*")</f>
        <v>0</v>
      </c>
    </row>
    <row r="14" spans="1:15">
      <c r="A14" s="215" t="s">
        <v>7014</v>
      </c>
      <c r="B14" s="44">
        <v>108.25</v>
      </c>
      <c r="C14" s="1" t="s">
        <v>38</v>
      </c>
      <c r="D14" t="s">
        <v>61</v>
      </c>
      <c r="G14" s="73" t="s">
        <v>70</v>
      </c>
      <c r="H14" s="5">
        <f>SUMIFS($B$2:$B$1800,$C$2:$C$1800,"Beverage",$D$2:$D$1800,"*FL*")</f>
        <v>0</v>
      </c>
      <c r="I14" s="5">
        <f>SUMIFS($B$2:$B$1800,$C$2:$C$1800,"Bakery",$D$2:$D$1800,"*FL*")</f>
        <v>0</v>
      </c>
      <c r="J14" s="5">
        <f>SUMIFS($B$2:$B$1800,$C$2:$C$1800,"Produce",$D$2:$D$1800,"*FL*")</f>
        <v>0</v>
      </c>
      <c r="K14" s="5">
        <f>SUMIFS($B$2:$B$1800,$C$2:$C$1800,"Seafood",$D$2:$D$1800,"*FL*")</f>
        <v>0</v>
      </c>
      <c r="L14" s="5">
        <f>SUMIFS($B$2:$B$1800,$C$2:$C$1800,"Dairy",$D$2:$D$1800,"*FL*")</f>
        <v>0</v>
      </c>
      <c r="M14" s="5">
        <f>SUMIFS($B$2:$B$1800,$C$2:$C$1800,"Meat",$D$2:$D$1800,"*FL*")</f>
        <v>0</v>
      </c>
      <c r="N14" s="5">
        <f>SUMIFS($B$2:$B$1800,$C$2:$C$1800,"Poultry",$D$2:$D$1800,"*FL*")</f>
        <v>0</v>
      </c>
      <c r="O14" s="5">
        <f>SUMIFS($B$2:$B$1800,$C$2:$C$1800,"Pantry",$D$2:$D$1800,"*FL*")</f>
        <v>0</v>
      </c>
    </row>
    <row r="15" spans="1:15">
      <c r="A15" t="s">
        <v>7015</v>
      </c>
      <c r="B15" s="44">
        <v>101.6</v>
      </c>
      <c r="C15" s="1" t="s">
        <v>38</v>
      </c>
      <c r="G15" s="75" t="s">
        <v>72</v>
      </c>
      <c r="H15" s="5">
        <f>SUMIFS($B$2:$B$1800,$C$2:$C$1800,"Beverage",$D$2:$D$1800,"*PO*")</f>
        <v>0</v>
      </c>
      <c r="I15" s="5">
        <f>SUMIFS($B$2:$B$1800,$C$2:$C$1800,"Bakery",$D$2:$D$1800,"*PO*")</f>
        <v>0</v>
      </c>
      <c r="J15" s="5">
        <f>SUMIFS($B$2:$B$1800,$C$2:$C$1800,"Produce",$D$2:$D$1800,"*PO*")</f>
        <v>0</v>
      </c>
      <c r="K15" s="5">
        <f>SUMIFS($B$2:$B$1800,$C$2:$C$1800,"Seafood",$D$2:$D$1800,"*PO*")</f>
        <v>0</v>
      </c>
      <c r="L15" s="5">
        <f>SUMIFS($B$2:$B$1800,$C$2:$C$1800,"Dairy",$D$2:$D$1800,"*PO*")</f>
        <v>0</v>
      </c>
      <c r="M15" s="5">
        <f>SUMIFS($B$2:$B$1800,$C$2:$C$1800,"Meat",$D$2:$D$1800,"*PO*")</f>
        <v>0</v>
      </c>
      <c r="N15" s="5">
        <f>SUMIFS($B$2:$B$1800,$C$2:$C$1800,"Poultry",$D$2:$D$1800,"*PO*")</f>
        <v>0</v>
      </c>
      <c r="O15" s="5">
        <f>SUMIFS($B$2:$B$1800,$C$2:$C$1800,"Pantry",$D$2:$D$1800,"*PO*")</f>
        <v>0</v>
      </c>
    </row>
    <row r="16" spans="1:15" ht="45.75">
      <c r="A16" t="s">
        <v>7016</v>
      </c>
      <c r="B16" s="44">
        <v>96.44</v>
      </c>
      <c r="C16" s="1" t="s">
        <v>38</v>
      </c>
      <c r="F16" s="6"/>
      <c r="G16" s="7" t="s">
        <v>196</v>
      </c>
      <c r="H16" s="8">
        <f>B713</f>
        <v>143026.0799999999</v>
      </c>
    </row>
    <row r="17" spans="1:18" ht="30.75">
      <c r="A17" t="s">
        <v>7017</v>
      </c>
      <c r="B17" s="44">
        <v>93.5</v>
      </c>
      <c r="C17" s="1" t="s">
        <v>38</v>
      </c>
      <c r="G17" s="2" t="s">
        <v>200</v>
      </c>
      <c r="H17" s="8">
        <f>SUMIF($D$2:$D$1800,"* *",$B$2:$B$1800)</f>
        <v>0</v>
      </c>
    </row>
    <row r="18" spans="1:18" ht="30.75">
      <c r="A18" t="s">
        <v>7018</v>
      </c>
      <c r="B18" s="44">
        <v>91</v>
      </c>
      <c r="C18" s="1" t="s">
        <v>38</v>
      </c>
      <c r="G18" s="9" t="s">
        <v>204</v>
      </c>
      <c r="H18" s="45">
        <f>SUM(H2:O15)</f>
        <v>8515.6000000000022</v>
      </c>
    </row>
    <row r="19" spans="1:18" ht="60.75">
      <c r="A19" t="s">
        <v>7019</v>
      </c>
      <c r="B19" s="44">
        <v>89.4</v>
      </c>
      <c r="C19" s="1" t="s">
        <v>38</v>
      </c>
      <c r="G19" s="9" t="s">
        <v>77</v>
      </c>
      <c r="H19" s="70">
        <f>H18-H17</f>
        <v>8515.6000000000022</v>
      </c>
    </row>
    <row r="20" spans="1:18">
      <c r="A20" t="s">
        <v>7020</v>
      </c>
      <c r="B20" s="44">
        <v>85.75</v>
      </c>
      <c r="C20" s="1" t="s">
        <v>38</v>
      </c>
    </row>
    <row r="21" spans="1:18">
      <c r="A21" t="s">
        <v>7021</v>
      </c>
      <c r="B21" s="44">
        <v>85.3</v>
      </c>
      <c r="C21" s="1" t="s">
        <v>34</v>
      </c>
      <c r="G21" s="10" t="s">
        <v>54</v>
      </c>
      <c r="H21" s="10" t="s">
        <v>20</v>
      </c>
      <c r="I21" s="10" t="s">
        <v>38</v>
      </c>
      <c r="J21" s="10" t="s">
        <v>39</v>
      </c>
      <c r="K21" s="10" t="s">
        <v>55</v>
      </c>
      <c r="L21" s="10" t="s">
        <v>30</v>
      </c>
      <c r="M21" s="10" t="s">
        <v>37</v>
      </c>
      <c r="N21" s="10" t="s">
        <v>56</v>
      </c>
    </row>
    <row r="22" spans="1:18">
      <c r="A22" s="215" t="s">
        <v>7022</v>
      </c>
      <c r="B22" s="44">
        <v>84.75</v>
      </c>
      <c r="C22" s="1" t="s">
        <v>38</v>
      </c>
      <c r="D22" t="s">
        <v>61</v>
      </c>
      <c r="F22" s="10" t="s">
        <v>122</v>
      </c>
      <c r="G22" s="5">
        <f>SUMIF($C$2:$C$1570,"Beverage",$B$2:$B$1570)</f>
        <v>19.66</v>
      </c>
      <c r="H22" s="5">
        <f>SUMIF($C$2:$C$1570,"Bakery",$B$2:$B$1570)</f>
        <v>0</v>
      </c>
      <c r="I22" s="5">
        <f>SUMIF($C$2:$C$1570,"Produce",$B$2:$B$1570)</f>
        <v>140783.93999999986</v>
      </c>
      <c r="J22" s="5">
        <f>SUMIF($C$2:$C$1570,"Seafood",$B$2:$B$1570)</f>
        <v>0</v>
      </c>
      <c r="K22" s="5">
        <f>SUMIF($C$2:$C$1570,"Dairy",$B$2:$B$1570)</f>
        <v>1792.05</v>
      </c>
      <c r="L22" s="5">
        <f>SUMIF($C$2:$C$1570,"Meat",$B$2:$B$1570)</f>
        <v>0</v>
      </c>
      <c r="M22" s="5">
        <f>SUMIF($C$2:$C$1570,"Poultry",$B$2:$B$1570)</f>
        <v>0</v>
      </c>
      <c r="N22" s="5">
        <f>SUMIF($C$2:$C$1570,"Pantry",$B$2:$B$1570)</f>
        <v>430.42999999999995</v>
      </c>
    </row>
    <row r="23" spans="1:18">
      <c r="A23" t="s">
        <v>7023</v>
      </c>
      <c r="B23" s="44">
        <v>84.1</v>
      </c>
      <c r="C23" s="1" t="s">
        <v>38</v>
      </c>
    </row>
    <row r="24" spans="1:18">
      <c r="A24" t="s">
        <v>7024</v>
      </c>
      <c r="B24" s="44">
        <v>83.25</v>
      </c>
      <c r="C24" s="1" t="s">
        <v>38</v>
      </c>
      <c r="F24" s="20"/>
      <c r="G24" s="13"/>
      <c r="H24" s="13"/>
      <c r="I24" s="13"/>
      <c r="J24" s="14"/>
      <c r="K24" s="14"/>
      <c r="L24" s="16"/>
      <c r="M24" s="17"/>
      <c r="N24" s="17"/>
      <c r="O24" s="17"/>
      <c r="P24" s="17"/>
      <c r="Q24" s="17"/>
      <c r="R24" s="17"/>
    </row>
    <row r="25" spans="1:18">
      <c r="A25" t="s">
        <v>7025</v>
      </c>
      <c r="B25" s="44">
        <v>81.7</v>
      </c>
      <c r="C25" s="1" t="s">
        <v>38</v>
      </c>
      <c r="F25" s="12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</row>
    <row r="26" spans="1:18">
      <c r="A26" t="s">
        <v>7026</v>
      </c>
      <c r="B26" s="44">
        <v>81.2</v>
      </c>
      <c r="C26" s="1" t="s">
        <v>38</v>
      </c>
    </row>
    <row r="27" spans="1:18">
      <c r="A27" t="s">
        <v>7027</v>
      </c>
      <c r="B27" s="44">
        <v>80.5</v>
      </c>
      <c r="C27" s="1" t="s">
        <v>38</v>
      </c>
    </row>
    <row r="28" spans="1:18">
      <c r="A28" t="s">
        <v>7028</v>
      </c>
      <c r="B28" s="44">
        <v>80.5</v>
      </c>
      <c r="C28" s="1" t="s">
        <v>38</v>
      </c>
    </row>
    <row r="29" spans="1:18">
      <c r="A29" t="s">
        <v>7029</v>
      </c>
      <c r="B29" s="44">
        <v>77.599999999999994</v>
      </c>
      <c r="C29" s="1" t="s">
        <v>38</v>
      </c>
    </row>
    <row r="30" spans="1:18">
      <c r="A30" t="s">
        <v>7030</v>
      </c>
      <c r="B30" s="44">
        <v>76</v>
      </c>
      <c r="C30" s="1" t="s">
        <v>38</v>
      </c>
      <c r="I30" s="11"/>
      <c r="J30" s="59"/>
      <c r="K30" s="172"/>
    </row>
    <row r="31" spans="1:18">
      <c r="A31" t="s">
        <v>7031</v>
      </c>
      <c r="B31" s="44">
        <v>75.2</v>
      </c>
      <c r="C31" s="1" t="s">
        <v>38</v>
      </c>
      <c r="J31" s="8"/>
      <c r="K31" s="8"/>
    </row>
    <row r="32" spans="1:18">
      <c r="A32" s="215" t="s">
        <v>7032</v>
      </c>
      <c r="B32" s="44">
        <v>72.75</v>
      </c>
      <c r="C32" s="1" t="s">
        <v>38</v>
      </c>
      <c r="D32" t="s">
        <v>61</v>
      </c>
    </row>
    <row r="33" spans="1:4">
      <c r="A33" t="s">
        <v>7033</v>
      </c>
      <c r="B33" s="44">
        <v>67.5</v>
      </c>
      <c r="C33" s="1" t="s">
        <v>38</v>
      </c>
    </row>
    <row r="34" spans="1:4">
      <c r="A34" t="s">
        <v>7034</v>
      </c>
      <c r="B34" s="44">
        <v>64.400000000000006</v>
      </c>
      <c r="C34" s="1" t="s">
        <v>38</v>
      </c>
    </row>
    <row r="35" spans="1:4">
      <c r="A35" t="s">
        <v>7035</v>
      </c>
      <c r="B35" s="44">
        <v>62.92</v>
      </c>
      <c r="C35" s="1" t="s">
        <v>38</v>
      </c>
    </row>
    <row r="36" spans="1:4">
      <c r="A36" t="s">
        <v>7036</v>
      </c>
      <c r="B36" s="44">
        <v>60.45</v>
      </c>
      <c r="C36" s="1" t="s">
        <v>38</v>
      </c>
    </row>
    <row r="37" spans="1:4">
      <c r="A37" t="s">
        <v>7037</v>
      </c>
      <c r="B37" s="44">
        <v>59.2</v>
      </c>
      <c r="C37" s="1" t="s">
        <v>38</v>
      </c>
    </row>
    <row r="38" spans="1:4">
      <c r="A38" t="s">
        <v>7038</v>
      </c>
      <c r="B38" s="44">
        <v>55</v>
      </c>
      <c r="C38" s="1" t="s">
        <v>38</v>
      </c>
    </row>
    <row r="39" spans="1:4">
      <c r="A39" t="s">
        <v>7039</v>
      </c>
      <c r="B39" s="44">
        <v>54.5</v>
      </c>
      <c r="C39" s="1" t="s">
        <v>38</v>
      </c>
    </row>
    <row r="40" spans="1:4">
      <c r="A40" t="s">
        <v>7040</v>
      </c>
      <c r="B40" s="44">
        <v>53</v>
      </c>
      <c r="C40" s="1" t="s">
        <v>38</v>
      </c>
    </row>
    <row r="41" spans="1:4">
      <c r="A41" t="s">
        <v>7041</v>
      </c>
      <c r="B41" s="44">
        <v>49.28</v>
      </c>
      <c r="C41" s="1" t="s">
        <v>38</v>
      </c>
    </row>
    <row r="42" spans="1:4">
      <c r="A42" t="s">
        <v>7042</v>
      </c>
      <c r="B42" s="44">
        <v>45.6</v>
      </c>
      <c r="C42" s="1" t="s">
        <v>38</v>
      </c>
    </row>
    <row r="43" spans="1:4">
      <c r="A43" s="215" t="s">
        <v>7043</v>
      </c>
      <c r="B43" s="44">
        <v>42.2</v>
      </c>
      <c r="C43" s="1" t="s">
        <v>38</v>
      </c>
      <c r="D43" t="s">
        <v>61</v>
      </c>
    </row>
    <row r="44" spans="1:4">
      <c r="A44" t="s">
        <v>7044</v>
      </c>
      <c r="B44" s="44">
        <v>41.3</v>
      </c>
      <c r="C44" s="1" t="s">
        <v>38</v>
      </c>
    </row>
    <row r="45" spans="1:4">
      <c r="A45" t="s">
        <v>7045</v>
      </c>
      <c r="B45" s="44">
        <v>41.15</v>
      </c>
      <c r="C45" s="1" t="s">
        <v>38</v>
      </c>
    </row>
    <row r="46" spans="1:4">
      <c r="A46" s="215" t="s">
        <v>7046</v>
      </c>
      <c r="B46" s="44">
        <v>31.5</v>
      </c>
      <c r="C46" s="1" t="s">
        <v>38</v>
      </c>
      <c r="D46" t="s">
        <v>61</v>
      </c>
    </row>
    <row r="47" spans="1:4">
      <c r="A47" t="s">
        <v>7047</v>
      </c>
      <c r="B47" s="44">
        <v>29.8</v>
      </c>
      <c r="C47" s="1" t="s">
        <v>38</v>
      </c>
    </row>
    <row r="48" spans="1:4">
      <c r="A48" t="s">
        <v>7048</v>
      </c>
      <c r="B48" s="44">
        <v>29.8</v>
      </c>
      <c r="C48" s="1" t="s">
        <v>38</v>
      </c>
    </row>
    <row r="49" spans="1:3">
      <c r="A49" t="s">
        <v>7049</v>
      </c>
      <c r="B49" s="44">
        <v>28.8</v>
      </c>
      <c r="C49" s="1" t="s">
        <v>38</v>
      </c>
    </row>
    <row r="50" spans="1:3">
      <c r="A50" t="s">
        <v>7050</v>
      </c>
      <c r="B50" s="44">
        <v>28</v>
      </c>
      <c r="C50" s="1" t="s">
        <v>38</v>
      </c>
    </row>
    <row r="51" spans="1:3">
      <c r="A51" t="s">
        <v>7051</v>
      </c>
      <c r="B51" s="44">
        <v>27.93</v>
      </c>
      <c r="C51" s="1" t="s">
        <v>26</v>
      </c>
    </row>
    <row r="52" spans="1:3">
      <c r="A52" t="s">
        <v>7052</v>
      </c>
      <c r="B52" s="44">
        <v>27.75</v>
      </c>
      <c r="C52" s="1" t="s">
        <v>38</v>
      </c>
    </row>
    <row r="53" spans="1:3">
      <c r="A53" t="s">
        <v>7053</v>
      </c>
      <c r="B53" s="44">
        <v>26.28</v>
      </c>
      <c r="C53" s="1" t="s">
        <v>26</v>
      </c>
    </row>
    <row r="54" spans="1:3">
      <c r="A54" t="s">
        <v>7054</v>
      </c>
      <c r="B54" s="44">
        <v>24.2</v>
      </c>
      <c r="C54" s="1" t="s">
        <v>38</v>
      </c>
    </row>
    <row r="55" spans="1:3">
      <c r="A55" t="s">
        <v>7055</v>
      </c>
      <c r="B55" s="44">
        <v>23.25</v>
      </c>
      <c r="C55" s="1" t="s">
        <v>38</v>
      </c>
    </row>
    <row r="56" spans="1:3">
      <c r="B56" s="8"/>
      <c r="C56" s="1"/>
    </row>
    <row r="57" spans="1:3">
      <c r="A57" t="s">
        <v>7056</v>
      </c>
      <c r="B57" s="44">
        <v>21.9</v>
      </c>
      <c r="C57" s="1" t="s">
        <v>38</v>
      </c>
    </row>
    <row r="58" spans="1:3">
      <c r="A58" t="s">
        <v>7057</v>
      </c>
      <c r="B58" s="44">
        <v>21.85</v>
      </c>
      <c r="C58" s="1" t="s">
        <v>38</v>
      </c>
    </row>
    <row r="59" spans="1:3">
      <c r="A59" t="s">
        <v>7058</v>
      </c>
      <c r="B59" s="44">
        <v>21</v>
      </c>
      <c r="C59" s="1" t="s">
        <v>38</v>
      </c>
    </row>
    <row r="60" spans="1:3">
      <c r="A60" t="s">
        <v>7059</v>
      </c>
      <c r="B60" s="44">
        <v>20.65</v>
      </c>
      <c r="C60" s="1" t="s">
        <v>38</v>
      </c>
    </row>
    <row r="61" spans="1:3">
      <c r="A61" t="s">
        <v>7060</v>
      </c>
      <c r="B61" s="44">
        <v>17.350000000000001</v>
      </c>
      <c r="C61" s="1" t="s">
        <v>38</v>
      </c>
    </row>
    <row r="62" spans="1:3">
      <c r="A62" t="s">
        <v>7061</v>
      </c>
      <c r="B62" s="44">
        <v>15.74</v>
      </c>
      <c r="C62" s="1" t="s">
        <v>38</v>
      </c>
    </row>
    <row r="63" spans="1:3">
      <c r="A63" t="s">
        <v>7062</v>
      </c>
      <c r="B63" s="44">
        <v>14.21</v>
      </c>
      <c r="C63" s="1" t="s">
        <v>38</v>
      </c>
    </row>
    <row r="64" spans="1:3">
      <c r="A64" t="s">
        <v>7063</v>
      </c>
      <c r="B64" s="44">
        <v>14.05</v>
      </c>
      <c r="C64" s="1" t="s">
        <v>38</v>
      </c>
    </row>
    <row r="65" spans="1:3">
      <c r="A65" t="s">
        <v>7064</v>
      </c>
      <c r="B65" s="44">
        <v>13.23</v>
      </c>
      <c r="C65" s="1" t="s">
        <v>38</v>
      </c>
    </row>
    <row r="66" spans="1:3">
      <c r="A66" t="s">
        <v>7065</v>
      </c>
      <c r="B66" s="44">
        <v>12</v>
      </c>
      <c r="C66" s="1" t="s">
        <v>38</v>
      </c>
    </row>
    <row r="67" spans="1:3">
      <c r="A67" t="s">
        <v>7066</v>
      </c>
      <c r="B67" s="44">
        <v>10.24</v>
      </c>
      <c r="C67" s="1" t="s">
        <v>38</v>
      </c>
    </row>
    <row r="68" spans="1:3">
      <c r="A68" t="s">
        <v>7067</v>
      </c>
      <c r="B68" s="44">
        <v>6.4</v>
      </c>
      <c r="C68" s="1" t="s">
        <v>38</v>
      </c>
    </row>
    <row r="69" spans="1:3">
      <c r="A69" t="s">
        <v>7068</v>
      </c>
      <c r="B69" s="44">
        <v>5.82</v>
      </c>
      <c r="C69" s="1" t="s">
        <v>38</v>
      </c>
    </row>
    <row r="70" spans="1:3">
      <c r="A70" s="1"/>
      <c r="B70" s="8"/>
      <c r="C70" s="1"/>
    </row>
    <row r="71" spans="1:3">
      <c r="A71" t="s">
        <v>7069</v>
      </c>
      <c r="B71" s="44">
        <v>911.45</v>
      </c>
      <c r="C71" s="1" t="s">
        <v>38</v>
      </c>
    </row>
    <row r="72" spans="1:3">
      <c r="A72" t="s">
        <v>7027</v>
      </c>
      <c r="B72" s="44">
        <v>357.7</v>
      </c>
      <c r="C72" s="1" t="s">
        <v>38</v>
      </c>
    </row>
    <row r="73" spans="1:3">
      <c r="A73" t="s">
        <v>7048</v>
      </c>
      <c r="B73" s="44">
        <v>717.4</v>
      </c>
      <c r="C73" s="1" t="s">
        <v>38</v>
      </c>
    </row>
    <row r="74" spans="1:3">
      <c r="A74" t="s">
        <v>7070</v>
      </c>
      <c r="B74" s="44">
        <v>796.5</v>
      </c>
      <c r="C74" s="1" t="s">
        <v>38</v>
      </c>
    </row>
    <row r="75" spans="1:3">
      <c r="A75" t="s">
        <v>7071</v>
      </c>
      <c r="B75" s="44">
        <v>777.5</v>
      </c>
      <c r="C75" s="1" t="s">
        <v>38</v>
      </c>
    </row>
    <row r="76" spans="1:3">
      <c r="A76" t="s">
        <v>7026</v>
      </c>
      <c r="B76" s="44">
        <v>334.4</v>
      </c>
      <c r="C76" s="1" t="s">
        <v>38</v>
      </c>
    </row>
    <row r="77" spans="1:3">
      <c r="A77" t="s">
        <v>7072</v>
      </c>
      <c r="B77" s="44">
        <v>207.65</v>
      </c>
      <c r="C77" s="1" t="s">
        <v>38</v>
      </c>
    </row>
    <row r="78" spans="1:3">
      <c r="A78" t="s">
        <v>7035</v>
      </c>
      <c r="B78" s="44">
        <v>22.43</v>
      </c>
      <c r="C78" s="1" t="s">
        <v>38</v>
      </c>
    </row>
    <row r="79" spans="1:3">
      <c r="A79" t="s">
        <v>7073</v>
      </c>
      <c r="B79" s="44">
        <v>745.15</v>
      </c>
      <c r="C79" s="1" t="s">
        <v>38</v>
      </c>
    </row>
    <row r="80" spans="1:3">
      <c r="A80" t="s">
        <v>7011</v>
      </c>
      <c r="B80" s="44">
        <v>582.87</v>
      </c>
      <c r="C80" s="1" t="s">
        <v>38</v>
      </c>
    </row>
    <row r="81" spans="1:3">
      <c r="A81" t="s">
        <v>7074</v>
      </c>
      <c r="B81" s="44">
        <v>533.54999999999995</v>
      </c>
      <c r="C81" s="1" t="s">
        <v>38</v>
      </c>
    </row>
    <row r="82" spans="1:3">
      <c r="A82" t="s">
        <v>7002</v>
      </c>
      <c r="B82" s="44">
        <v>22.3</v>
      </c>
      <c r="C82" s="1" t="s">
        <v>38</v>
      </c>
    </row>
    <row r="83" spans="1:3">
      <c r="A83" t="s">
        <v>7028</v>
      </c>
      <c r="B83" s="44">
        <v>2.5</v>
      </c>
      <c r="C83" s="1" t="s">
        <v>38</v>
      </c>
    </row>
    <row r="84" spans="1:3">
      <c r="A84" t="s">
        <v>7075</v>
      </c>
      <c r="B84" s="44">
        <v>418</v>
      </c>
      <c r="C84" s="1" t="s">
        <v>38</v>
      </c>
    </row>
    <row r="85" spans="1:3">
      <c r="A85" t="s">
        <v>7076</v>
      </c>
      <c r="B85" s="44">
        <v>962.2</v>
      </c>
      <c r="C85" s="1" t="s">
        <v>38</v>
      </c>
    </row>
    <row r="86" spans="1:3">
      <c r="A86" t="s">
        <v>7004</v>
      </c>
      <c r="B86" s="44">
        <v>949.62</v>
      </c>
      <c r="C86" s="1" t="s">
        <v>38</v>
      </c>
    </row>
    <row r="87" spans="1:3">
      <c r="A87" t="s">
        <v>7077</v>
      </c>
      <c r="B87" s="44">
        <v>889.75</v>
      </c>
      <c r="C87" s="1" t="s">
        <v>38</v>
      </c>
    </row>
    <row r="88" spans="1:3">
      <c r="A88" t="s">
        <v>7078</v>
      </c>
      <c r="B88" s="44">
        <v>780.95</v>
      </c>
      <c r="C88" s="1" t="s">
        <v>38</v>
      </c>
    </row>
    <row r="89" spans="1:3">
      <c r="A89" t="s">
        <v>7079</v>
      </c>
      <c r="B89" s="44">
        <v>739.8</v>
      </c>
      <c r="C89" s="1" t="s">
        <v>38</v>
      </c>
    </row>
    <row r="90" spans="1:3">
      <c r="A90" t="s">
        <v>7006</v>
      </c>
      <c r="B90" s="44">
        <v>709.83</v>
      </c>
      <c r="C90" s="1" t="s">
        <v>38</v>
      </c>
    </row>
    <row r="91" spans="1:3">
      <c r="A91" t="s">
        <v>7080</v>
      </c>
      <c r="B91" s="44">
        <v>700.67</v>
      </c>
      <c r="C91" s="1" t="s">
        <v>38</v>
      </c>
    </row>
    <row r="92" spans="1:3">
      <c r="A92" t="s">
        <v>7045</v>
      </c>
      <c r="B92" s="44">
        <v>664</v>
      </c>
      <c r="C92" s="1" t="s">
        <v>38</v>
      </c>
    </row>
    <row r="93" spans="1:3">
      <c r="A93" t="s">
        <v>7081</v>
      </c>
      <c r="B93" s="44">
        <v>553.85</v>
      </c>
      <c r="C93" s="1" t="s">
        <v>38</v>
      </c>
    </row>
    <row r="94" spans="1:3">
      <c r="A94" t="s">
        <v>7034</v>
      </c>
      <c r="B94" s="44">
        <v>509.72</v>
      </c>
      <c r="C94" s="1" t="s">
        <v>38</v>
      </c>
    </row>
    <row r="95" spans="1:3">
      <c r="A95" t="s">
        <v>7060</v>
      </c>
      <c r="B95" s="44">
        <v>509.05</v>
      </c>
      <c r="C95" s="1" t="s">
        <v>38</v>
      </c>
    </row>
    <row r="96" spans="1:3">
      <c r="A96" t="s">
        <v>7082</v>
      </c>
      <c r="B96" s="44">
        <v>483.4</v>
      </c>
      <c r="C96" s="1" t="s">
        <v>38</v>
      </c>
    </row>
    <row r="97" spans="1:4">
      <c r="A97" t="s">
        <v>7083</v>
      </c>
      <c r="B97" s="44">
        <v>479.47</v>
      </c>
      <c r="C97" s="1" t="s">
        <v>38</v>
      </c>
    </row>
    <row r="98" spans="1:4">
      <c r="A98" t="s">
        <v>7084</v>
      </c>
      <c r="B98" s="44">
        <v>369.65</v>
      </c>
      <c r="C98" s="1" t="s">
        <v>38</v>
      </c>
    </row>
    <row r="99" spans="1:4">
      <c r="A99" t="s">
        <v>7085</v>
      </c>
      <c r="B99" s="44">
        <v>297.64999999999998</v>
      </c>
      <c r="C99" s="1" t="s">
        <v>38</v>
      </c>
    </row>
    <row r="100" spans="1:4">
      <c r="A100" t="s">
        <v>7086</v>
      </c>
      <c r="B100" s="44">
        <v>254.75</v>
      </c>
      <c r="C100" s="1" t="s">
        <v>38</v>
      </c>
    </row>
    <row r="101" spans="1:4">
      <c r="A101" t="s">
        <v>7087</v>
      </c>
      <c r="B101" s="44">
        <v>251.55</v>
      </c>
      <c r="C101" s="1" t="s">
        <v>38</v>
      </c>
    </row>
    <row r="102" spans="1:4">
      <c r="A102" s="215" t="s">
        <v>7088</v>
      </c>
      <c r="B102" s="44">
        <v>240</v>
      </c>
      <c r="C102" s="1" t="s">
        <v>38</v>
      </c>
      <c r="D102" t="s">
        <v>61</v>
      </c>
    </row>
    <row r="103" spans="1:4">
      <c r="A103" t="s">
        <v>7042</v>
      </c>
      <c r="B103" s="44">
        <v>233.2</v>
      </c>
      <c r="C103" s="1" t="s">
        <v>38</v>
      </c>
    </row>
    <row r="104" spans="1:4">
      <c r="A104" t="s">
        <v>7089</v>
      </c>
      <c r="B104" s="44">
        <v>210.75</v>
      </c>
      <c r="C104" s="1" t="s">
        <v>38</v>
      </c>
    </row>
    <row r="105" spans="1:4">
      <c r="A105" t="s">
        <v>7090</v>
      </c>
      <c r="B105" s="44">
        <v>183.8</v>
      </c>
      <c r="C105" s="1" t="s">
        <v>38</v>
      </c>
    </row>
    <row r="106" spans="1:4">
      <c r="A106" t="s">
        <v>7091</v>
      </c>
      <c r="B106" s="44">
        <v>153.62</v>
      </c>
      <c r="C106" s="1" t="s">
        <v>38</v>
      </c>
    </row>
    <row r="107" spans="1:4">
      <c r="A107" t="s">
        <v>7030</v>
      </c>
      <c r="B107" s="44">
        <v>106.81</v>
      </c>
      <c r="C107" s="1" t="s">
        <v>38</v>
      </c>
    </row>
    <row r="108" spans="1:4">
      <c r="A108" t="s">
        <v>7092</v>
      </c>
      <c r="B108" s="44">
        <v>61.8</v>
      </c>
      <c r="C108" s="1" t="s">
        <v>38</v>
      </c>
    </row>
    <row r="109" spans="1:4">
      <c r="A109" t="s">
        <v>7093</v>
      </c>
      <c r="B109" s="44">
        <v>53.45</v>
      </c>
      <c r="C109" s="1" t="s">
        <v>38</v>
      </c>
    </row>
    <row r="110" spans="1:4">
      <c r="A110" s="215" t="s">
        <v>7094</v>
      </c>
      <c r="B110" s="44">
        <v>44.45</v>
      </c>
      <c r="C110" s="1" t="s">
        <v>38</v>
      </c>
      <c r="D110" t="s">
        <v>61</v>
      </c>
    </row>
    <row r="111" spans="1:4">
      <c r="A111" t="s">
        <v>7095</v>
      </c>
      <c r="B111" s="44">
        <v>31.75</v>
      </c>
      <c r="C111" s="1" t="s">
        <v>38</v>
      </c>
    </row>
    <row r="112" spans="1:4">
      <c r="A112" t="s">
        <v>7096</v>
      </c>
      <c r="B112" s="44">
        <v>932.62</v>
      </c>
      <c r="C112" s="1" t="s">
        <v>38</v>
      </c>
    </row>
    <row r="113" spans="1:3">
      <c r="A113" t="s">
        <v>7015</v>
      </c>
      <c r="B113" s="44">
        <v>889</v>
      </c>
      <c r="C113" s="1" t="s">
        <v>38</v>
      </c>
    </row>
    <row r="114" spans="1:3">
      <c r="A114" t="s">
        <v>7097</v>
      </c>
      <c r="B114" s="44">
        <v>858</v>
      </c>
      <c r="C114" s="1" t="s">
        <v>38</v>
      </c>
    </row>
    <row r="115" spans="1:3">
      <c r="A115" t="s">
        <v>7098</v>
      </c>
      <c r="B115" s="44">
        <v>835.65</v>
      </c>
      <c r="C115" s="1" t="s">
        <v>38</v>
      </c>
    </row>
    <row r="116" spans="1:3">
      <c r="A116" t="s">
        <v>7036</v>
      </c>
      <c r="B116" s="44">
        <v>811.65</v>
      </c>
      <c r="C116" s="1" t="s">
        <v>38</v>
      </c>
    </row>
    <row r="117" spans="1:3">
      <c r="A117" t="s">
        <v>7099</v>
      </c>
      <c r="B117" s="44">
        <v>803.5</v>
      </c>
      <c r="C117" s="1" t="s">
        <v>38</v>
      </c>
    </row>
    <row r="118" spans="1:3">
      <c r="A118" t="s">
        <v>7100</v>
      </c>
      <c r="B118" s="44">
        <v>801.5</v>
      </c>
      <c r="C118" s="1" t="s">
        <v>38</v>
      </c>
    </row>
    <row r="119" spans="1:3">
      <c r="A119" t="s">
        <v>7023</v>
      </c>
      <c r="B119" s="44">
        <v>782.5</v>
      </c>
      <c r="C119" s="1" t="s">
        <v>38</v>
      </c>
    </row>
    <row r="120" spans="1:3">
      <c r="A120" t="s">
        <v>7101</v>
      </c>
      <c r="B120" s="44">
        <v>728.05</v>
      </c>
      <c r="C120" s="1" t="s">
        <v>38</v>
      </c>
    </row>
    <row r="121" spans="1:3">
      <c r="A121" t="s">
        <v>7062</v>
      </c>
      <c r="B121" s="44">
        <v>697.11</v>
      </c>
      <c r="C121" s="1" t="s">
        <v>38</v>
      </c>
    </row>
    <row r="122" spans="1:3">
      <c r="A122" t="s">
        <v>7102</v>
      </c>
      <c r="B122" s="44">
        <v>681.7</v>
      </c>
      <c r="C122" s="1" t="s">
        <v>38</v>
      </c>
    </row>
    <row r="123" spans="1:3">
      <c r="A123" t="s">
        <v>7061</v>
      </c>
      <c r="B123" s="44">
        <v>678.41</v>
      </c>
      <c r="C123" s="1" t="s">
        <v>38</v>
      </c>
    </row>
    <row r="124" spans="1:3">
      <c r="A124" t="s">
        <v>7103</v>
      </c>
      <c r="B124" s="44">
        <v>657.91</v>
      </c>
      <c r="C124" s="1" t="s">
        <v>38</v>
      </c>
    </row>
    <row r="125" spans="1:3">
      <c r="B125" s="8"/>
      <c r="C125" s="1"/>
    </row>
    <row r="126" spans="1:3">
      <c r="A126" t="s">
        <v>7057</v>
      </c>
      <c r="B126" s="44">
        <v>615.1</v>
      </c>
      <c r="C126" s="1" t="s">
        <v>38</v>
      </c>
    </row>
    <row r="127" spans="1:3">
      <c r="A127" t="s">
        <v>7104</v>
      </c>
      <c r="B127" s="44">
        <v>610.67999999999995</v>
      </c>
      <c r="C127" s="1" t="s">
        <v>38</v>
      </c>
    </row>
    <row r="128" spans="1:3">
      <c r="A128" t="s">
        <v>7065</v>
      </c>
      <c r="B128" s="44">
        <v>590</v>
      </c>
      <c r="C128" s="1" t="s">
        <v>38</v>
      </c>
    </row>
    <row r="129" spans="1:4">
      <c r="A129" t="s">
        <v>7058</v>
      </c>
      <c r="B129" s="44">
        <v>589.65</v>
      </c>
      <c r="C129" s="1" t="s">
        <v>38</v>
      </c>
    </row>
    <row r="130" spans="1:4">
      <c r="A130" s="215" t="s">
        <v>7105</v>
      </c>
      <c r="B130" s="44">
        <v>587.04999999999995</v>
      </c>
      <c r="C130" s="1" t="s">
        <v>38</v>
      </c>
      <c r="D130" t="s">
        <v>61</v>
      </c>
    </row>
    <row r="131" spans="1:4">
      <c r="A131" t="s">
        <v>7106</v>
      </c>
      <c r="B131" s="44">
        <v>582.29999999999995</v>
      </c>
      <c r="C131" s="1" t="s">
        <v>38</v>
      </c>
    </row>
    <row r="132" spans="1:4">
      <c r="A132" t="s">
        <v>7107</v>
      </c>
      <c r="B132" s="44">
        <v>581.16</v>
      </c>
      <c r="C132" s="1" t="s">
        <v>38</v>
      </c>
    </row>
    <row r="133" spans="1:4">
      <c r="A133" t="s">
        <v>7108</v>
      </c>
      <c r="B133" s="44">
        <v>579.6</v>
      </c>
      <c r="C133" s="1" t="s">
        <v>38</v>
      </c>
    </row>
    <row r="134" spans="1:4">
      <c r="A134" t="s">
        <v>7109</v>
      </c>
      <c r="B134" s="44">
        <v>573.9</v>
      </c>
      <c r="C134" s="1" t="s">
        <v>38</v>
      </c>
    </row>
    <row r="135" spans="1:4">
      <c r="A135" t="s">
        <v>7063</v>
      </c>
      <c r="B135" s="44">
        <v>545.54999999999995</v>
      </c>
      <c r="C135" s="1" t="s">
        <v>38</v>
      </c>
    </row>
    <row r="136" spans="1:4">
      <c r="A136" s="215" t="s">
        <v>7110</v>
      </c>
      <c r="B136" s="44">
        <v>536.12</v>
      </c>
      <c r="C136" s="1" t="s">
        <v>38</v>
      </c>
      <c r="D136" t="s">
        <v>61</v>
      </c>
    </row>
    <row r="137" spans="1:4">
      <c r="A137" t="s">
        <v>7111</v>
      </c>
      <c r="B137" s="44">
        <v>532.79999999999995</v>
      </c>
      <c r="C137" s="1" t="s">
        <v>38</v>
      </c>
    </row>
    <row r="138" spans="1:4">
      <c r="A138" t="s">
        <v>7112</v>
      </c>
      <c r="B138" s="44">
        <v>527.9</v>
      </c>
      <c r="C138" s="1" t="s">
        <v>38</v>
      </c>
    </row>
    <row r="139" spans="1:4">
      <c r="A139" t="s">
        <v>7113</v>
      </c>
      <c r="B139" s="44">
        <v>527.4</v>
      </c>
      <c r="C139" s="1" t="s">
        <v>38</v>
      </c>
    </row>
    <row r="140" spans="1:4">
      <c r="A140" t="s">
        <v>7020</v>
      </c>
      <c r="B140" s="44">
        <v>475.5</v>
      </c>
      <c r="C140" s="1" t="s">
        <v>38</v>
      </c>
    </row>
    <row r="141" spans="1:4">
      <c r="A141" t="s">
        <v>7114</v>
      </c>
      <c r="B141" s="44">
        <v>455.2</v>
      </c>
      <c r="C141" s="1" t="s">
        <v>38</v>
      </c>
    </row>
    <row r="142" spans="1:4">
      <c r="A142" t="s">
        <v>7115</v>
      </c>
      <c r="B142" s="44">
        <v>444.8</v>
      </c>
      <c r="C142" s="1" t="s">
        <v>38</v>
      </c>
    </row>
    <row r="143" spans="1:4">
      <c r="A143" t="s">
        <v>7116</v>
      </c>
      <c r="B143" s="44">
        <v>441.06</v>
      </c>
      <c r="C143" s="1" t="s">
        <v>38</v>
      </c>
    </row>
    <row r="144" spans="1:4">
      <c r="A144" t="s">
        <v>7117</v>
      </c>
      <c r="B144" s="44">
        <v>433.16</v>
      </c>
      <c r="C144" s="1" t="s">
        <v>38</v>
      </c>
    </row>
    <row r="145" spans="1:4">
      <c r="A145" t="s">
        <v>7019</v>
      </c>
      <c r="B145" s="44">
        <v>417.2</v>
      </c>
      <c r="C145" s="1" t="s">
        <v>38</v>
      </c>
    </row>
    <row r="146" spans="1:4">
      <c r="A146" t="s">
        <v>7118</v>
      </c>
      <c r="B146" s="44">
        <v>387</v>
      </c>
      <c r="C146" s="1" t="s">
        <v>26</v>
      </c>
    </row>
    <row r="147" spans="1:4">
      <c r="A147" t="s">
        <v>7119</v>
      </c>
      <c r="B147" s="44">
        <v>384.7</v>
      </c>
      <c r="C147" s="1" t="s">
        <v>38</v>
      </c>
    </row>
    <row r="148" spans="1:4">
      <c r="A148" t="s">
        <v>7120</v>
      </c>
      <c r="B148" s="44">
        <v>374.7</v>
      </c>
      <c r="C148" s="1" t="s">
        <v>38</v>
      </c>
    </row>
    <row r="149" spans="1:4">
      <c r="A149" t="s">
        <v>7121</v>
      </c>
      <c r="B149" s="44">
        <v>367.84</v>
      </c>
      <c r="C149" s="1" t="s">
        <v>38</v>
      </c>
    </row>
    <row r="150" spans="1:4">
      <c r="A150" s="215" t="s">
        <v>7122</v>
      </c>
      <c r="B150" s="44">
        <v>367.25</v>
      </c>
      <c r="C150" s="1" t="s">
        <v>38</v>
      </c>
      <c r="D150" t="s">
        <v>61</v>
      </c>
    </row>
    <row r="151" spans="1:4">
      <c r="A151" t="s">
        <v>7067</v>
      </c>
      <c r="B151" s="44">
        <v>364.56</v>
      </c>
      <c r="C151" s="1" t="s">
        <v>38</v>
      </c>
    </row>
    <row r="152" spans="1:4">
      <c r="A152" t="s">
        <v>7123</v>
      </c>
      <c r="B152" s="44">
        <v>360.75</v>
      </c>
      <c r="C152" s="1" t="s">
        <v>38</v>
      </c>
    </row>
    <row r="153" spans="1:4">
      <c r="A153" t="s">
        <v>7124</v>
      </c>
      <c r="B153" s="44">
        <v>352</v>
      </c>
      <c r="C153" s="1" t="s">
        <v>38</v>
      </c>
    </row>
    <row r="154" spans="1:4">
      <c r="A154" s="215" t="s">
        <v>7125</v>
      </c>
      <c r="B154" s="44">
        <v>342.1</v>
      </c>
      <c r="C154" s="1" t="s">
        <v>38</v>
      </c>
      <c r="D154" t="s">
        <v>61</v>
      </c>
    </row>
    <row r="155" spans="1:4">
      <c r="A155" t="s">
        <v>7126</v>
      </c>
      <c r="B155" s="44">
        <v>337.4</v>
      </c>
      <c r="C155" s="1" t="s">
        <v>38</v>
      </c>
    </row>
    <row r="156" spans="1:4">
      <c r="A156" t="s">
        <v>7127</v>
      </c>
      <c r="B156" s="44">
        <v>329.35</v>
      </c>
      <c r="C156" s="1" t="s">
        <v>38</v>
      </c>
    </row>
    <row r="157" spans="1:4">
      <c r="A157" t="s">
        <v>7128</v>
      </c>
      <c r="B157" s="44">
        <v>317.22000000000003</v>
      </c>
      <c r="C157" s="1" t="s">
        <v>38</v>
      </c>
    </row>
    <row r="158" spans="1:4">
      <c r="A158" t="s">
        <v>7129</v>
      </c>
      <c r="B158" s="44">
        <v>306.60000000000002</v>
      </c>
      <c r="C158" s="1" t="s">
        <v>38</v>
      </c>
    </row>
    <row r="159" spans="1:4">
      <c r="A159" t="s">
        <v>7130</v>
      </c>
      <c r="B159" s="44">
        <v>304.5</v>
      </c>
      <c r="C159" s="1" t="s">
        <v>38</v>
      </c>
    </row>
    <row r="160" spans="1:4">
      <c r="A160" t="s">
        <v>7131</v>
      </c>
      <c r="B160" s="44">
        <v>303.60000000000002</v>
      </c>
      <c r="C160" s="1" t="s">
        <v>38</v>
      </c>
    </row>
    <row r="161" spans="1:4">
      <c r="A161" t="s">
        <v>7132</v>
      </c>
      <c r="B161" s="44">
        <v>301.10000000000002</v>
      </c>
      <c r="C161" s="1" t="s">
        <v>38</v>
      </c>
    </row>
    <row r="162" spans="1:4">
      <c r="A162" t="s">
        <v>7133</v>
      </c>
      <c r="B162" s="44">
        <v>297.35000000000002</v>
      </c>
      <c r="C162" s="1" t="s">
        <v>38</v>
      </c>
    </row>
    <row r="163" spans="1:4">
      <c r="A163" s="215" t="s">
        <v>7134</v>
      </c>
      <c r="B163" s="44">
        <v>296.5</v>
      </c>
      <c r="C163" s="1" t="s">
        <v>38</v>
      </c>
      <c r="D163" t="s">
        <v>61</v>
      </c>
    </row>
    <row r="164" spans="1:4">
      <c r="A164" t="s">
        <v>7135</v>
      </c>
      <c r="B164" s="44">
        <v>296.14999999999998</v>
      </c>
      <c r="C164" s="1" t="s">
        <v>38</v>
      </c>
    </row>
    <row r="165" spans="1:4">
      <c r="A165" t="s">
        <v>7136</v>
      </c>
      <c r="B165" s="44">
        <v>293.38</v>
      </c>
      <c r="C165" s="1" t="s">
        <v>38</v>
      </c>
    </row>
    <row r="166" spans="1:4">
      <c r="A166" t="s">
        <v>7137</v>
      </c>
      <c r="B166" s="44">
        <v>286.2</v>
      </c>
      <c r="C166" s="1" t="s">
        <v>38</v>
      </c>
    </row>
    <row r="167" spans="1:4">
      <c r="A167" s="215" t="s">
        <v>7138</v>
      </c>
      <c r="B167" s="44">
        <v>284</v>
      </c>
      <c r="C167" s="1" t="s">
        <v>38</v>
      </c>
      <c r="D167" t="s">
        <v>61</v>
      </c>
    </row>
    <row r="168" spans="1:4">
      <c r="A168" t="s">
        <v>7139</v>
      </c>
      <c r="B168" s="44">
        <v>278.8</v>
      </c>
      <c r="C168" s="1" t="s">
        <v>38</v>
      </c>
    </row>
    <row r="169" spans="1:4">
      <c r="A169" t="s">
        <v>7140</v>
      </c>
      <c r="B169" s="44">
        <v>266.89999999999998</v>
      </c>
      <c r="C169" s="1" t="s">
        <v>38</v>
      </c>
    </row>
    <row r="170" spans="1:4">
      <c r="A170" t="s">
        <v>7141</v>
      </c>
      <c r="B170" s="44">
        <v>254.55</v>
      </c>
      <c r="C170" s="1" t="s">
        <v>38</v>
      </c>
    </row>
    <row r="171" spans="1:4">
      <c r="A171" t="s">
        <v>7142</v>
      </c>
      <c r="B171" s="44">
        <v>254.2</v>
      </c>
      <c r="C171" s="1" t="s">
        <v>38</v>
      </c>
    </row>
    <row r="172" spans="1:4">
      <c r="A172" t="s">
        <v>7056</v>
      </c>
      <c r="B172" s="44">
        <v>253.95</v>
      </c>
      <c r="C172" s="1" t="s">
        <v>38</v>
      </c>
    </row>
    <row r="173" spans="1:4">
      <c r="A173" t="s">
        <v>7143</v>
      </c>
      <c r="B173" s="44">
        <v>249</v>
      </c>
      <c r="C173" s="1" t="s">
        <v>38</v>
      </c>
    </row>
    <row r="174" spans="1:4">
      <c r="A174" s="215" t="s">
        <v>7144</v>
      </c>
      <c r="B174" s="44">
        <v>247.95</v>
      </c>
      <c r="C174" s="1" t="s">
        <v>38</v>
      </c>
      <c r="D174" t="s">
        <v>61</v>
      </c>
    </row>
    <row r="175" spans="1:4">
      <c r="A175" t="s">
        <v>7145</v>
      </c>
      <c r="B175" s="44">
        <v>246.21</v>
      </c>
      <c r="C175" s="1" t="s">
        <v>38</v>
      </c>
    </row>
    <row r="176" spans="1:4">
      <c r="A176" t="s">
        <v>7146</v>
      </c>
      <c r="B176" s="44">
        <v>244.4</v>
      </c>
      <c r="C176" s="1" t="s">
        <v>38</v>
      </c>
    </row>
    <row r="177" spans="1:3">
      <c r="A177" t="s">
        <v>7147</v>
      </c>
      <c r="B177" s="44">
        <v>243.1</v>
      </c>
      <c r="C177" s="1" t="s">
        <v>38</v>
      </c>
    </row>
    <row r="178" spans="1:3">
      <c r="A178" t="s">
        <v>7148</v>
      </c>
      <c r="B178" s="44">
        <v>229.8</v>
      </c>
      <c r="C178" s="1" t="s">
        <v>38</v>
      </c>
    </row>
    <row r="179" spans="1:3">
      <c r="A179" t="s">
        <v>7064</v>
      </c>
      <c r="B179" s="44">
        <v>229.56</v>
      </c>
      <c r="C179" s="1" t="s">
        <v>38</v>
      </c>
    </row>
    <row r="180" spans="1:3">
      <c r="B180" s="8"/>
      <c r="C180" s="1"/>
    </row>
    <row r="181" spans="1:3">
      <c r="A181" t="s">
        <v>7149</v>
      </c>
      <c r="B181" s="44">
        <v>215</v>
      </c>
      <c r="C181" s="1" t="s">
        <v>38</v>
      </c>
    </row>
    <row r="182" spans="1:3">
      <c r="A182" t="s">
        <v>7052</v>
      </c>
      <c r="B182" s="44">
        <v>211.75</v>
      </c>
      <c r="C182" s="1" t="s">
        <v>38</v>
      </c>
    </row>
    <row r="183" spans="1:3">
      <c r="A183" t="s">
        <v>7150</v>
      </c>
      <c r="B183" s="44">
        <v>211.5</v>
      </c>
      <c r="C183" s="1" t="s">
        <v>38</v>
      </c>
    </row>
    <row r="184" spans="1:3">
      <c r="A184" t="s">
        <v>7151</v>
      </c>
      <c r="B184" s="44">
        <v>210.65</v>
      </c>
      <c r="C184" s="1" t="s">
        <v>38</v>
      </c>
    </row>
    <row r="185" spans="1:3">
      <c r="A185" t="s">
        <v>7152</v>
      </c>
      <c r="B185" s="44">
        <v>209.5</v>
      </c>
      <c r="C185" s="1" t="s">
        <v>38</v>
      </c>
    </row>
    <row r="186" spans="1:3">
      <c r="A186" t="s">
        <v>7153</v>
      </c>
      <c r="B186" s="44">
        <v>203.15</v>
      </c>
      <c r="C186" s="1" t="s">
        <v>38</v>
      </c>
    </row>
    <row r="187" spans="1:3">
      <c r="A187" t="s">
        <v>7154</v>
      </c>
      <c r="B187" s="44">
        <v>202.15</v>
      </c>
      <c r="C187" s="1" t="s">
        <v>38</v>
      </c>
    </row>
    <row r="188" spans="1:3">
      <c r="A188" t="s">
        <v>7155</v>
      </c>
      <c r="B188" s="44">
        <v>200.5</v>
      </c>
      <c r="C188" s="1" t="s">
        <v>38</v>
      </c>
    </row>
    <row r="189" spans="1:3">
      <c r="A189" t="s">
        <v>7140</v>
      </c>
      <c r="B189" s="44">
        <v>193.75</v>
      </c>
      <c r="C189" s="1" t="s">
        <v>38</v>
      </c>
    </row>
    <row r="190" spans="1:3">
      <c r="A190" t="s">
        <v>7156</v>
      </c>
      <c r="B190" s="44">
        <v>187.95</v>
      </c>
      <c r="C190" s="1" t="s">
        <v>38</v>
      </c>
    </row>
    <row r="191" spans="1:3">
      <c r="A191" t="s">
        <v>7157</v>
      </c>
      <c r="B191" s="44">
        <v>187.4</v>
      </c>
      <c r="C191" s="1" t="s">
        <v>38</v>
      </c>
    </row>
    <row r="192" spans="1:3">
      <c r="A192" t="s">
        <v>7158</v>
      </c>
      <c r="B192" s="44">
        <v>176.2</v>
      </c>
      <c r="C192" s="1" t="s">
        <v>38</v>
      </c>
    </row>
    <row r="193" spans="1:4">
      <c r="A193" t="s">
        <v>7159</v>
      </c>
      <c r="B193" s="44">
        <v>170.7</v>
      </c>
      <c r="C193" s="1" t="s">
        <v>38</v>
      </c>
    </row>
    <row r="194" spans="1:4">
      <c r="A194" t="s">
        <v>7160</v>
      </c>
      <c r="B194" s="44">
        <v>168.2</v>
      </c>
      <c r="C194" s="1" t="s">
        <v>38</v>
      </c>
    </row>
    <row r="195" spans="1:4">
      <c r="A195" t="s">
        <v>7161</v>
      </c>
      <c r="B195" s="44">
        <v>164.55</v>
      </c>
      <c r="C195" s="1" t="s">
        <v>38</v>
      </c>
    </row>
    <row r="196" spans="1:4">
      <c r="A196" t="s">
        <v>7162</v>
      </c>
      <c r="B196" s="44">
        <v>164.4</v>
      </c>
      <c r="C196" s="1" t="s">
        <v>38</v>
      </c>
    </row>
    <row r="197" spans="1:4">
      <c r="A197" t="s">
        <v>7163</v>
      </c>
      <c r="B197" s="44">
        <v>163.35</v>
      </c>
      <c r="C197" s="1" t="s">
        <v>38</v>
      </c>
    </row>
    <row r="198" spans="1:4">
      <c r="A198" t="s">
        <v>7164</v>
      </c>
      <c r="B198" s="44">
        <v>162.9</v>
      </c>
      <c r="C198" s="1" t="s">
        <v>38</v>
      </c>
    </row>
    <row r="199" spans="1:4">
      <c r="A199" t="s">
        <v>7165</v>
      </c>
      <c r="B199" s="44">
        <v>161.44999999999999</v>
      </c>
      <c r="C199" s="1" t="s">
        <v>38</v>
      </c>
    </row>
    <row r="200" spans="1:4">
      <c r="A200" s="215" t="s">
        <v>7166</v>
      </c>
      <c r="B200" s="44">
        <v>157.6</v>
      </c>
      <c r="C200" s="1" t="s">
        <v>38</v>
      </c>
      <c r="D200" t="s">
        <v>61</v>
      </c>
    </row>
    <row r="201" spans="1:4">
      <c r="A201" t="s">
        <v>7167</v>
      </c>
      <c r="B201" s="44">
        <v>157</v>
      </c>
      <c r="C201" s="1" t="s">
        <v>38</v>
      </c>
    </row>
    <row r="202" spans="1:4">
      <c r="A202" t="s">
        <v>7168</v>
      </c>
      <c r="B202" s="44">
        <v>156.4</v>
      </c>
      <c r="C202" s="1" t="s">
        <v>38</v>
      </c>
    </row>
    <row r="203" spans="1:4">
      <c r="A203" t="s">
        <v>7169</v>
      </c>
      <c r="B203" s="44">
        <v>151</v>
      </c>
      <c r="C203" s="1" t="s">
        <v>38</v>
      </c>
    </row>
    <row r="204" spans="1:4">
      <c r="A204" t="s">
        <v>7170</v>
      </c>
      <c r="B204" s="44">
        <v>150</v>
      </c>
      <c r="C204" s="1" t="s">
        <v>38</v>
      </c>
    </row>
    <row r="205" spans="1:4">
      <c r="A205" s="215" t="s">
        <v>7171</v>
      </c>
      <c r="B205" s="44">
        <v>146.25</v>
      </c>
      <c r="C205" s="1" t="s">
        <v>38</v>
      </c>
      <c r="D205" t="s">
        <v>61</v>
      </c>
    </row>
    <row r="206" spans="1:4">
      <c r="A206" t="s">
        <v>7172</v>
      </c>
      <c r="B206" s="44">
        <v>145.85</v>
      </c>
      <c r="C206" s="1" t="s">
        <v>38</v>
      </c>
    </row>
    <row r="207" spans="1:4">
      <c r="A207" t="s">
        <v>7055</v>
      </c>
      <c r="B207" s="44">
        <v>144.44</v>
      </c>
      <c r="C207" s="1" t="s">
        <v>38</v>
      </c>
    </row>
    <row r="208" spans="1:4">
      <c r="A208" t="s">
        <v>7173</v>
      </c>
      <c r="B208" s="44">
        <v>143.25</v>
      </c>
      <c r="C208" s="1" t="s">
        <v>38</v>
      </c>
    </row>
    <row r="209" spans="1:3">
      <c r="A209" t="s">
        <v>7174</v>
      </c>
      <c r="B209" s="44">
        <v>139.6</v>
      </c>
      <c r="C209" s="1" t="s">
        <v>38</v>
      </c>
    </row>
    <row r="210" spans="1:3">
      <c r="A210" t="s">
        <v>7175</v>
      </c>
      <c r="B210" s="44">
        <v>139.05000000000001</v>
      </c>
      <c r="C210" s="1" t="s">
        <v>38</v>
      </c>
    </row>
    <row r="211" spans="1:3">
      <c r="A211" t="s">
        <v>7176</v>
      </c>
      <c r="B211" s="44">
        <v>134.69999999999999</v>
      </c>
      <c r="C211" s="1" t="s">
        <v>38</v>
      </c>
    </row>
    <row r="212" spans="1:3">
      <c r="A212" t="s">
        <v>7177</v>
      </c>
      <c r="B212" s="44">
        <v>133.74</v>
      </c>
      <c r="C212" s="1" t="s">
        <v>38</v>
      </c>
    </row>
    <row r="213" spans="1:3">
      <c r="A213" t="s">
        <v>7178</v>
      </c>
      <c r="B213" s="44">
        <v>129.4</v>
      </c>
      <c r="C213" s="1" t="s">
        <v>34</v>
      </c>
    </row>
    <row r="214" spans="1:3">
      <c r="A214" t="s">
        <v>7179</v>
      </c>
      <c r="B214" s="44">
        <v>125.75</v>
      </c>
      <c r="C214" s="1" t="s">
        <v>38</v>
      </c>
    </row>
    <row r="215" spans="1:3">
      <c r="A215" t="s">
        <v>7180</v>
      </c>
      <c r="B215" s="44">
        <v>124.64</v>
      </c>
      <c r="C215" s="1" t="s">
        <v>38</v>
      </c>
    </row>
    <row r="216" spans="1:3">
      <c r="A216" t="s">
        <v>7181</v>
      </c>
      <c r="B216" s="44">
        <v>119.8</v>
      </c>
      <c r="C216" s="1" t="s">
        <v>38</v>
      </c>
    </row>
    <row r="217" spans="1:3">
      <c r="A217" t="s">
        <v>7182</v>
      </c>
      <c r="B217" s="44">
        <v>117.3</v>
      </c>
      <c r="C217" s="1" t="s">
        <v>38</v>
      </c>
    </row>
    <row r="218" spans="1:3">
      <c r="A218" t="s">
        <v>7183</v>
      </c>
      <c r="B218" s="44">
        <v>114.9</v>
      </c>
      <c r="C218" s="1" t="s">
        <v>38</v>
      </c>
    </row>
    <row r="219" spans="1:3">
      <c r="A219" t="s">
        <v>7184</v>
      </c>
      <c r="B219" s="44">
        <v>112.92</v>
      </c>
      <c r="C219" s="1" t="s">
        <v>38</v>
      </c>
    </row>
    <row r="220" spans="1:3">
      <c r="A220" t="s">
        <v>7185</v>
      </c>
      <c r="B220" s="44">
        <v>110.65</v>
      </c>
      <c r="C220" s="1" t="s">
        <v>38</v>
      </c>
    </row>
    <row r="221" spans="1:3">
      <c r="A221" t="s">
        <v>7186</v>
      </c>
      <c r="B221" s="44">
        <v>109.8</v>
      </c>
      <c r="C221" s="1" t="s">
        <v>38</v>
      </c>
    </row>
    <row r="222" spans="1:3">
      <c r="A222" t="s">
        <v>7187</v>
      </c>
      <c r="B222" s="44">
        <v>105.4</v>
      </c>
      <c r="C222" s="1" t="s">
        <v>38</v>
      </c>
    </row>
    <row r="223" spans="1:3">
      <c r="A223" t="s">
        <v>7188</v>
      </c>
      <c r="B223" s="44">
        <v>105.2</v>
      </c>
      <c r="C223" s="1" t="s">
        <v>38</v>
      </c>
    </row>
    <row r="224" spans="1:3">
      <c r="A224" t="s">
        <v>7054</v>
      </c>
      <c r="B224" s="44">
        <v>104.53</v>
      </c>
      <c r="C224" s="1" t="s">
        <v>38</v>
      </c>
    </row>
    <row r="225" spans="1:4">
      <c r="A225" t="s">
        <v>7008</v>
      </c>
      <c r="B225" s="44">
        <v>104</v>
      </c>
      <c r="C225" s="1" t="s">
        <v>38</v>
      </c>
    </row>
    <row r="226" spans="1:4">
      <c r="A226" t="s">
        <v>7039</v>
      </c>
      <c r="B226" s="44">
        <v>101.1</v>
      </c>
      <c r="C226" s="1" t="s">
        <v>38</v>
      </c>
    </row>
    <row r="227" spans="1:4">
      <c r="A227" t="s">
        <v>7189</v>
      </c>
      <c r="B227" s="44">
        <v>98.7</v>
      </c>
      <c r="C227" s="1" t="s">
        <v>38</v>
      </c>
    </row>
    <row r="228" spans="1:4">
      <c r="A228" t="s">
        <v>7190</v>
      </c>
      <c r="B228" s="44">
        <v>97.5</v>
      </c>
      <c r="C228" s="1" t="s">
        <v>38</v>
      </c>
    </row>
    <row r="229" spans="1:4">
      <c r="A229" t="s">
        <v>7191</v>
      </c>
      <c r="B229" s="44">
        <v>96.9</v>
      </c>
      <c r="C229" s="1" t="s">
        <v>38</v>
      </c>
    </row>
    <row r="230" spans="1:4">
      <c r="A230" t="s">
        <v>7192</v>
      </c>
      <c r="B230" s="44">
        <v>96</v>
      </c>
      <c r="C230" s="1" t="s">
        <v>38</v>
      </c>
    </row>
    <row r="231" spans="1:4">
      <c r="A231" s="215" t="s">
        <v>7193</v>
      </c>
      <c r="B231" s="44">
        <v>93.88</v>
      </c>
      <c r="C231" s="1" t="s">
        <v>38</v>
      </c>
      <c r="D231" t="s">
        <v>61</v>
      </c>
    </row>
    <row r="232" spans="1:4">
      <c r="A232" t="s">
        <v>7194</v>
      </c>
      <c r="B232" s="44">
        <v>92.05</v>
      </c>
      <c r="C232" s="1" t="s">
        <v>38</v>
      </c>
    </row>
    <row r="233" spans="1:4">
      <c r="A233" t="s">
        <v>7195</v>
      </c>
      <c r="B233" s="44">
        <v>92.02</v>
      </c>
      <c r="C233" s="1" t="s">
        <v>38</v>
      </c>
    </row>
    <row r="234" spans="1:4">
      <c r="A234" t="s">
        <v>7196</v>
      </c>
      <c r="B234" s="44">
        <v>90.15</v>
      </c>
      <c r="C234" s="1" t="s">
        <v>38</v>
      </c>
    </row>
    <row r="235" spans="1:4">
      <c r="B235" s="8"/>
      <c r="C235" s="1"/>
    </row>
    <row r="236" spans="1:4">
      <c r="A236" t="s">
        <v>7197</v>
      </c>
      <c r="B236" s="44">
        <v>90</v>
      </c>
      <c r="C236" s="1" t="s">
        <v>38</v>
      </c>
    </row>
    <row r="237" spans="1:4">
      <c r="A237" t="s">
        <v>7198</v>
      </c>
      <c r="B237" s="44">
        <v>89.57</v>
      </c>
      <c r="C237" s="1" t="s">
        <v>38</v>
      </c>
    </row>
    <row r="238" spans="1:4">
      <c r="A238" t="s">
        <v>7199</v>
      </c>
      <c r="B238" s="44">
        <v>88.1</v>
      </c>
      <c r="C238" s="1" t="s">
        <v>38</v>
      </c>
    </row>
    <row r="239" spans="1:4">
      <c r="A239" t="s">
        <v>7200</v>
      </c>
      <c r="B239" s="44">
        <v>85.65</v>
      </c>
      <c r="C239" s="1" t="s">
        <v>38</v>
      </c>
    </row>
    <row r="240" spans="1:4">
      <c r="A240" t="s">
        <v>7201</v>
      </c>
      <c r="B240" s="44">
        <v>85</v>
      </c>
      <c r="C240" s="1" t="s">
        <v>38</v>
      </c>
    </row>
    <row r="241" spans="1:4">
      <c r="A241" t="s">
        <v>7053</v>
      </c>
      <c r="B241" s="44">
        <v>80.760000000000005</v>
      </c>
      <c r="C241" s="1" t="s">
        <v>26</v>
      </c>
    </row>
    <row r="242" spans="1:4">
      <c r="A242" t="s">
        <v>7202</v>
      </c>
      <c r="B242" s="44">
        <v>80.150000000000006</v>
      </c>
      <c r="C242" s="1" t="s">
        <v>38</v>
      </c>
    </row>
    <row r="243" spans="1:4">
      <c r="A243" t="s">
        <v>7203</v>
      </c>
      <c r="B243" s="44">
        <v>80</v>
      </c>
      <c r="C243" s="1" t="s">
        <v>38</v>
      </c>
    </row>
    <row r="244" spans="1:4">
      <c r="A244" t="s">
        <v>7204</v>
      </c>
      <c r="B244" s="44">
        <v>74.55</v>
      </c>
      <c r="C244" s="1" t="s">
        <v>38</v>
      </c>
    </row>
    <row r="245" spans="1:4">
      <c r="A245" t="s">
        <v>7205</v>
      </c>
      <c r="B245" s="44">
        <v>73.599999999999994</v>
      </c>
      <c r="C245" s="1" t="s">
        <v>38</v>
      </c>
    </row>
    <row r="246" spans="1:4">
      <c r="A246" t="s">
        <v>7206</v>
      </c>
      <c r="B246" s="44">
        <v>67.709999999999994</v>
      </c>
      <c r="C246" s="1" t="s">
        <v>38</v>
      </c>
    </row>
    <row r="247" spans="1:4">
      <c r="A247" s="215" t="s">
        <v>7207</v>
      </c>
      <c r="B247" s="44">
        <v>66.75</v>
      </c>
      <c r="C247" s="1" t="s">
        <v>38</v>
      </c>
      <c r="D247" t="s">
        <v>61</v>
      </c>
    </row>
    <row r="248" spans="1:4">
      <c r="A248" t="s">
        <v>7208</v>
      </c>
      <c r="B248" s="44">
        <v>65.36</v>
      </c>
      <c r="C248" s="1" t="s">
        <v>38</v>
      </c>
    </row>
    <row r="249" spans="1:4">
      <c r="A249" t="s">
        <v>7209</v>
      </c>
      <c r="B249" s="44">
        <v>63.78</v>
      </c>
      <c r="C249" s="1" t="s">
        <v>38</v>
      </c>
    </row>
    <row r="250" spans="1:4">
      <c r="A250" t="s">
        <v>7210</v>
      </c>
      <c r="B250" s="44">
        <v>63.15</v>
      </c>
      <c r="C250" s="1" t="s">
        <v>38</v>
      </c>
    </row>
    <row r="251" spans="1:4">
      <c r="A251" t="s">
        <v>7211</v>
      </c>
      <c r="B251" s="44">
        <v>62.96</v>
      </c>
      <c r="C251" s="1" t="s">
        <v>38</v>
      </c>
    </row>
    <row r="252" spans="1:4">
      <c r="A252" t="s">
        <v>7212</v>
      </c>
      <c r="B252" s="44">
        <v>62.82</v>
      </c>
      <c r="C252" s="1" t="s">
        <v>38</v>
      </c>
    </row>
    <row r="253" spans="1:4">
      <c r="A253" t="s">
        <v>7213</v>
      </c>
      <c r="B253" s="44">
        <v>62.34</v>
      </c>
      <c r="C253" s="1" t="s">
        <v>38</v>
      </c>
    </row>
    <row r="254" spans="1:4">
      <c r="A254" t="s">
        <v>7214</v>
      </c>
      <c r="B254" s="44">
        <v>61.95</v>
      </c>
      <c r="C254" s="1" t="s">
        <v>38</v>
      </c>
    </row>
    <row r="255" spans="1:4">
      <c r="A255" t="s">
        <v>7044</v>
      </c>
      <c r="B255" s="44">
        <v>61.95</v>
      </c>
      <c r="C255" s="1" t="s">
        <v>38</v>
      </c>
    </row>
    <row r="256" spans="1:4">
      <c r="A256" t="s">
        <v>7215</v>
      </c>
      <c r="B256" s="44">
        <v>61</v>
      </c>
      <c r="C256" s="1" t="s">
        <v>38</v>
      </c>
    </row>
    <row r="257" spans="1:4">
      <c r="A257" t="s">
        <v>7216</v>
      </c>
      <c r="B257" s="44">
        <v>60</v>
      </c>
      <c r="C257" s="1" t="s">
        <v>26</v>
      </c>
    </row>
    <row r="258" spans="1:4">
      <c r="A258" t="s">
        <v>7217</v>
      </c>
      <c r="B258" s="44">
        <v>59.9</v>
      </c>
      <c r="C258" s="1" t="s">
        <v>38</v>
      </c>
    </row>
    <row r="259" spans="1:4">
      <c r="A259" t="s">
        <v>7218</v>
      </c>
      <c r="B259" s="44">
        <v>59.62</v>
      </c>
      <c r="C259" s="1" t="s">
        <v>38</v>
      </c>
    </row>
    <row r="260" spans="1:4">
      <c r="A260" t="s">
        <v>7068</v>
      </c>
      <c r="B260" s="44">
        <v>58.2</v>
      </c>
      <c r="C260" s="1" t="s">
        <v>38</v>
      </c>
    </row>
    <row r="261" spans="1:4">
      <c r="A261" t="s">
        <v>7219</v>
      </c>
      <c r="B261" s="44">
        <v>56</v>
      </c>
      <c r="C261" s="1" t="s">
        <v>38</v>
      </c>
    </row>
    <row r="262" spans="1:4">
      <c r="A262" t="s">
        <v>7220</v>
      </c>
      <c r="B262" s="44">
        <v>54.2</v>
      </c>
      <c r="C262" s="1" t="s">
        <v>34</v>
      </c>
    </row>
    <row r="263" spans="1:4">
      <c r="A263" t="s">
        <v>7221</v>
      </c>
      <c r="B263" s="44">
        <v>53.9</v>
      </c>
      <c r="C263" s="1" t="s">
        <v>38</v>
      </c>
    </row>
    <row r="264" spans="1:4">
      <c r="A264" t="s">
        <v>7222</v>
      </c>
      <c r="B264" s="44">
        <v>53</v>
      </c>
      <c r="C264" s="1" t="s">
        <v>38</v>
      </c>
    </row>
    <row r="265" spans="1:4">
      <c r="A265" t="s">
        <v>7223</v>
      </c>
      <c r="B265" s="44">
        <v>48.2</v>
      </c>
      <c r="C265" s="1" t="s">
        <v>38</v>
      </c>
    </row>
    <row r="266" spans="1:4">
      <c r="A266" t="s">
        <v>7224</v>
      </c>
      <c r="B266" s="44">
        <v>47.75</v>
      </c>
      <c r="C266" s="1" t="s">
        <v>38</v>
      </c>
    </row>
    <row r="267" spans="1:4">
      <c r="A267" t="s">
        <v>7225</v>
      </c>
      <c r="B267" s="44">
        <v>46.82</v>
      </c>
      <c r="C267" s="1" t="s">
        <v>38</v>
      </c>
    </row>
    <row r="268" spans="1:4">
      <c r="A268" t="s">
        <v>7226</v>
      </c>
      <c r="B268" s="44">
        <v>44.25</v>
      </c>
      <c r="C268" s="1" t="s">
        <v>38</v>
      </c>
    </row>
    <row r="269" spans="1:4">
      <c r="A269" s="215" t="s">
        <v>7227</v>
      </c>
      <c r="B269" s="44">
        <v>42.5</v>
      </c>
      <c r="C269" s="1" t="s">
        <v>38</v>
      </c>
      <c r="D269" t="s">
        <v>61</v>
      </c>
    </row>
    <row r="270" spans="1:4">
      <c r="A270" t="s">
        <v>7228</v>
      </c>
      <c r="B270" s="44">
        <v>39.22</v>
      </c>
      <c r="C270" s="1" t="s">
        <v>38</v>
      </c>
    </row>
    <row r="271" spans="1:4">
      <c r="A271" t="s">
        <v>7229</v>
      </c>
      <c r="B271" s="44">
        <v>38.799999999999997</v>
      </c>
      <c r="C271" s="1" t="s">
        <v>38</v>
      </c>
    </row>
    <row r="272" spans="1:4">
      <c r="A272" t="s">
        <v>7230</v>
      </c>
      <c r="B272" s="44">
        <v>37.68</v>
      </c>
      <c r="C272" s="1" t="s">
        <v>38</v>
      </c>
    </row>
    <row r="273" spans="1:3">
      <c r="A273" t="s">
        <v>7231</v>
      </c>
      <c r="B273" s="44">
        <v>37.200000000000003</v>
      </c>
      <c r="C273" s="1" t="s">
        <v>38</v>
      </c>
    </row>
    <row r="274" spans="1:3">
      <c r="A274" t="s">
        <v>7232</v>
      </c>
      <c r="B274" s="44">
        <v>36.82</v>
      </c>
      <c r="C274" s="1" t="s">
        <v>38</v>
      </c>
    </row>
    <row r="275" spans="1:3">
      <c r="A275" t="s">
        <v>7233</v>
      </c>
      <c r="B275" s="44">
        <v>36.1</v>
      </c>
      <c r="C275" s="1" t="s">
        <v>38</v>
      </c>
    </row>
    <row r="276" spans="1:3">
      <c r="A276" t="s">
        <v>7234</v>
      </c>
      <c r="B276" s="44">
        <v>35.450000000000003</v>
      </c>
      <c r="C276" s="1" t="s">
        <v>38</v>
      </c>
    </row>
    <row r="277" spans="1:3">
      <c r="A277" t="s">
        <v>7235</v>
      </c>
      <c r="B277" s="44">
        <v>35.049999999999997</v>
      </c>
      <c r="C277" s="1" t="s">
        <v>38</v>
      </c>
    </row>
    <row r="278" spans="1:3">
      <c r="A278" t="s">
        <v>7236</v>
      </c>
      <c r="B278" s="44">
        <v>35</v>
      </c>
      <c r="C278" s="1" t="s">
        <v>38</v>
      </c>
    </row>
    <row r="279" spans="1:3">
      <c r="A279" t="s">
        <v>7237</v>
      </c>
      <c r="B279" s="44">
        <v>34.950000000000003</v>
      </c>
      <c r="C279" s="1" t="s">
        <v>38</v>
      </c>
    </row>
    <row r="280" spans="1:3">
      <c r="A280" t="s">
        <v>7238</v>
      </c>
      <c r="B280" s="44">
        <v>34.799999999999997</v>
      </c>
      <c r="C280" s="1" t="s">
        <v>38</v>
      </c>
    </row>
    <row r="281" spans="1:3">
      <c r="A281" t="s">
        <v>7239</v>
      </c>
      <c r="B281" s="44">
        <v>32.92</v>
      </c>
      <c r="C281" s="1" t="s">
        <v>38</v>
      </c>
    </row>
    <row r="282" spans="1:3">
      <c r="A282" t="s">
        <v>7240</v>
      </c>
      <c r="B282" s="44">
        <v>32</v>
      </c>
      <c r="C282" s="1" t="s">
        <v>38</v>
      </c>
    </row>
    <row r="283" spans="1:3">
      <c r="A283" t="s">
        <v>7241</v>
      </c>
      <c r="B283" s="44">
        <v>31.8</v>
      </c>
      <c r="C283" s="1" t="s">
        <v>38</v>
      </c>
    </row>
    <row r="284" spans="1:3">
      <c r="A284" t="s">
        <v>7242</v>
      </c>
      <c r="B284" s="44">
        <v>31.65</v>
      </c>
      <c r="C284" s="1" t="s">
        <v>38</v>
      </c>
    </row>
    <row r="285" spans="1:3">
      <c r="A285" t="s">
        <v>7243</v>
      </c>
      <c r="B285" s="44">
        <v>31.23</v>
      </c>
      <c r="C285" s="1" t="s">
        <v>38</v>
      </c>
    </row>
    <row r="286" spans="1:3">
      <c r="A286" t="s">
        <v>7244</v>
      </c>
      <c r="B286" s="44">
        <v>30.85</v>
      </c>
      <c r="C286" s="1" t="s">
        <v>38</v>
      </c>
    </row>
    <row r="287" spans="1:3">
      <c r="A287" t="s">
        <v>7245</v>
      </c>
      <c r="B287" s="44">
        <v>29.8</v>
      </c>
      <c r="C287" s="1" t="s">
        <v>38</v>
      </c>
    </row>
    <row r="288" spans="1:3">
      <c r="A288" t="s">
        <v>7246</v>
      </c>
      <c r="B288" s="44">
        <v>29.7</v>
      </c>
      <c r="C288" s="1" t="s">
        <v>38</v>
      </c>
    </row>
    <row r="289" spans="1:4">
      <c r="A289" s="215" t="s">
        <v>7247</v>
      </c>
      <c r="B289" s="44">
        <v>29.25</v>
      </c>
      <c r="C289" s="1" t="s">
        <v>38</v>
      </c>
      <c r="D289" t="s">
        <v>61</v>
      </c>
    </row>
    <row r="290" spans="1:4">
      <c r="B290" s="8"/>
      <c r="C290" s="1"/>
    </row>
    <row r="291" spans="1:4">
      <c r="A291" t="s">
        <v>7248</v>
      </c>
      <c r="B291" s="44">
        <v>28.27</v>
      </c>
      <c r="C291" s="1" t="s">
        <v>38</v>
      </c>
    </row>
    <row r="292" spans="1:4">
      <c r="A292" t="s">
        <v>7249</v>
      </c>
      <c r="B292" s="44">
        <v>28.16</v>
      </c>
      <c r="C292" s="1" t="s">
        <v>38</v>
      </c>
    </row>
    <row r="293" spans="1:4">
      <c r="A293" t="s">
        <v>7250</v>
      </c>
      <c r="B293" s="44">
        <v>27.8</v>
      </c>
      <c r="C293" s="1" t="s">
        <v>38</v>
      </c>
    </row>
    <row r="294" spans="1:4">
      <c r="A294" t="s">
        <v>7251</v>
      </c>
      <c r="B294" s="44">
        <v>27.75</v>
      </c>
      <c r="C294" s="1" t="s">
        <v>38</v>
      </c>
    </row>
    <row r="295" spans="1:4">
      <c r="A295" t="s">
        <v>7252</v>
      </c>
      <c r="B295" s="44">
        <v>27.4</v>
      </c>
      <c r="C295" s="1" t="s">
        <v>38</v>
      </c>
    </row>
    <row r="296" spans="1:4">
      <c r="A296" t="s">
        <v>7253</v>
      </c>
      <c r="B296" s="44">
        <v>26.75</v>
      </c>
      <c r="C296" s="1" t="s">
        <v>38</v>
      </c>
    </row>
    <row r="297" spans="1:4">
      <c r="A297" t="s">
        <v>7254</v>
      </c>
      <c r="B297" s="44">
        <v>26.7</v>
      </c>
      <c r="C297" s="1" t="s">
        <v>38</v>
      </c>
    </row>
    <row r="298" spans="1:4">
      <c r="A298" s="215" t="s">
        <v>7255</v>
      </c>
      <c r="B298" s="44">
        <v>24.3</v>
      </c>
      <c r="C298" s="1" t="s">
        <v>38</v>
      </c>
      <c r="D298" t="s">
        <v>61</v>
      </c>
    </row>
    <row r="299" spans="1:4">
      <c r="A299" t="s">
        <v>7009</v>
      </c>
      <c r="B299" s="44">
        <v>23.56</v>
      </c>
      <c r="C299" s="1" t="s">
        <v>38</v>
      </c>
    </row>
    <row r="300" spans="1:4">
      <c r="A300" t="s">
        <v>7256</v>
      </c>
      <c r="B300" s="44">
        <v>23.3</v>
      </c>
      <c r="C300" s="1" t="s">
        <v>38</v>
      </c>
    </row>
    <row r="301" spans="1:4">
      <c r="A301" t="s">
        <v>7257</v>
      </c>
      <c r="B301" s="44">
        <v>22.5</v>
      </c>
      <c r="C301" s="1" t="s">
        <v>38</v>
      </c>
    </row>
    <row r="302" spans="1:4">
      <c r="A302" t="s">
        <v>7258</v>
      </c>
      <c r="B302" s="44">
        <v>22.3</v>
      </c>
      <c r="C302" s="1" t="s">
        <v>38</v>
      </c>
    </row>
    <row r="303" spans="1:4">
      <c r="A303" t="s">
        <v>7259</v>
      </c>
      <c r="B303" s="44">
        <v>22</v>
      </c>
      <c r="C303" s="1" t="s">
        <v>38</v>
      </c>
    </row>
    <row r="304" spans="1:4">
      <c r="A304" t="s">
        <v>7260</v>
      </c>
      <c r="B304" s="44">
        <v>21.9</v>
      </c>
      <c r="C304" s="1" t="s">
        <v>38</v>
      </c>
    </row>
    <row r="305" spans="1:4">
      <c r="A305" t="s">
        <v>7261</v>
      </c>
      <c r="B305" s="44">
        <v>21.35</v>
      </c>
      <c r="C305" s="1" t="s">
        <v>38</v>
      </c>
    </row>
    <row r="306" spans="1:4">
      <c r="A306" t="s">
        <v>7059</v>
      </c>
      <c r="B306" s="44">
        <v>20.65</v>
      </c>
      <c r="C306" s="1" t="s">
        <v>38</v>
      </c>
    </row>
    <row r="307" spans="1:4">
      <c r="A307" t="s">
        <v>7240</v>
      </c>
      <c r="B307" s="44">
        <v>19.059999999999999</v>
      </c>
      <c r="C307" s="1" t="s">
        <v>38</v>
      </c>
    </row>
    <row r="308" spans="1:4">
      <c r="A308" t="s">
        <v>7262</v>
      </c>
      <c r="B308" s="44">
        <v>18.5</v>
      </c>
      <c r="C308" s="1" t="s">
        <v>38</v>
      </c>
    </row>
    <row r="309" spans="1:4">
      <c r="A309" t="s">
        <v>7263</v>
      </c>
      <c r="B309" s="44">
        <v>18.399999999999999</v>
      </c>
      <c r="C309" s="1" t="s">
        <v>38</v>
      </c>
    </row>
    <row r="310" spans="1:4">
      <c r="A310" s="215" t="s">
        <v>7264</v>
      </c>
      <c r="B310" s="44">
        <v>18.25</v>
      </c>
      <c r="C310" s="1" t="s">
        <v>38</v>
      </c>
      <c r="D310" t="s">
        <v>61</v>
      </c>
    </row>
    <row r="311" spans="1:4">
      <c r="A311" t="s">
        <v>7265</v>
      </c>
      <c r="B311" s="44">
        <v>17.25</v>
      </c>
      <c r="C311" s="1" t="s">
        <v>38</v>
      </c>
    </row>
    <row r="312" spans="1:4">
      <c r="A312" t="s">
        <v>7266</v>
      </c>
      <c r="B312" s="44">
        <v>16.850000000000001</v>
      </c>
      <c r="C312" s="1" t="s">
        <v>38</v>
      </c>
    </row>
    <row r="313" spans="1:4">
      <c r="A313" t="s">
        <v>7066</v>
      </c>
      <c r="B313" s="44">
        <v>16.059999999999999</v>
      </c>
      <c r="C313" s="1" t="s">
        <v>38</v>
      </c>
    </row>
    <row r="314" spans="1:4">
      <c r="A314" t="s">
        <v>7267</v>
      </c>
      <c r="B314" s="44">
        <v>15.5</v>
      </c>
      <c r="C314" s="1" t="s">
        <v>38</v>
      </c>
    </row>
    <row r="315" spans="1:4">
      <c r="A315" t="s">
        <v>7268</v>
      </c>
      <c r="B315" s="44">
        <v>14.57</v>
      </c>
      <c r="C315" s="1" t="s">
        <v>38</v>
      </c>
    </row>
    <row r="316" spans="1:4">
      <c r="A316" t="s">
        <v>7269</v>
      </c>
      <c r="B316" s="44">
        <v>14.3</v>
      </c>
      <c r="C316" s="1" t="s">
        <v>38</v>
      </c>
    </row>
    <row r="317" spans="1:4">
      <c r="A317" t="s">
        <v>7270</v>
      </c>
      <c r="B317" s="44">
        <v>13.33</v>
      </c>
      <c r="C317" s="1" t="s">
        <v>38</v>
      </c>
    </row>
    <row r="318" spans="1:4">
      <c r="A318" t="s">
        <v>7271</v>
      </c>
      <c r="B318" s="44">
        <v>13.1</v>
      </c>
      <c r="C318" s="1" t="s">
        <v>38</v>
      </c>
    </row>
    <row r="319" spans="1:4">
      <c r="A319" s="215" t="s">
        <v>7272</v>
      </c>
      <c r="B319" s="44">
        <v>11.72</v>
      </c>
      <c r="C319" s="1" t="s">
        <v>38</v>
      </c>
      <c r="D319" t="s">
        <v>61</v>
      </c>
    </row>
    <row r="320" spans="1:4">
      <c r="A320" t="s">
        <v>7273</v>
      </c>
      <c r="B320" s="44">
        <v>11.59</v>
      </c>
      <c r="C320" s="1" t="s">
        <v>38</v>
      </c>
    </row>
    <row r="321" spans="1:3">
      <c r="A321" t="s">
        <v>7274</v>
      </c>
      <c r="B321" s="44">
        <v>3.52</v>
      </c>
      <c r="C321" s="1" t="s">
        <v>38</v>
      </c>
    </row>
    <row r="322" spans="1:3">
      <c r="C322" s="1"/>
    </row>
    <row r="323" spans="1:3">
      <c r="A323" t="s">
        <v>7275</v>
      </c>
      <c r="B323" s="44">
        <v>945</v>
      </c>
      <c r="C323" s="1" t="s">
        <v>38</v>
      </c>
    </row>
    <row r="324" spans="1:3">
      <c r="A324" t="s">
        <v>7071</v>
      </c>
      <c r="B324" s="44">
        <v>228</v>
      </c>
      <c r="C324" s="1" t="s">
        <v>38</v>
      </c>
    </row>
    <row r="325" spans="1:3">
      <c r="A325" t="s">
        <v>7276</v>
      </c>
      <c r="B325" s="44">
        <v>227.2</v>
      </c>
      <c r="C325" s="1" t="s">
        <v>38</v>
      </c>
    </row>
    <row r="326" spans="1:3">
      <c r="A326" t="s">
        <v>7277</v>
      </c>
      <c r="B326" s="44">
        <v>170</v>
      </c>
      <c r="C326" s="1" t="s">
        <v>38</v>
      </c>
    </row>
    <row r="327" spans="1:3">
      <c r="A327" t="s">
        <v>7084</v>
      </c>
      <c r="B327" s="44">
        <v>168.45</v>
      </c>
      <c r="C327" s="1" t="s">
        <v>38</v>
      </c>
    </row>
    <row r="328" spans="1:3">
      <c r="A328" t="s">
        <v>7182</v>
      </c>
      <c r="B328" s="44">
        <v>166.95</v>
      </c>
      <c r="C328" s="1" t="s">
        <v>38</v>
      </c>
    </row>
    <row r="329" spans="1:3">
      <c r="A329" t="s">
        <v>7278</v>
      </c>
      <c r="B329" s="44">
        <v>156.9</v>
      </c>
      <c r="C329" s="1" t="s">
        <v>38</v>
      </c>
    </row>
    <row r="330" spans="1:3">
      <c r="A330" t="s">
        <v>7279</v>
      </c>
      <c r="B330" s="44">
        <v>156.75</v>
      </c>
      <c r="C330" s="1" t="s">
        <v>38</v>
      </c>
    </row>
    <row r="331" spans="1:3">
      <c r="A331" t="s">
        <v>7280</v>
      </c>
      <c r="B331" s="44">
        <v>153.88</v>
      </c>
      <c r="C331" s="1" t="s">
        <v>38</v>
      </c>
    </row>
    <row r="332" spans="1:3">
      <c r="A332" t="s">
        <v>7281</v>
      </c>
      <c r="B332" s="44">
        <v>134.6</v>
      </c>
      <c r="C332" s="1" t="s">
        <v>38</v>
      </c>
    </row>
    <row r="333" spans="1:3">
      <c r="A333" t="s">
        <v>7282</v>
      </c>
      <c r="B333" s="44">
        <v>130.86000000000001</v>
      </c>
      <c r="C333" s="1" t="s">
        <v>38</v>
      </c>
    </row>
    <row r="334" spans="1:3">
      <c r="A334" t="s">
        <v>7119</v>
      </c>
      <c r="B334" s="44">
        <v>114.84</v>
      </c>
      <c r="C334" s="1" t="s">
        <v>38</v>
      </c>
    </row>
    <row r="335" spans="1:3">
      <c r="A335" t="s">
        <v>7196</v>
      </c>
      <c r="B335" s="44">
        <v>113.28</v>
      </c>
      <c r="C335" s="1" t="s">
        <v>38</v>
      </c>
    </row>
    <row r="336" spans="1:3">
      <c r="A336" t="s">
        <v>7048</v>
      </c>
      <c r="B336" s="44">
        <v>111</v>
      </c>
      <c r="C336" s="1" t="s">
        <v>38</v>
      </c>
    </row>
    <row r="337" spans="1:4">
      <c r="A337" s="215" t="s">
        <v>7122</v>
      </c>
      <c r="B337" s="44">
        <v>109.75</v>
      </c>
      <c r="C337" s="1" t="s">
        <v>38</v>
      </c>
      <c r="D337" t="s">
        <v>61</v>
      </c>
    </row>
    <row r="338" spans="1:4">
      <c r="A338" t="s">
        <v>7283</v>
      </c>
      <c r="B338" s="44">
        <v>105.4</v>
      </c>
      <c r="C338" s="1" t="s">
        <v>38</v>
      </c>
    </row>
    <row r="339" spans="1:4">
      <c r="A339" t="s">
        <v>7284</v>
      </c>
      <c r="B339" s="44">
        <v>94.5</v>
      </c>
      <c r="C339" s="1" t="s">
        <v>38</v>
      </c>
    </row>
    <row r="340" spans="1:4">
      <c r="A340" t="s">
        <v>7285</v>
      </c>
      <c r="B340" s="44">
        <v>91.35</v>
      </c>
      <c r="C340" s="1" t="s">
        <v>38</v>
      </c>
    </row>
    <row r="341" spans="1:4">
      <c r="A341" t="s">
        <v>7087</v>
      </c>
      <c r="B341" s="44">
        <v>89.5</v>
      </c>
      <c r="C341" s="1" t="s">
        <v>38</v>
      </c>
    </row>
    <row r="342" spans="1:4">
      <c r="A342" t="s">
        <v>7286</v>
      </c>
      <c r="B342" s="44">
        <v>88.5</v>
      </c>
      <c r="C342" s="1" t="s">
        <v>38</v>
      </c>
    </row>
    <row r="343" spans="1:4">
      <c r="A343" t="s">
        <v>7287</v>
      </c>
      <c r="B343" s="44">
        <v>82.74</v>
      </c>
      <c r="C343" s="1" t="s">
        <v>38</v>
      </c>
    </row>
    <row r="344" spans="1:4">
      <c r="A344" t="s">
        <v>7288</v>
      </c>
      <c r="B344" s="44">
        <v>73.05</v>
      </c>
      <c r="C344" s="1" t="s">
        <v>38</v>
      </c>
    </row>
    <row r="345" spans="1:4">
      <c r="A345" s="215" t="s">
        <v>7255</v>
      </c>
      <c r="B345" s="44">
        <v>69.900000000000006</v>
      </c>
      <c r="C345" s="1" t="s">
        <v>38</v>
      </c>
      <c r="D345" t="s">
        <v>61</v>
      </c>
    </row>
    <row r="346" spans="1:4">
      <c r="A346" t="s">
        <v>7289</v>
      </c>
      <c r="B346" s="44">
        <v>65.8</v>
      </c>
      <c r="C346" s="1" t="s">
        <v>38</v>
      </c>
    </row>
    <row r="347" spans="1:4">
      <c r="A347" t="s">
        <v>7079</v>
      </c>
      <c r="B347" s="44">
        <v>63.4</v>
      </c>
      <c r="C347" s="1" t="s">
        <v>38</v>
      </c>
    </row>
    <row r="348" spans="1:4">
      <c r="A348" s="215" t="s">
        <v>7088</v>
      </c>
      <c r="B348" s="44">
        <v>62</v>
      </c>
      <c r="C348" s="1" t="s">
        <v>38</v>
      </c>
      <c r="D348" t="s">
        <v>61</v>
      </c>
    </row>
    <row r="349" spans="1:4">
      <c r="A349" t="s">
        <v>7290</v>
      </c>
      <c r="B349" s="44">
        <v>60.5</v>
      </c>
      <c r="C349" s="1" t="s">
        <v>38</v>
      </c>
    </row>
    <row r="350" spans="1:4">
      <c r="A350" t="s">
        <v>7291</v>
      </c>
      <c r="B350" s="44">
        <v>56.1</v>
      </c>
      <c r="C350" s="1" t="s">
        <v>38</v>
      </c>
    </row>
    <row r="351" spans="1:4">
      <c r="A351" t="s">
        <v>7292</v>
      </c>
      <c r="B351" s="44">
        <v>49.4</v>
      </c>
      <c r="C351" s="1" t="s">
        <v>38</v>
      </c>
    </row>
    <row r="352" spans="1:4">
      <c r="A352" t="s">
        <v>7245</v>
      </c>
      <c r="B352" s="44">
        <v>47.9</v>
      </c>
      <c r="C352" s="1" t="s">
        <v>38</v>
      </c>
    </row>
    <row r="353" spans="1:4">
      <c r="A353" t="s">
        <v>7293</v>
      </c>
      <c r="B353" s="44">
        <v>46</v>
      </c>
      <c r="C353" s="1" t="s">
        <v>38</v>
      </c>
    </row>
    <row r="354" spans="1:4">
      <c r="A354" t="s">
        <v>7035</v>
      </c>
      <c r="B354" s="44">
        <v>41.98</v>
      </c>
      <c r="C354" s="1" t="s">
        <v>38</v>
      </c>
    </row>
    <row r="355" spans="1:4">
      <c r="A355" t="s">
        <v>7156</v>
      </c>
      <c r="B355" s="44">
        <v>41.8</v>
      </c>
      <c r="C355" s="1" t="s">
        <v>38</v>
      </c>
    </row>
    <row r="356" spans="1:4">
      <c r="A356" t="s">
        <v>7080</v>
      </c>
      <c r="B356" s="44">
        <v>40.98</v>
      </c>
      <c r="C356" s="1" t="s">
        <v>38</v>
      </c>
    </row>
    <row r="357" spans="1:4">
      <c r="A357" t="s">
        <v>7041</v>
      </c>
      <c r="B357" s="44">
        <v>40.5</v>
      </c>
      <c r="C357" s="1" t="s">
        <v>38</v>
      </c>
    </row>
    <row r="358" spans="1:4">
      <c r="A358" t="s">
        <v>7294</v>
      </c>
      <c r="B358" s="44">
        <v>39</v>
      </c>
      <c r="C358" s="1" t="s">
        <v>38</v>
      </c>
    </row>
    <row r="359" spans="1:4">
      <c r="A359" s="215" t="s">
        <v>7105</v>
      </c>
      <c r="B359" s="44">
        <v>33</v>
      </c>
      <c r="C359" s="1" t="s">
        <v>38</v>
      </c>
      <c r="D359" t="s">
        <v>61</v>
      </c>
    </row>
    <row r="360" spans="1:4">
      <c r="A360" t="s">
        <v>7295</v>
      </c>
      <c r="B360" s="44">
        <v>32.840000000000003</v>
      </c>
      <c r="C360" s="1" t="s">
        <v>38</v>
      </c>
    </row>
    <row r="361" spans="1:4">
      <c r="A361" t="s">
        <v>7061</v>
      </c>
      <c r="B361" s="44">
        <v>32.020000000000003</v>
      </c>
      <c r="C361" s="1" t="s">
        <v>38</v>
      </c>
    </row>
    <row r="362" spans="1:4">
      <c r="A362" t="s">
        <v>7296</v>
      </c>
      <c r="B362" s="44">
        <v>32.01</v>
      </c>
      <c r="C362" s="1" t="s">
        <v>38</v>
      </c>
    </row>
    <row r="363" spans="1:4">
      <c r="A363" t="s">
        <v>7297</v>
      </c>
      <c r="B363" s="44">
        <v>31.5</v>
      </c>
      <c r="C363" s="1" t="s">
        <v>38</v>
      </c>
    </row>
    <row r="364" spans="1:4">
      <c r="A364" t="s">
        <v>7057</v>
      </c>
      <c r="B364" s="44">
        <v>30.7</v>
      </c>
      <c r="C364" s="1" t="s">
        <v>38</v>
      </c>
    </row>
    <row r="365" spans="1:4">
      <c r="A365" t="s">
        <v>7030</v>
      </c>
      <c r="B365" s="44">
        <v>29.55</v>
      </c>
      <c r="C365" s="1" t="s">
        <v>38</v>
      </c>
    </row>
    <row r="366" spans="1:4">
      <c r="A366" s="215" t="s">
        <v>7193</v>
      </c>
      <c r="B366" s="44">
        <v>29.26</v>
      </c>
      <c r="C366" s="1" t="s">
        <v>38</v>
      </c>
      <c r="D366" t="s">
        <v>61</v>
      </c>
    </row>
    <row r="367" spans="1:4">
      <c r="A367" t="s">
        <v>7298</v>
      </c>
      <c r="B367" s="44">
        <v>29</v>
      </c>
      <c r="C367" s="1" t="s">
        <v>38</v>
      </c>
    </row>
    <row r="368" spans="1:4">
      <c r="A368" t="s">
        <v>7299</v>
      </c>
      <c r="B368" s="44">
        <v>27.45</v>
      </c>
      <c r="C368" s="1" t="s">
        <v>38</v>
      </c>
    </row>
    <row r="369" spans="1:3">
      <c r="A369" t="s">
        <v>7077</v>
      </c>
      <c r="B369" s="44">
        <v>27</v>
      </c>
      <c r="C369" s="1" t="s">
        <v>38</v>
      </c>
    </row>
    <row r="370" spans="1:3">
      <c r="A370" t="s">
        <v>7167</v>
      </c>
      <c r="B370" s="44">
        <v>26.35</v>
      </c>
      <c r="C370" s="1" t="s">
        <v>38</v>
      </c>
    </row>
    <row r="371" spans="1:3">
      <c r="A371" t="s">
        <v>7005</v>
      </c>
      <c r="B371" s="44">
        <v>26.15</v>
      </c>
      <c r="C371" s="1" t="s">
        <v>38</v>
      </c>
    </row>
    <row r="372" spans="1:3">
      <c r="A372" t="s">
        <v>7042</v>
      </c>
      <c r="B372" s="44">
        <v>23.3</v>
      </c>
      <c r="C372" s="1" t="s">
        <v>38</v>
      </c>
    </row>
    <row r="373" spans="1:3">
      <c r="A373" t="s">
        <v>7177</v>
      </c>
      <c r="B373" s="44">
        <v>22.29</v>
      </c>
      <c r="C373" s="1" t="s">
        <v>38</v>
      </c>
    </row>
    <row r="374" spans="1:3">
      <c r="A374" t="s">
        <v>7036</v>
      </c>
      <c r="B374" s="44">
        <v>22</v>
      </c>
      <c r="C374" s="1" t="s">
        <v>38</v>
      </c>
    </row>
    <row r="375" spans="1:3">
      <c r="A375" t="s">
        <v>7089</v>
      </c>
      <c r="B375" s="44">
        <v>22</v>
      </c>
      <c r="C375" s="1" t="s">
        <v>38</v>
      </c>
    </row>
    <row r="376" spans="1:3">
      <c r="A376" t="s">
        <v>7058</v>
      </c>
      <c r="B376" s="44">
        <v>21</v>
      </c>
      <c r="C376" s="1" t="s">
        <v>38</v>
      </c>
    </row>
    <row r="377" spans="1:3">
      <c r="B377" s="8"/>
      <c r="C377" s="1"/>
    </row>
    <row r="378" spans="1:3">
      <c r="A378" t="s">
        <v>7023</v>
      </c>
      <c r="B378" s="44">
        <v>20.65</v>
      </c>
      <c r="C378" s="1" t="s">
        <v>38</v>
      </c>
    </row>
    <row r="379" spans="1:3">
      <c r="A379" t="s">
        <v>7300</v>
      </c>
      <c r="B379" s="44">
        <v>19.5</v>
      </c>
      <c r="C379" s="1" t="s">
        <v>38</v>
      </c>
    </row>
    <row r="380" spans="1:3">
      <c r="A380" t="s">
        <v>7301</v>
      </c>
      <c r="B380" s="44">
        <v>19.25</v>
      </c>
      <c r="C380" s="1" t="s">
        <v>38</v>
      </c>
    </row>
    <row r="381" spans="1:3">
      <c r="A381" t="s">
        <v>7067</v>
      </c>
      <c r="B381" s="44">
        <v>19.2</v>
      </c>
      <c r="C381" s="1" t="s">
        <v>38</v>
      </c>
    </row>
    <row r="382" spans="1:3">
      <c r="A382" t="s">
        <v>7062</v>
      </c>
      <c r="B382" s="44">
        <v>18.149999999999999</v>
      </c>
      <c r="C382" s="1" t="s">
        <v>38</v>
      </c>
    </row>
    <row r="383" spans="1:3">
      <c r="A383" t="s">
        <v>7302</v>
      </c>
      <c r="B383" s="44">
        <v>17.8</v>
      </c>
      <c r="C383" s="1" t="s">
        <v>38</v>
      </c>
    </row>
    <row r="384" spans="1:3">
      <c r="A384" t="s">
        <v>7303</v>
      </c>
      <c r="B384" s="44">
        <v>17.739999999999998</v>
      </c>
      <c r="C384" s="1" t="s">
        <v>38</v>
      </c>
    </row>
    <row r="385" spans="1:4">
      <c r="A385" t="s">
        <v>7093</v>
      </c>
      <c r="B385" s="44">
        <v>15</v>
      </c>
      <c r="C385" s="1" t="s">
        <v>38</v>
      </c>
    </row>
    <row r="386" spans="1:4">
      <c r="A386" s="215" t="s">
        <v>7304</v>
      </c>
      <c r="B386" s="44">
        <v>14.76</v>
      </c>
      <c r="C386" s="1" t="s">
        <v>38</v>
      </c>
      <c r="D386" t="s">
        <v>61</v>
      </c>
    </row>
    <row r="387" spans="1:4">
      <c r="A387" t="s">
        <v>7305</v>
      </c>
      <c r="B387" s="44">
        <v>11.85</v>
      </c>
      <c r="C387" s="1" t="s">
        <v>38</v>
      </c>
    </row>
    <row r="388" spans="1:4">
      <c r="A388" t="s">
        <v>7208</v>
      </c>
      <c r="B388" s="44">
        <v>11.06</v>
      </c>
      <c r="C388" s="1" t="s">
        <v>38</v>
      </c>
    </row>
    <row r="389" spans="1:4">
      <c r="A389" t="s">
        <v>7248</v>
      </c>
      <c r="B389" s="44">
        <v>9.33</v>
      </c>
      <c r="C389" s="1" t="s">
        <v>38</v>
      </c>
    </row>
    <row r="390" spans="1:4">
      <c r="A390" t="s">
        <v>7145</v>
      </c>
      <c r="B390" s="44">
        <v>8.49</v>
      </c>
      <c r="C390" s="1" t="s">
        <v>38</v>
      </c>
    </row>
    <row r="391" spans="1:4">
      <c r="A391" t="s">
        <v>7244</v>
      </c>
      <c r="B391" s="44">
        <v>6.99</v>
      </c>
      <c r="C391" s="1" t="s">
        <v>38</v>
      </c>
    </row>
    <row r="392" spans="1:4">
      <c r="A392" t="s">
        <v>7237</v>
      </c>
      <c r="B392" s="44">
        <v>6.99</v>
      </c>
      <c r="C392" s="1" t="s">
        <v>38</v>
      </c>
    </row>
    <row r="393" spans="1:4">
      <c r="A393" t="s">
        <v>7233</v>
      </c>
      <c r="B393" s="44">
        <v>5.24</v>
      </c>
      <c r="C393" s="1" t="s">
        <v>38</v>
      </c>
    </row>
    <row r="394" spans="1:4">
      <c r="A394" t="s">
        <v>7066</v>
      </c>
      <c r="B394" s="44">
        <v>5.12</v>
      </c>
      <c r="C394" s="1" t="s">
        <v>38</v>
      </c>
    </row>
    <row r="395" spans="1:4">
      <c r="B395" s="8"/>
    </row>
    <row r="396" spans="1:4">
      <c r="A396" s="243" t="s">
        <v>7306</v>
      </c>
      <c r="B396" s="245">
        <v>270</v>
      </c>
      <c r="C396" t="s">
        <v>38</v>
      </c>
    </row>
    <row r="397" spans="1:4">
      <c r="A397" s="243" t="s">
        <v>7307</v>
      </c>
      <c r="B397" s="245">
        <v>270</v>
      </c>
      <c r="C397" t="s">
        <v>38</v>
      </c>
    </row>
    <row r="398" spans="1:4">
      <c r="A398" s="243" t="s">
        <v>7308</v>
      </c>
      <c r="B398" s="245">
        <v>204.1</v>
      </c>
      <c r="C398" t="s">
        <v>26</v>
      </c>
    </row>
    <row r="399" spans="1:4">
      <c r="A399" s="243" t="s">
        <v>7309</v>
      </c>
      <c r="B399" s="245">
        <v>179</v>
      </c>
      <c r="C399" t="s">
        <v>38</v>
      </c>
    </row>
    <row r="400" spans="1:4">
      <c r="A400" s="243" t="s">
        <v>7310</v>
      </c>
      <c r="B400" s="245">
        <v>170</v>
      </c>
      <c r="C400" t="s">
        <v>38</v>
      </c>
    </row>
    <row r="401" spans="1:4">
      <c r="A401" s="243" t="s">
        <v>7311</v>
      </c>
      <c r="B401" s="245">
        <v>153.78</v>
      </c>
      <c r="C401" t="s">
        <v>38</v>
      </c>
    </row>
    <row r="402" spans="1:4">
      <c r="A402" s="243" t="s">
        <v>7312</v>
      </c>
      <c r="B402" s="245">
        <v>130</v>
      </c>
      <c r="C402" t="s">
        <v>38</v>
      </c>
    </row>
    <row r="403" spans="1:4">
      <c r="A403" s="243" t="s">
        <v>7313</v>
      </c>
      <c r="B403" s="245">
        <v>129</v>
      </c>
      <c r="C403" t="s">
        <v>38</v>
      </c>
    </row>
    <row r="404" spans="1:4">
      <c r="A404" s="243" t="s">
        <v>7314</v>
      </c>
      <c r="B404" s="245">
        <v>127.5</v>
      </c>
      <c r="C404" t="s">
        <v>38</v>
      </c>
    </row>
    <row r="405" spans="1:4">
      <c r="A405" s="243" t="s">
        <v>7315</v>
      </c>
      <c r="B405" s="245">
        <v>115.2</v>
      </c>
      <c r="C405" t="s">
        <v>38</v>
      </c>
    </row>
    <row r="406" spans="1:4">
      <c r="A406" s="243" t="s">
        <v>7316</v>
      </c>
      <c r="B406" s="245">
        <v>110.8</v>
      </c>
      <c r="C406" t="s">
        <v>38</v>
      </c>
    </row>
    <row r="407" spans="1:4">
      <c r="A407" s="243" t="s">
        <v>7317</v>
      </c>
      <c r="B407" s="245">
        <v>106.82</v>
      </c>
      <c r="C407" t="s">
        <v>26</v>
      </c>
    </row>
    <row r="408" spans="1:4">
      <c r="A408" s="243" t="s">
        <v>7318</v>
      </c>
      <c r="B408" s="245">
        <v>97.5</v>
      </c>
      <c r="C408" t="s">
        <v>38</v>
      </c>
    </row>
    <row r="409" spans="1:4">
      <c r="A409" s="243" t="s">
        <v>7319</v>
      </c>
      <c r="B409" s="245">
        <v>79.5</v>
      </c>
      <c r="C409" t="s">
        <v>38</v>
      </c>
    </row>
    <row r="410" spans="1:4">
      <c r="A410" s="243" t="s">
        <v>7320</v>
      </c>
      <c r="B410" s="245">
        <v>75</v>
      </c>
      <c r="C410" t="s">
        <v>38</v>
      </c>
    </row>
    <row r="411" spans="1:4">
      <c r="A411" s="244" t="s">
        <v>7321</v>
      </c>
      <c r="B411" s="246">
        <v>68.5</v>
      </c>
      <c r="C411" t="s">
        <v>38</v>
      </c>
      <c r="D411" t="s">
        <v>61</v>
      </c>
    </row>
    <row r="412" spans="1:4">
      <c r="A412" s="244" t="s">
        <v>7322</v>
      </c>
      <c r="B412" s="245">
        <v>61.1</v>
      </c>
      <c r="C412" t="s">
        <v>38</v>
      </c>
      <c r="D412" t="s">
        <v>61</v>
      </c>
    </row>
    <row r="413" spans="1:4">
      <c r="A413" s="243" t="s">
        <v>7182</v>
      </c>
      <c r="B413" s="245">
        <v>60.65</v>
      </c>
      <c r="C413" t="s">
        <v>38</v>
      </c>
    </row>
    <row r="414" spans="1:4">
      <c r="A414" s="243" t="s">
        <v>7323</v>
      </c>
      <c r="B414" s="245">
        <v>53.6</v>
      </c>
      <c r="C414" t="s">
        <v>38</v>
      </c>
    </row>
    <row r="415" spans="1:4">
      <c r="A415" s="243" t="s">
        <v>7324</v>
      </c>
      <c r="B415" s="245">
        <v>53.6</v>
      </c>
      <c r="C415" t="s">
        <v>38</v>
      </c>
    </row>
    <row r="416" spans="1:4">
      <c r="A416" s="243" t="s">
        <v>7290</v>
      </c>
      <c r="B416" s="245">
        <v>52.5</v>
      </c>
      <c r="C416" t="s">
        <v>38</v>
      </c>
    </row>
    <row r="417" spans="1:3">
      <c r="A417" s="243" t="s">
        <v>7325</v>
      </c>
      <c r="B417" s="245">
        <v>48.9</v>
      </c>
      <c r="C417" t="s">
        <v>38</v>
      </c>
    </row>
    <row r="418" spans="1:3">
      <c r="A418" s="243" t="s">
        <v>7326</v>
      </c>
      <c r="B418" s="245">
        <v>37.86</v>
      </c>
      <c r="C418" t="s">
        <v>38</v>
      </c>
    </row>
    <row r="419" spans="1:3">
      <c r="A419" s="243" t="s">
        <v>7327</v>
      </c>
      <c r="B419" s="245">
        <v>37.86</v>
      </c>
      <c r="C419" t="s">
        <v>38</v>
      </c>
    </row>
    <row r="420" spans="1:3">
      <c r="A420" s="243" t="s">
        <v>7328</v>
      </c>
      <c r="B420" s="245">
        <v>37.75</v>
      </c>
      <c r="C420" t="s">
        <v>38</v>
      </c>
    </row>
    <row r="421" spans="1:3">
      <c r="A421" s="243" t="s">
        <v>7329</v>
      </c>
      <c r="B421" s="245">
        <v>35.5</v>
      </c>
      <c r="C421" t="s">
        <v>38</v>
      </c>
    </row>
    <row r="422" spans="1:3">
      <c r="A422" s="243" t="s">
        <v>7330</v>
      </c>
      <c r="B422" s="245">
        <v>33.549999999999997</v>
      </c>
      <c r="C422" t="s">
        <v>38</v>
      </c>
    </row>
    <row r="423" spans="1:3">
      <c r="A423" s="243" t="s">
        <v>7038</v>
      </c>
      <c r="B423" s="245">
        <v>33.5</v>
      </c>
      <c r="C423" t="s">
        <v>38</v>
      </c>
    </row>
    <row r="424" spans="1:3">
      <c r="A424" s="243" t="s">
        <v>7025</v>
      </c>
      <c r="B424" s="245">
        <v>33.35</v>
      </c>
      <c r="C424" t="s">
        <v>38</v>
      </c>
    </row>
    <row r="425" spans="1:3">
      <c r="A425" s="243" t="s">
        <v>7331</v>
      </c>
      <c r="B425" s="245">
        <v>31.76</v>
      </c>
      <c r="C425" t="s">
        <v>38</v>
      </c>
    </row>
    <row r="426" spans="1:3">
      <c r="A426" s="243" t="s">
        <v>7332</v>
      </c>
      <c r="B426" s="245">
        <v>31.47</v>
      </c>
      <c r="C426" t="s">
        <v>38</v>
      </c>
    </row>
    <row r="427" spans="1:3">
      <c r="A427" s="243" t="s">
        <v>7333</v>
      </c>
      <c r="B427" s="245">
        <v>29.9</v>
      </c>
      <c r="C427" t="s">
        <v>38</v>
      </c>
    </row>
    <row r="428" spans="1:3">
      <c r="A428" s="243" t="s">
        <v>7334</v>
      </c>
      <c r="B428" s="245">
        <v>28.25</v>
      </c>
      <c r="C428" t="s">
        <v>38</v>
      </c>
    </row>
    <row r="429" spans="1:3">
      <c r="A429" s="243" t="s">
        <v>7335</v>
      </c>
      <c r="B429" s="245">
        <v>28.15</v>
      </c>
      <c r="C429" t="s">
        <v>38</v>
      </c>
    </row>
    <row r="430" spans="1:3">
      <c r="A430" s="243" t="s">
        <v>7336</v>
      </c>
      <c r="B430" s="245">
        <v>27</v>
      </c>
      <c r="C430" t="s">
        <v>38</v>
      </c>
    </row>
    <row r="431" spans="1:3">
      <c r="A431" s="243" t="s">
        <v>7337</v>
      </c>
      <c r="B431" s="245">
        <v>24.46</v>
      </c>
      <c r="C431" t="s">
        <v>38</v>
      </c>
    </row>
    <row r="432" spans="1:3">
      <c r="A432" s="243" t="s">
        <v>7338</v>
      </c>
      <c r="B432" s="245">
        <v>18.350000000000001</v>
      </c>
      <c r="C432" t="s">
        <v>38</v>
      </c>
    </row>
    <row r="433" spans="1:3">
      <c r="A433" s="243" t="s">
        <v>7339</v>
      </c>
      <c r="B433" s="245">
        <v>11.56</v>
      </c>
      <c r="C433" t="s">
        <v>38</v>
      </c>
    </row>
    <row r="434" spans="1:3">
      <c r="A434" s="243" t="s">
        <v>7340</v>
      </c>
      <c r="B434" s="245">
        <v>0.01</v>
      </c>
      <c r="C434" t="s">
        <v>38</v>
      </c>
    </row>
    <row r="435" spans="1:3">
      <c r="B435" s="247"/>
    </row>
    <row r="436" spans="1:3">
      <c r="A436" s="243" t="s">
        <v>7026</v>
      </c>
      <c r="B436" s="245">
        <v>2646.2</v>
      </c>
      <c r="C436" t="s">
        <v>38</v>
      </c>
    </row>
    <row r="437" spans="1:3">
      <c r="A437" s="243" t="s">
        <v>7035</v>
      </c>
      <c r="B437" s="245">
        <v>2436.48</v>
      </c>
      <c r="C437" t="s">
        <v>38</v>
      </c>
    </row>
    <row r="438" spans="1:3">
      <c r="A438" s="243" t="s">
        <v>7002</v>
      </c>
      <c r="B438" s="245">
        <v>2385.44</v>
      </c>
      <c r="C438" t="s">
        <v>38</v>
      </c>
    </row>
    <row r="439" spans="1:3">
      <c r="A439" s="243" t="s">
        <v>7071</v>
      </c>
      <c r="B439" s="245">
        <v>2289</v>
      </c>
      <c r="C439" t="s">
        <v>38</v>
      </c>
    </row>
    <row r="440" spans="1:3">
      <c r="A440" s="243" t="s">
        <v>7074</v>
      </c>
      <c r="B440" s="245">
        <v>2199.5500000000002</v>
      </c>
      <c r="C440" t="s">
        <v>38</v>
      </c>
    </row>
    <row r="441" spans="1:3">
      <c r="A441" s="243" t="s">
        <v>7011</v>
      </c>
      <c r="B441" s="245">
        <v>1847.78</v>
      </c>
      <c r="C441" t="s">
        <v>38</v>
      </c>
    </row>
    <row r="442" spans="1:3">
      <c r="A442" s="243" t="s">
        <v>7075</v>
      </c>
      <c r="B442" s="245">
        <v>1601</v>
      </c>
      <c r="C442" t="s">
        <v>38</v>
      </c>
    </row>
    <row r="443" spans="1:3">
      <c r="A443" s="243" t="s">
        <v>7006</v>
      </c>
      <c r="B443" s="245">
        <v>1528.8</v>
      </c>
      <c r="C443" t="s">
        <v>38</v>
      </c>
    </row>
    <row r="444" spans="1:3">
      <c r="A444" s="243" t="s">
        <v>7079</v>
      </c>
      <c r="B444" s="245">
        <v>1471</v>
      </c>
      <c r="C444" t="s">
        <v>38</v>
      </c>
    </row>
    <row r="445" spans="1:3">
      <c r="A445" s="243" t="s">
        <v>7028</v>
      </c>
      <c r="B445" s="245">
        <v>1466.65</v>
      </c>
      <c r="C445" t="s">
        <v>38</v>
      </c>
    </row>
    <row r="446" spans="1:3">
      <c r="A446" s="243" t="s">
        <v>7073</v>
      </c>
      <c r="B446" s="245">
        <v>1449.36</v>
      </c>
      <c r="C446" t="s">
        <v>38</v>
      </c>
    </row>
    <row r="447" spans="1:3">
      <c r="A447" s="243" t="s">
        <v>7004</v>
      </c>
      <c r="B447" s="245">
        <v>1444.3</v>
      </c>
      <c r="C447" t="s">
        <v>38</v>
      </c>
    </row>
    <row r="448" spans="1:3">
      <c r="A448" s="243" t="s">
        <v>7081</v>
      </c>
      <c r="B448" s="245">
        <v>1256</v>
      </c>
      <c r="C448" t="s">
        <v>38</v>
      </c>
    </row>
    <row r="449" spans="1:4">
      <c r="A449" s="243" t="s">
        <v>7034</v>
      </c>
      <c r="B449" s="245">
        <v>1224.97</v>
      </c>
      <c r="C449" t="s">
        <v>38</v>
      </c>
    </row>
    <row r="450" spans="1:4">
      <c r="A450" s="243" t="s">
        <v>7080</v>
      </c>
      <c r="B450" s="245">
        <v>1207.97</v>
      </c>
      <c r="C450" t="s">
        <v>38</v>
      </c>
    </row>
    <row r="451" spans="1:4">
      <c r="A451" s="243" t="s">
        <v>7060</v>
      </c>
      <c r="B451" s="245">
        <v>1173.5</v>
      </c>
      <c r="C451" t="s">
        <v>38</v>
      </c>
    </row>
    <row r="452" spans="1:4">
      <c r="A452" s="244" t="s">
        <v>7088</v>
      </c>
      <c r="B452" s="245">
        <v>1050</v>
      </c>
      <c r="C452" t="s">
        <v>38</v>
      </c>
      <c r="D452" t="s">
        <v>61</v>
      </c>
    </row>
    <row r="453" spans="1:4">
      <c r="A453" s="243" t="s">
        <v>7089</v>
      </c>
      <c r="B453" s="245">
        <v>1040</v>
      </c>
      <c r="C453" t="s">
        <v>38</v>
      </c>
    </row>
    <row r="454" spans="1:4">
      <c r="A454" s="243" t="s">
        <v>7076</v>
      </c>
      <c r="B454" s="245">
        <v>1018.5</v>
      </c>
      <c r="C454" t="s">
        <v>38</v>
      </c>
    </row>
    <row r="455" spans="1:4">
      <c r="A455" s="243" t="s">
        <v>7077</v>
      </c>
      <c r="B455" s="245">
        <v>957.85</v>
      </c>
      <c r="C455" t="s">
        <v>38</v>
      </c>
    </row>
    <row r="456" spans="1:4">
      <c r="A456" s="243" t="s">
        <v>7045</v>
      </c>
      <c r="B456" s="245">
        <v>833.75</v>
      </c>
      <c r="C456" t="s">
        <v>38</v>
      </c>
    </row>
    <row r="457" spans="1:4">
      <c r="A457" s="243" t="s">
        <v>7341</v>
      </c>
      <c r="B457" s="245">
        <v>826.5</v>
      </c>
      <c r="C457" t="s">
        <v>38</v>
      </c>
    </row>
    <row r="458" spans="1:4">
      <c r="A458" s="243" t="s">
        <v>7087</v>
      </c>
      <c r="B458" s="245">
        <v>824.25</v>
      </c>
      <c r="C458" t="s">
        <v>38</v>
      </c>
    </row>
    <row r="459" spans="1:4">
      <c r="A459" s="243" t="s">
        <v>7030</v>
      </c>
      <c r="B459" s="245">
        <v>804</v>
      </c>
      <c r="C459" t="s">
        <v>38</v>
      </c>
    </row>
    <row r="460" spans="1:4">
      <c r="A460" s="243" t="s">
        <v>7097</v>
      </c>
      <c r="B460" s="245">
        <v>792</v>
      </c>
      <c r="C460" t="s">
        <v>38</v>
      </c>
    </row>
    <row r="461" spans="1:4">
      <c r="A461" s="243" t="s">
        <v>7072</v>
      </c>
      <c r="B461" s="245">
        <v>731.38</v>
      </c>
      <c r="C461" t="s">
        <v>38</v>
      </c>
    </row>
    <row r="462" spans="1:4">
      <c r="A462" s="243" t="s">
        <v>7057</v>
      </c>
      <c r="B462" s="245">
        <v>684.16</v>
      </c>
      <c r="C462" t="s">
        <v>38</v>
      </c>
    </row>
    <row r="463" spans="1:4">
      <c r="A463" s="243" t="s">
        <v>7023</v>
      </c>
      <c r="B463" s="245">
        <v>636.4</v>
      </c>
      <c r="C463" t="s">
        <v>38</v>
      </c>
    </row>
    <row r="464" spans="1:4">
      <c r="A464" s="243" t="s">
        <v>7103</v>
      </c>
      <c r="B464" s="245">
        <v>621.27</v>
      </c>
      <c r="C464" t="s">
        <v>38</v>
      </c>
    </row>
    <row r="465" spans="1:4">
      <c r="A465" s="243" t="s">
        <v>7042</v>
      </c>
      <c r="B465" s="245">
        <v>595</v>
      </c>
      <c r="C465" t="s">
        <v>38</v>
      </c>
    </row>
    <row r="466" spans="1:4">
      <c r="A466" s="243" t="s">
        <v>7342</v>
      </c>
      <c r="B466" s="245">
        <v>593.20000000000005</v>
      </c>
      <c r="C466" t="s">
        <v>38</v>
      </c>
    </row>
    <row r="467" spans="1:4">
      <c r="A467" s="243" t="s">
        <v>7038</v>
      </c>
      <c r="B467" s="245">
        <v>569.5</v>
      </c>
      <c r="C467" t="s">
        <v>38</v>
      </c>
    </row>
    <row r="468" spans="1:4">
      <c r="A468" s="243" t="s">
        <v>7093</v>
      </c>
      <c r="B468" s="245">
        <v>537.95000000000005</v>
      </c>
      <c r="C468" t="s">
        <v>38</v>
      </c>
    </row>
    <row r="469" spans="1:4">
      <c r="A469" s="243" t="s">
        <v>7104</v>
      </c>
      <c r="B469" s="245">
        <v>532.15</v>
      </c>
      <c r="C469" t="s">
        <v>38</v>
      </c>
    </row>
    <row r="470" spans="1:4">
      <c r="A470" s="243" t="s">
        <v>7086</v>
      </c>
      <c r="B470" s="245">
        <v>521</v>
      </c>
      <c r="C470" t="s">
        <v>38</v>
      </c>
    </row>
    <row r="471" spans="1:4">
      <c r="A471" s="243" t="s">
        <v>7092</v>
      </c>
      <c r="B471" s="245">
        <v>520.54</v>
      </c>
      <c r="C471" t="s">
        <v>38</v>
      </c>
    </row>
    <row r="472" spans="1:4">
      <c r="A472" s="244" t="s">
        <v>7094</v>
      </c>
      <c r="B472" s="245">
        <v>494.2</v>
      </c>
      <c r="C472" t="s">
        <v>38</v>
      </c>
      <c r="D472" t="s">
        <v>61</v>
      </c>
    </row>
    <row r="473" spans="1:4">
      <c r="A473" s="243" t="s">
        <v>7020</v>
      </c>
      <c r="B473" s="245">
        <v>479</v>
      </c>
      <c r="C473" t="s">
        <v>38</v>
      </c>
    </row>
    <row r="474" spans="1:4">
      <c r="A474" s="243" t="s">
        <v>7343</v>
      </c>
      <c r="B474" s="245">
        <v>477.8</v>
      </c>
      <c r="C474" t="s">
        <v>38</v>
      </c>
    </row>
    <row r="475" spans="1:4">
      <c r="A475" s="243" t="s">
        <v>7078</v>
      </c>
      <c r="B475" s="245">
        <v>459</v>
      </c>
      <c r="C475" t="s">
        <v>38</v>
      </c>
    </row>
    <row r="476" spans="1:4">
      <c r="A476" s="244" t="s">
        <v>7032</v>
      </c>
      <c r="B476" s="245">
        <v>444.8</v>
      </c>
      <c r="C476" t="s">
        <v>38</v>
      </c>
      <c r="D476" t="s">
        <v>61</v>
      </c>
    </row>
    <row r="477" spans="1:4">
      <c r="A477" s="243" t="s">
        <v>7062</v>
      </c>
      <c r="B477" s="245">
        <v>424.29</v>
      </c>
      <c r="C477" t="s">
        <v>38</v>
      </c>
    </row>
    <row r="478" spans="1:4">
      <c r="A478" s="243" t="s">
        <v>7052</v>
      </c>
      <c r="B478" s="245">
        <v>420.75</v>
      </c>
      <c r="C478" t="s">
        <v>38</v>
      </c>
    </row>
    <row r="479" spans="1:4">
      <c r="A479" s="243" t="s">
        <v>7027</v>
      </c>
      <c r="B479" s="245">
        <v>419.25</v>
      </c>
      <c r="C479" t="s">
        <v>38</v>
      </c>
    </row>
    <row r="480" spans="1:4">
      <c r="A480" s="243" t="s">
        <v>7015</v>
      </c>
      <c r="B480" s="245">
        <v>405.9</v>
      </c>
      <c r="C480" t="s">
        <v>38</v>
      </c>
    </row>
    <row r="481" spans="1:4">
      <c r="A481" s="243" t="s">
        <v>7095</v>
      </c>
      <c r="B481" s="245">
        <v>400.58</v>
      </c>
      <c r="C481" t="s">
        <v>38</v>
      </c>
    </row>
    <row r="482" spans="1:4">
      <c r="A482" s="243" t="s">
        <v>7111</v>
      </c>
      <c r="B482" s="245">
        <v>399.12</v>
      </c>
      <c r="C482" t="s">
        <v>38</v>
      </c>
    </row>
    <row r="483" spans="1:4">
      <c r="A483" s="243" t="s">
        <v>7083</v>
      </c>
      <c r="B483" s="245">
        <v>398.13</v>
      </c>
      <c r="C483" t="s">
        <v>38</v>
      </c>
    </row>
    <row r="484" spans="1:4">
      <c r="A484" s="243" t="s">
        <v>7109</v>
      </c>
      <c r="B484" s="245">
        <v>383.12</v>
      </c>
      <c r="C484" t="s">
        <v>38</v>
      </c>
    </row>
    <row r="485" spans="1:4">
      <c r="A485" s="243" t="s">
        <v>7344</v>
      </c>
      <c r="B485" s="245">
        <v>359.76</v>
      </c>
      <c r="C485" t="s">
        <v>38</v>
      </c>
    </row>
    <row r="486" spans="1:4">
      <c r="A486" s="244" t="s">
        <v>7138</v>
      </c>
      <c r="B486" s="245">
        <v>355</v>
      </c>
      <c r="C486" t="s">
        <v>38</v>
      </c>
      <c r="D486" t="s">
        <v>61</v>
      </c>
    </row>
    <row r="487" spans="1:4">
      <c r="A487" s="243" t="s">
        <v>7345</v>
      </c>
      <c r="B487" s="245">
        <v>348.3</v>
      </c>
      <c r="C487" t="s">
        <v>38</v>
      </c>
    </row>
    <row r="488" spans="1:4">
      <c r="A488" s="243" t="s">
        <v>7346</v>
      </c>
      <c r="B488" s="245">
        <v>341</v>
      </c>
      <c r="C488" t="s">
        <v>38</v>
      </c>
    </row>
    <row r="489" spans="1:4">
      <c r="A489" s="243" t="s">
        <v>7105</v>
      </c>
      <c r="B489" s="245">
        <v>332.53</v>
      </c>
      <c r="C489" t="s">
        <v>38</v>
      </c>
    </row>
    <row r="490" spans="1:4">
      <c r="A490" s="243" t="s">
        <v>7036</v>
      </c>
      <c r="B490" s="245">
        <v>323.39999999999998</v>
      </c>
      <c r="C490" t="s">
        <v>38</v>
      </c>
    </row>
    <row r="491" spans="1:4">
      <c r="A491" s="243" t="s">
        <v>7225</v>
      </c>
      <c r="B491" s="245">
        <v>320.74</v>
      </c>
      <c r="C491" t="s">
        <v>38</v>
      </c>
    </row>
    <row r="492" spans="1:4">
      <c r="A492" s="243" t="s">
        <v>7192</v>
      </c>
      <c r="B492" s="245">
        <v>319.60000000000002</v>
      </c>
      <c r="C492" t="s">
        <v>38</v>
      </c>
    </row>
    <row r="493" spans="1:4">
      <c r="A493" s="243" t="s">
        <v>7019</v>
      </c>
      <c r="B493" s="245">
        <v>311.74</v>
      </c>
      <c r="C493" t="s">
        <v>38</v>
      </c>
    </row>
    <row r="494" spans="1:4">
      <c r="A494" s="243" t="s">
        <v>7136</v>
      </c>
      <c r="B494" s="245">
        <v>297.67</v>
      </c>
      <c r="C494" t="s">
        <v>38</v>
      </c>
    </row>
    <row r="495" spans="1:4">
      <c r="A495" s="243" t="s">
        <v>7106</v>
      </c>
      <c r="B495" s="245">
        <v>293.64</v>
      </c>
      <c r="C495" t="s">
        <v>38</v>
      </c>
    </row>
    <row r="496" spans="1:4">
      <c r="A496" s="243" t="s">
        <v>7061</v>
      </c>
      <c r="B496" s="245">
        <v>287.05</v>
      </c>
      <c r="C496" t="s">
        <v>38</v>
      </c>
    </row>
    <row r="497" spans="1:4">
      <c r="A497" s="243" t="s">
        <v>7139</v>
      </c>
      <c r="B497" s="245">
        <v>278.8</v>
      </c>
      <c r="C497" t="s">
        <v>38</v>
      </c>
    </row>
    <row r="498" spans="1:4">
      <c r="A498" s="243" t="s">
        <v>7347</v>
      </c>
      <c r="B498" s="245">
        <v>278.25</v>
      </c>
      <c r="C498" t="s">
        <v>38</v>
      </c>
    </row>
    <row r="499" spans="1:4">
      <c r="A499" s="243" t="s">
        <v>7124</v>
      </c>
      <c r="B499" s="245">
        <v>271.56</v>
      </c>
      <c r="C499" t="s">
        <v>38</v>
      </c>
    </row>
    <row r="500" spans="1:4">
      <c r="A500" s="243" t="s">
        <v>7348</v>
      </c>
      <c r="B500" s="245">
        <v>270</v>
      </c>
      <c r="C500" t="s">
        <v>38</v>
      </c>
    </row>
    <row r="501" spans="1:4">
      <c r="A501" s="243" t="s">
        <v>7099</v>
      </c>
      <c r="B501" s="245">
        <v>263.76</v>
      </c>
      <c r="C501" t="s">
        <v>38</v>
      </c>
    </row>
    <row r="502" spans="1:4">
      <c r="A502" s="243" t="s">
        <v>7110</v>
      </c>
      <c r="B502" s="245">
        <v>261.02</v>
      </c>
      <c r="C502" t="s">
        <v>38</v>
      </c>
    </row>
    <row r="503" spans="1:4">
      <c r="A503" s="243" t="s">
        <v>7096</v>
      </c>
      <c r="B503" s="245">
        <v>253.02</v>
      </c>
      <c r="C503" t="s">
        <v>38</v>
      </c>
    </row>
    <row r="504" spans="1:4">
      <c r="A504" s="244" t="s">
        <v>7098</v>
      </c>
      <c r="B504" s="245">
        <v>235.26</v>
      </c>
      <c r="C504" t="s">
        <v>38</v>
      </c>
      <c r="D504" t="s">
        <v>61</v>
      </c>
    </row>
    <row r="505" spans="1:4">
      <c r="A505" s="243" t="s">
        <v>7118</v>
      </c>
      <c r="B505" s="245">
        <v>232.2</v>
      </c>
      <c r="C505" t="s">
        <v>26</v>
      </c>
    </row>
    <row r="506" spans="1:4">
      <c r="A506" s="243" t="s">
        <v>7349</v>
      </c>
      <c r="B506" s="245">
        <v>231.2</v>
      </c>
      <c r="C506" t="s">
        <v>38</v>
      </c>
    </row>
    <row r="507" spans="1:4">
      <c r="A507" s="243" t="s">
        <v>7102</v>
      </c>
      <c r="B507" s="245">
        <v>225</v>
      </c>
      <c r="C507" t="s">
        <v>38</v>
      </c>
    </row>
    <row r="508" spans="1:4">
      <c r="A508" s="243" t="s">
        <v>7117</v>
      </c>
      <c r="B508" s="245">
        <v>222.17</v>
      </c>
      <c r="C508" t="s">
        <v>38</v>
      </c>
    </row>
    <row r="509" spans="1:4">
      <c r="A509" s="243" t="s">
        <v>7147</v>
      </c>
      <c r="B509" s="245">
        <v>221.28</v>
      </c>
      <c r="C509" t="s">
        <v>38</v>
      </c>
    </row>
    <row r="510" spans="1:4">
      <c r="A510" s="243" t="s">
        <v>7085</v>
      </c>
      <c r="B510" s="245">
        <v>216.71</v>
      </c>
      <c r="C510" t="s">
        <v>38</v>
      </c>
    </row>
    <row r="511" spans="1:4">
      <c r="A511" s="243" t="s">
        <v>7113</v>
      </c>
      <c r="B511" s="245">
        <v>215.27</v>
      </c>
      <c r="C511" t="s">
        <v>38</v>
      </c>
    </row>
    <row r="512" spans="1:4">
      <c r="A512" s="243" t="s">
        <v>7350</v>
      </c>
      <c r="B512" s="245">
        <v>210</v>
      </c>
      <c r="C512" t="s">
        <v>38</v>
      </c>
    </row>
    <row r="513" spans="1:4">
      <c r="A513" s="243" t="s">
        <v>7058</v>
      </c>
      <c r="B513" s="245">
        <v>210</v>
      </c>
      <c r="C513" t="s">
        <v>38</v>
      </c>
    </row>
    <row r="514" spans="1:4">
      <c r="A514" s="244" t="s">
        <v>7247</v>
      </c>
      <c r="B514" s="245">
        <v>210</v>
      </c>
      <c r="C514" t="s">
        <v>38</v>
      </c>
      <c r="D514" t="s">
        <v>61</v>
      </c>
    </row>
    <row r="515" spans="1:4">
      <c r="A515" s="243" t="s">
        <v>7101</v>
      </c>
      <c r="B515" s="245">
        <v>205.92</v>
      </c>
      <c r="C515" t="s">
        <v>38</v>
      </c>
    </row>
    <row r="516" spans="1:4">
      <c r="A516" s="243" t="s">
        <v>7123</v>
      </c>
      <c r="B516" s="245">
        <v>201.5</v>
      </c>
      <c r="C516" t="s">
        <v>38</v>
      </c>
    </row>
    <row r="517" spans="1:4">
      <c r="A517" s="243" t="s">
        <v>7112</v>
      </c>
      <c r="B517" s="245">
        <v>201.15</v>
      </c>
      <c r="C517" t="s">
        <v>38</v>
      </c>
    </row>
    <row r="518" spans="1:4">
      <c r="A518" s="244" t="s">
        <v>7125</v>
      </c>
      <c r="B518" s="245">
        <v>195.85</v>
      </c>
      <c r="C518" t="s">
        <v>38</v>
      </c>
      <c r="D518" t="s">
        <v>61</v>
      </c>
    </row>
    <row r="519" spans="1:4">
      <c r="A519" s="243" t="s">
        <v>7351</v>
      </c>
      <c r="B519" s="245">
        <v>192.88</v>
      </c>
      <c r="C519" t="s">
        <v>38</v>
      </c>
    </row>
    <row r="520" spans="1:4">
      <c r="A520" s="243" t="s">
        <v>7063</v>
      </c>
      <c r="B520" s="245">
        <v>192.5</v>
      </c>
      <c r="C520" t="s">
        <v>38</v>
      </c>
    </row>
    <row r="521" spans="1:4">
      <c r="A521" s="243" t="s">
        <v>7134</v>
      </c>
      <c r="B521" s="245">
        <v>182.48</v>
      </c>
      <c r="C521" t="s">
        <v>38</v>
      </c>
    </row>
    <row r="522" spans="1:4">
      <c r="A522" s="243" t="s">
        <v>7218</v>
      </c>
      <c r="B522" s="245">
        <v>178.86</v>
      </c>
      <c r="C522" t="s">
        <v>38</v>
      </c>
    </row>
    <row r="523" spans="1:4">
      <c r="A523" s="243" t="s">
        <v>7352</v>
      </c>
      <c r="B523" s="245">
        <v>167.04</v>
      </c>
      <c r="C523" t="s">
        <v>38</v>
      </c>
    </row>
    <row r="524" spans="1:4">
      <c r="A524" s="243" t="s">
        <v>7056</v>
      </c>
      <c r="B524" s="245">
        <v>166.35</v>
      </c>
      <c r="C524" t="s">
        <v>38</v>
      </c>
    </row>
    <row r="525" spans="1:4">
      <c r="A525" s="244" t="s">
        <v>7144</v>
      </c>
      <c r="B525" s="245">
        <v>165.3</v>
      </c>
      <c r="C525" t="s">
        <v>38</v>
      </c>
      <c r="D525" t="s">
        <v>61</v>
      </c>
    </row>
    <row r="526" spans="1:4">
      <c r="A526" s="243" t="s">
        <v>7067</v>
      </c>
      <c r="B526" s="245">
        <v>164.2</v>
      </c>
      <c r="C526" t="s">
        <v>38</v>
      </c>
    </row>
    <row r="527" spans="1:4">
      <c r="A527" s="243" t="s">
        <v>7205</v>
      </c>
      <c r="B527" s="245">
        <v>164.2</v>
      </c>
      <c r="C527" t="s">
        <v>38</v>
      </c>
    </row>
    <row r="528" spans="1:4">
      <c r="A528" s="243" t="s">
        <v>7151</v>
      </c>
      <c r="B528" s="245">
        <v>159.44999999999999</v>
      </c>
      <c r="C528" t="s">
        <v>38</v>
      </c>
    </row>
    <row r="529" spans="1:4">
      <c r="A529" s="243" t="s">
        <v>7100</v>
      </c>
      <c r="B529" s="245">
        <v>159.19999999999999</v>
      </c>
      <c r="C529" t="s">
        <v>38</v>
      </c>
    </row>
    <row r="530" spans="1:4">
      <c r="A530" s="243" t="s">
        <v>7353</v>
      </c>
      <c r="B530" s="245">
        <v>156.66</v>
      </c>
      <c r="C530" t="s">
        <v>38</v>
      </c>
    </row>
    <row r="531" spans="1:4">
      <c r="A531" s="243" t="s">
        <v>7354</v>
      </c>
      <c r="B531" s="245">
        <v>155</v>
      </c>
      <c r="C531" t="s">
        <v>38</v>
      </c>
    </row>
    <row r="532" spans="1:4">
      <c r="A532" s="243" t="s">
        <v>7008</v>
      </c>
      <c r="B532" s="245">
        <v>150</v>
      </c>
      <c r="C532" t="s">
        <v>38</v>
      </c>
    </row>
    <row r="533" spans="1:4">
      <c r="A533" s="243" t="s">
        <v>7158</v>
      </c>
      <c r="B533" s="245">
        <v>148.5</v>
      </c>
      <c r="C533" t="s">
        <v>38</v>
      </c>
    </row>
    <row r="534" spans="1:4">
      <c r="A534" s="243" t="s">
        <v>7029</v>
      </c>
      <c r="B534" s="245">
        <v>147.9</v>
      </c>
      <c r="C534" t="s">
        <v>38</v>
      </c>
    </row>
    <row r="535" spans="1:4">
      <c r="A535" s="243" t="s">
        <v>7175</v>
      </c>
      <c r="B535" s="245">
        <v>143.76</v>
      </c>
      <c r="C535" t="s">
        <v>38</v>
      </c>
    </row>
    <row r="536" spans="1:4">
      <c r="A536" s="243" t="s">
        <v>7355</v>
      </c>
      <c r="B536" s="245">
        <v>143.5</v>
      </c>
      <c r="C536" t="s">
        <v>38</v>
      </c>
    </row>
    <row r="537" spans="1:4">
      <c r="A537" s="243" t="s">
        <v>7204</v>
      </c>
      <c r="B537" s="245">
        <v>140.91</v>
      </c>
      <c r="C537" t="s">
        <v>38</v>
      </c>
    </row>
    <row r="538" spans="1:4">
      <c r="A538" s="243" t="s">
        <v>7128</v>
      </c>
      <c r="B538" s="245">
        <v>140.25</v>
      </c>
      <c r="C538" t="s">
        <v>38</v>
      </c>
    </row>
    <row r="539" spans="1:4">
      <c r="A539" s="243" t="s">
        <v>7228</v>
      </c>
      <c r="B539" s="245">
        <v>136.91999999999999</v>
      </c>
      <c r="C539" t="s">
        <v>38</v>
      </c>
    </row>
    <row r="540" spans="1:4">
      <c r="A540" s="243" t="s">
        <v>7335</v>
      </c>
      <c r="B540" s="245">
        <v>132.6</v>
      </c>
      <c r="C540" t="s">
        <v>38</v>
      </c>
    </row>
    <row r="541" spans="1:4">
      <c r="A541" s="243" t="s">
        <v>7064</v>
      </c>
      <c r="B541" s="245">
        <v>132.30000000000001</v>
      </c>
      <c r="C541" t="s">
        <v>38</v>
      </c>
    </row>
    <row r="542" spans="1:4">
      <c r="A542" s="244" t="s">
        <v>7356</v>
      </c>
      <c r="B542" s="245">
        <v>131.25</v>
      </c>
      <c r="C542" t="s">
        <v>38</v>
      </c>
      <c r="D542" t="s">
        <v>61</v>
      </c>
    </row>
    <row r="543" spans="1:4">
      <c r="A543" s="243" t="s">
        <v>7116</v>
      </c>
      <c r="B543" s="245">
        <v>125.76</v>
      </c>
      <c r="C543" t="s">
        <v>38</v>
      </c>
    </row>
    <row r="544" spans="1:4">
      <c r="A544" s="243" t="s">
        <v>7156</v>
      </c>
      <c r="B544" s="245">
        <v>124.8</v>
      </c>
      <c r="C544" t="s">
        <v>38</v>
      </c>
    </row>
    <row r="545" spans="1:3">
      <c r="A545" s="243" t="s">
        <v>7041</v>
      </c>
      <c r="B545" s="245">
        <v>120.96</v>
      </c>
      <c r="C545" t="s">
        <v>38</v>
      </c>
    </row>
    <row r="546" spans="1:3">
      <c r="A546" s="243" t="s">
        <v>7357</v>
      </c>
      <c r="B546" s="245">
        <v>119.6</v>
      </c>
      <c r="C546" t="s">
        <v>38</v>
      </c>
    </row>
    <row r="547" spans="1:3">
      <c r="A547" s="243" t="s">
        <v>7224</v>
      </c>
      <c r="B547" s="245">
        <v>118.15</v>
      </c>
      <c r="C547" t="s">
        <v>38</v>
      </c>
    </row>
    <row r="548" spans="1:3">
      <c r="A548" s="243" t="s">
        <v>7121</v>
      </c>
      <c r="B548" s="245">
        <v>115.5</v>
      </c>
      <c r="C548" t="s">
        <v>38</v>
      </c>
    </row>
    <row r="549" spans="1:3">
      <c r="A549" s="243" t="s">
        <v>7167</v>
      </c>
      <c r="B549" s="245">
        <v>115.45</v>
      </c>
      <c r="C549" t="s">
        <v>38</v>
      </c>
    </row>
    <row r="550" spans="1:3">
      <c r="A550" s="243" t="s">
        <v>7358</v>
      </c>
      <c r="B550" s="245">
        <v>114.4</v>
      </c>
      <c r="C550" t="s">
        <v>38</v>
      </c>
    </row>
    <row r="551" spans="1:3">
      <c r="A551" s="243" t="s">
        <v>7084</v>
      </c>
      <c r="B551" s="245">
        <v>113.56</v>
      </c>
      <c r="C551" t="s">
        <v>38</v>
      </c>
    </row>
    <row r="552" spans="1:3">
      <c r="A552" s="243" t="s">
        <v>7126</v>
      </c>
      <c r="B552" s="245">
        <v>111.57</v>
      </c>
      <c r="C552" t="s">
        <v>38</v>
      </c>
    </row>
    <row r="553" spans="1:3">
      <c r="A553" s="243" t="s">
        <v>7359</v>
      </c>
      <c r="B553" s="245">
        <v>107.45</v>
      </c>
      <c r="C553" t="s">
        <v>38</v>
      </c>
    </row>
    <row r="554" spans="1:3">
      <c r="A554" s="243" t="s">
        <v>7148</v>
      </c>
      <c r="B554" s="245">
        <v>106.8</v>
      </c>
      <c r="C554" t="s">
        <v>38</v>
      </c>
    </row>
    <row r="555" spans="1:3">
      <c r="A555" s="243" t="s">
        <v>7360</v>
      </c>
      <c r="B555" s="245">
        <v>106</v>
      </c>
      <c r="C555" t="s">
        <v>38</v>
      </c>
    </row>
    <row r="556" spans="1:3">
      <c r="A556" s="243" t="s">
        <v>7253</v>
      </c>
      <c r="B556" s="245">
        <v>101.25</v>
      </c>
      <c r="C556" t="s">
        <v>38</v>
      </c>
    </row>
    <row r="557" spans="1:3">
      <c r="A557" s="243" t="s">
        <v>7361</v>
      </c>
      <c r="B557" s="245">
        <v>99.22</v>
      </c>
      <c r="C557" t="s">
        <v>38</v>
      </c>
    </row>
    <row r="558" spans="1:3">
      <c r="A558" s="243" t="s">
        <v>7219</v>
      </c>
      <c r="B558" s="245">
        <v>95.25</v>
      </c>
      <c r="C558" t="s">
        <v>38</v>
      </c>
    </row>
    <row r="559" spans="1:3">
      <c r="A559" s="243" t="s">
        <v>7240</v>
      </c>
      <c r="B559" s="245">
        <v>91.15</v>
      </c>
      <c r="C559" t="s">
        <v>38</v>
      </c>
    </row>
    <row r="560" spans="1:3">
      <c r="A560" s="243" t="s">
        <v>7362</v>
      </c>
      <c r="B560" s="245">
        <v>91.1</v>
      </c>
      <c r="C560" t="s">
        <v>38</v>
      </c>
    </row>
    <row r="561" spans="1:4">
      <c r="A561" s="243" t="s">
        <v>7157</v>
      </c>
      <c r="B561" s="245">
        <v>90.16</v>
      </c>
      <c r="C561" t="s">
        <v>38</v>
      </c>
    </row>
    <row r="562" spans="1:4">
      <c r="A562" s="243" t="s">
        <v>7363</v>
      </c>
      <c r="B562" s="245">
        <v>90.06</v>
      </c>
      <c r="C562" t="s">
        <v>38</v>
      </c>
    </row>
    <row r="563" spans="1:4">
      <c r="A563" s="243" t="s">
        <v>7169</v>
      </c>
      <c r="B563" s="245">
        <v>88.75</v>
      </c>
      <c r="C563" t="s">
        <v>38</v>
      </c>
    </row>
    <row r="564" spans="1:4">
      <c r="A564" s="244" t="s">
        <v>7364</v>
      </c>
      <c r="B564" s="245">
        <v>87.52</v>
      </c>
      <c r="C564" t="s">
        <v>38</v>
      </c>
      <c r="D564" t="s">
        <v>61</v>
      </c>
    </row>
    <row r="565" spans="1:4">
      <c r="A565" s="243" t="s">
        <v>7365</v>
      </c>
      <c r="B565" s="245">
        <v>86</v>
      </c>
      <c r="C565" t="s">
        <v>38</v>
      </c>
    </row>
    <row r="566" spans="1:4">
      <c r="A566" s="243" t="s">
        <v>7366</v>
      </c>
      <c r="B566" s="245">
        <v>85.28</v>
      </c>
      <c r="C566" t="s">
        <v>38</v>
      </c>
    </row>
    <row r="567" spans="1:4">
      <c r="A567" s="243" t="s">
        <v>7133</v>
      </c>
      <c r="B567" s="245">
        <v>84.95</v>
      </c>
      <c r="C567" t="s">
        <v>38</v>
      </c>
    </row>
    <row r="568" spans="1:4">
      <c r="A568" s="243" t="s">
        <v>7137</v>
      </c>
      <c r="B568" s="245">
        <v>82.08</v>
      </c>
      <c r="C568" t="s">
        <v>38</v>
      </c>
    </row>
    <row r="569" spans="1:4">
      <c r="A569" s="243" t="s">
        <v>7292</v>
      </c>
      <c r="B569" s="245">
        <v>81.34</v>
      </c>
      <c r="C569" t="s">
        <v>38</v>
      </c>
    </row>
    <row r="570" spans="1:4">
      <c r="A570" s="243" t="s">
        <v>7367</v>
      </c>
      <c r="B570" s="245">
        <v>79.22</v>
      </c>
      <c r="C570" t="s">
        <v>38</v>
      </c>
    </row>
    <row r="571" spans="1:4">
      <c r="A571" s="243" t="s">
        <v>7070</v>
      </c>
      <c r="B571" s="245">
        <v>77.05</v>
      </c>
      <c r="C571" t="s">
        <v>38</v>
      </c>
    </row>
    <row r="572" spans="1:4">
      <c r="A572" s="243" t="s">
        <v>7368</v>
      </c>
      <c r="B572" s="245">
        <v>77</v>
      </c>
      <c r="C572" t="s">
        <v>38</v>
      </c>
    </row>
    <row r="573" spans="1:4">
      <c r="A573" s="243" t="s">
        <v>7369</v>
      </c>
      <c r="B573" s="245">
        <v>75.599999999999994</v>
      </c>
      <c r="C573" t="s">
        <v>38</v>
      </c>
    </row>
    <row r="574" spans="1:4">
      <c r="A574" s="243" t="s">
        <v>7163</v>
      </c>
      <c r="B574" s="245">
        <v>74.23</v>
      </c>
      <c r="C574" t="s">
        <v>38</v>
      </c>
    </row>
    <row r="575" spans="1:4">
      <c r="A575" s="243" t="s">
        <v>7054</v>
      </c>
      <c r="B575" s="245">
        <v>70.400000000000006</v>
      </c>
      <c r="C575" t="s">
        <v>38</v>
      </c>
    </row>
    <row r="576" spans="1:4">
      <c r="A576" s="243" t="s">
        <v>7044</v>
      </c>
      <c r="B576" s="245">
        <v>69.319999999999993</v>
      </c>
      <c r="C576" t="s">
        <v>38</v>
      </c>
    </row>
    <row r="577" spans="1:4">
      <c r="A577" s="243" t="s">
        <v>7206</v>
      </c>
      <c r="B577" s="245">
        <v>68.37</v>
      </c>
      <c r="C577" t="s">
        <v>38</v>
      </c>
    </row>
    <row r="578" spans="1:4">
      <c r="A578" s="243" t="s">
        <v>7140</v>
      </c>
      <c r="B578" s="245">
        <v>66.72</v>
      </c>
      <c r="C578" t="s">
        <v>38</v>
      </c>
    </row>
    <row r="579" spans="1:4">
      <c r="A579" s="243" t="s">
        <v>7114</v>
      </c>
      <c r="B579" s="245">
        <v>62.37</v>
      </c>
      <c r="C579" t="s">
        <v>38</v>
      </c>
    </row>
    <row r="580" spans="1:4">
      <c r="A580" s="243" t="s">
        <v>7152</v>
      </c>
      <c r="B580" s="245">
        <v>62.25</v>
      </c>
      <c r="C580" t="s">
        <v>38</v>
      </c>
    </row>
    <row r="581" spans="1:4">
      <c r="A581" s="243" t="s">
        <v>7055</v>
      </c>
      <c r="B581" s="245">
        <v>59.07</v>
      </c>
      <c r="C581" t="s">
        <v>38</v>
      </c>
    </row>
    <row r="582" spans="1:4">
      <c r="A582" s="243" t="s">
        <v>7370</v>
      </c>
      <c r="B582" s="245">
        <v>57.75</v>
      </c>
      <c r="C582" t="s">
        <v>38</v>
      </c>
    </row>
    <row r="583" spans="1:4">
      <c r="A583" s="243" t="s">
        <v>7130</v>
      </c>
      <c r="B583" s="245">
        <v>54.84</v>
      </c>
      <c r="C583" t="s">
        <v>38</v>
      </c>
    </row>
    <row r="584" spans="1:4">
      <c r="A584" s="243" t="s">
        <v>7371</v>
      </c>
      <c r="B584" s="245">
        <v>54.54</v>
      </c>
      <c r="C584" t="s">
        <v>38</v>
      </c>
    </row>
    <row r="585" spans="1:4">
      <c r="A585" s="244" t="s">
        <v>7372</v>
      </c>
      <c r="B585" s="245">
        <v>54.44</v>
      </c>
      <c r="C585" t="s">
        <v>38</v>
      </c>
      <c r="D585" t="s">
        <v>61</v>
      </c>
    </row>
    <row r="586" spans="1:4">
      <c r="A586" s="243" t="s">
        <v>7202</v>
      </c>
      <c r="B586" s="245">
        <v>52.65</v>
      </c>
      <c r="C586" t="s">
        <v>38</v>
      </c>
    </row>
    <row r="587" spans="1:4">
      <c r="A587" s="243" t="s">
        <v>7373</v>
      </c>
      <c r="B587" s="245">
        <v>52.41</v>
      </c>
      <c r="C587" t="s">
        <v>38</v>
      </c>
    </row>
    <row r="588" spans="1:4">
      <c r="A588" s="243" t="s">
        <v>7374</v>
      </c>
      <c r="B588" s="245">
        <v>52.22</v>
      </c>
      <c r="C588" t="s">
        <v>38</v>
      </c>
    </row>
    <row r="589" spans="1:4">
      <c r="A589" s="243" t="s">
        <v>7375</v>
      </c>
      <c r="B589" s="245">
        <v>51.39</v>
      </c>
      <c r="C589" t="s">
        <v>38</v>
      </c>
    </row>
    <row r="590" spans="1:4">
      <c r="A590" s="244" t="s">
        <v>7255</v>
      </c>
      <c r="B590" s="245">
        <v>50.9</v>
      </c>
      <c r="C590" t="s">
        <v>38</v>
      </c>
      <c r="D590" t="s">
        <v>61</v>
      </c>
    </row>
    <row r="591" spans="1:4">
      <c r="A591" s="243" t="s">
        <v>7146</v>
      </c>
      <c r="B591" s="245">
        <v>50.48</v>
      </c>
      <c r="C591" t="s">
        <v>38</v>
      </c>
    </row>
    <row r="592" spans="1:4">
      <c r="A592" s="244" t="s">
        <v>7376</v>
      </c>
      <c r="B592" s="245">
        <v>50.12</v>
      </c>
      <c r="C592" t="s">
        <v>38</v>
      </c>
      <c r="D592" t="s">
        <v>61</v>
      </c>
    </row>
    <row r="593" spans="1:4">
      <c r="A593" s="243" t="s">
        <v>7377</v>
      </c>
      <c r="B593" s="245">
        <v>50</v>
      </c>
      <c r="C593" t="s">
        <v>38</v>
      </c>
    </row>
    <row r="594" spans="1:4">
      <c r="A594" s="243" t="s">
        <v>7145</v>
      </c>
      <c r="B594" s="245">
        <v>49.86</v>
      </c>
      <c r="C594" t="s">
        <v>38</v>
      </c>
    </row>
    <row r="595" spans="1:4">
      <c r="A595" s="243" t="s">
        <v>7164</v>
      </c>
      <c r="B595" s="245">
        <v>48.15</v>
      </c>
      <c r="C595" t="s">
        <v>38</v>
      </c>
    </row>
    <row r="596" spans="1:4">
      <c r="A596" s="243" t="s">
        <v>7378</v>
      </c>
      <c r="B596" s="245">
        <v>47.64</v>
      </c>
      <c r="C596" t="s">
        <v>38</v>
      </c>
    </row>
    <row r="597" spans="1:4">
      <c r="A597" s="243" t="s">
        <v>7198</v>
      </c>
      <c r="B597" s="245">
        <v>47.45</v>
      </c>
      <c r="C597" t="s">
        <v>38</v>
      </c>
    </row>
    <row r="598" spans="1:4">
      <c r="A598" s="244" t="s">
        <v>7122</v>
      </c>
      <c r="B598" s="245">
        <v>46.68</v>
      </c>
      <c r="C598" t="s">
        <v>38</v>
      </c>
      <c r="D598" t="s">
        <v>61</v>
      </c>
    </row>
    <row r="599" spans="1:4">
      <c r="A599" s="244" t="s">
        <v>7379</v>
      </c>
      <c r="B599" s="245">
        <v>46.16</v>
      </c>
      <c r="C599" t="s">
        <v>38</v>
      </c>
      <c r="D599" t="s">
        <v>61</v>
      </c>
    </row>
    <row r="600" spans="1:4">
      <c r="A600" s="243" t="s">
        <v>7177</v>
      </c>
      <c r="B600" s="245">
        <v>44.58</v>
      </c>
      <c r="C600" t="s">
        <v>38</v>
      </c>
    </row>
    <row r="601" spans="1:4">
      <c r="A601" s="243" t="s">
        <v>7380</v>
      </c>
      <c r="B601" s="245">
        <v>44.5</v>
      </c>
      <c r="C601" t="s">
        <v>38</v>
      </c>
    </row>
    <row r="602" spans="1:4">
      <c r="A602" s="243" t="s">
        <v>7381</v>
      </c>
      <c r="B602" s="245">
        <v>44.08</v>
      </c>
      <c r="C602" t="s">
        <v>38</v>
      </c>
    </row>
    <row r="603" spans="1:4">
      <c r="A603" s="243" t="s">
        <v>7153</v>
      </c>
      <c r="B603" s="245">
        <v>43.5</v>
      </c>
      <c r="C603" t="s">
        <v>38</v>
      </c>
    </row>
    <row r="604" spans="1:4">
      <c r="A604" s="243" t="s">
        <v>7382</v>
      </c>
      <c r="B604" s="245">
        <v>42.84</v>
      </c>
      <c r="C604" t="s">
        <v>38</v>
      </c>
    </row>
    <row r="605" spans="1:4">
      <c r="A605" s="243" t="s">
        <v>7226</v>
      </c>
      <c r="B605" s="245">
        <v>42.25</v>
      </c>
      <c r="C605" t="s">
        <v>38</v>
      </c>
    </row>
    <row r="606" spans="1:4">
      <c r="A606" s="243" t="s">
        <v>7383</v>
      </c>
      <c r="B606" s="245">
        <v>41.75</v>
      </c>
      <c r="C606" t="s">
        <v>38</v>
      </c>
    </row>
    <row r="607" spans="1:4">
      <c r="A607" s="243" t="s">
        <v>7262</v>
      </c>
      <c r="B607" s="245">
        <v>40.799999999999997</v>
      </c>
      <c r="C607" t="s">
        <v>38</v>
      </c>
    </row>
    <row r="608" spans="1:4">
      <c r="A608" s="243" t="s">
        <v>7173</v>
      </c>
      <c r="B608" s="245">
        <v>40.56</v>
      </c>
      <c r="C608" t="s">
        <v>38</v>
      </c>
    </row>
    <row r="609" spans="1:4">
      <c r="A609" s="243" t="s">
        <v>7384</v>
      </c>
      <c r="B609" s="245">
        <v>37.99</v>
      </c>
      <c r="C609" t="s">
        <v>38</v>
      </c>
    </row>
    <row r="610" spans="1:4">
      <c r="A610" s="243" t="s">
        <v>7385</v>
      </c>
      <c r="B610" s="245">
        <v>37.28</v>
      </c>
      <c r="C610" t="s">
        <v>38</v>
      </c>
    </row>
    <row r="611" spans="1:4">
      <c r="A611" s="243" t="s">
        <v>7386</v>
      </c>
      <c r="B611" s="245">
        <v>37</v>
      </c>
      <c r="C611" t="s">
        <v>38</v>
      </c>
    </row>
    <row r="612" spans="1:4">
      <c r="A612" s="243" t="s">
        <v>7302</v>
      </c>
      <c r="B612" s="245">
        <v>35.6</v>
      </c>
      <c r="C612" t="s">
        <v>38</v>
      </c>
    </row>
    <row r="613" spans="1:4">
      <c r="A613" s="243" t="s">
        <v>7223</v>
      </c>
      <c r="B613" s="245">
        <v>35.549999999999997</v>
      </c>
      <c r="C613" t="s">
        <v>38</v>
      </c>
    </row>
    <row r="614" spans="1:4">
      <c r="A614" s="243" t="s">
        <v>7195</v>
      </c>
      <c r="B614" s="245">
        <v>35.24</v>
      </c>
      <c r="C614" t="s">
        <v>38</v>
      </c>
    </row>
    <row r="615" spans="1:4">
      <c r="A615" s="243" t="s">
        <v>7387</v>
      </c>
      <c r="B615" s="245">
        <v>34.880000000000003</v>
      </c>
      <c r="C615" t="s">
        <v>38</v>
      </c>
    </row>
    <row r="616" spans="1:4">
      <c r="A616" s="243" t="s">
        <v>7265</v>
      </c>
      <c r="B616" s="245">
        <v>34.5</v>
      </c>
      <c r="C616" t="s">
        <v>38</v>
      </c>
    </row>
    <row r="617" spans="1:4">
      <c r="A617" s="243" t="s">
        <v>7388</v>
      </c>
      <c r="B617" s="245">
        <v>32.75</v>
      </c>
      <c r="C617" t="s">
        <v>38</v>
      </c>
    </row>
    <row r="618" spans="1:4">
      <c r="A618" s="243" t="s">
        <v>7389</v>
      </c>
      <c r="B618" s="245">
        <v>31.5</v>
      </c>
      <c r="C618" t="s">
        <v>38</v>
      </c>
    </row>
    <row r="619" spans="1:4">
      <c r="A619" s="243" t="s">
        <v>7154</v>
      </c>
      <c r="B619" s="245">
        <v>31.1</v>
      </c>
      <c r="C619" t="s">
        <v>38</v>
      </c>
    </row>
    <row r="620" spans="1:4">
      <c r="A620" s="243" t="s">
        <v>7265</v>
      </c>
      <c r="B620" s="245">
        <v>30.78</v>
      </c>
      <c r="C620" t="s">
        <v>38</v>
      </c>
    </row>
    <row r="621" spans="1:4">
      <c r="A621" s="244" t="s">
        <v>7171</v>
      </c>
      <c r="B621" s="245">
        <v>29.25</v>
      </c>
      <c r="C621" t="s">
        <v>38</v>
      </c>
      <c r="D621" t="s">
        <v>61</v>
      </c>
    </row>
    <row r="622" spans="1:4">
      <c r="A622" s="243" t="s">
        <v>7390</v>
      </c>
      <c r="B622" s="245">
        <v>28.5</v>
      </c>
      <c r="C622" t="s">
        <v>38</v>
      </c>
    </row>
    <row r="623" spans="1:4">
      <c r="A623" s="243" t="s">
        <v>7117</v>
      </c>
      <c r="B623" s="245">
        <v>28.05</v>
      </c>
      <c r="C623" t="s">
        <v>38</v>
      </c>
    </row>
    <row r="624" spans="1:4">
      <c r="A624" s="243" t="s">
        <v>7237</v>
      </c>
      <c r="B624" s="245">
        <v>27.96</v>
      </c>
      <c r="C624" t="s">
        <v>38</v>
      </c>
    </row>
    <row r="625" spans="1:4">
      <c r="A625" s="243" t="s">
        <v>7187</v>
      </c>
      <c r="B625" s="245">
        <v>26.66</v>
      </c>
      <c r="C625" t="s">
        <v>38</v>
      </c>
    </row>
    <row r="626" spans="1:4">
      <c r="A626" s="243" t="s">
        <v>7391</v>
      </c>
      <c r="B626" s="245">
        <v>26.13</v>
      </c>
      <c r="C626" t="s">
        <v>38</v>
      </c>
    </row>
    <row r="627" spans="1:4">
      <c r="A627" s="243" t="s">
        <v>7392</v>
      </c>
      <c r="B627" s="245">
        <v>25.5</v>
      </c>
      <c r="C627" t="s">
        <v>38</v>
      </c>
    </row>
    <row r="628" spans="1:4">
      <c r="A628" s="243" t="s">
        <v>7393</v>
      </c>
      <c r="B628" s="245">
        <v>24.13</v>
      </c>
      <c r="C628" t="s">
        <v>38</v>
      </c>
    </row>
    <row r="629" spans="1:4">
      <c r="A629" s="243" t="s">
        <v>7068</v>
      </c>
      <c r="B629" s="245">
        <v>23.28</v>
      </c>
      <c r="C629" t="s">
        <v>38</v>
      </c>
    </row>
    <row r="630" spans="1:4">
      <c r="A630" s="243" t="s">
        <v>7289</v>
      </c>
      <c r="B630" s="245">
        <v>23.1</v>
      </c>
      <c r="C630" t="s">
        <v>38</v>
      </c>
    </row>
    <row r="631" spans="1:4">
      <c r="A631" s="243" t="s">
        <v>7394</v>
      </c>
      <c r="B631" s="245">
        <v>22.94</v>
      </c>
      <c r="C631" t="s">
        <v>38</v>
      </c>
    </row>
    <row r="632" spans="1:4">
      <c r="A632" s="243" t="s">
        <v>7211</v>
      </c>
      <c r="B632" s="245">
        <v>22.88</v>
      </c>
      <c r="C632" t="s">
        <v>38</v>
      </c>
    </row>
    <row r="633" spans="1:4">
      <c r="A633" s="243" t="s">
        <v>7069</v>
      </c>
      <c r="B633" s="245">
        <v>22.8</v>
      </c>
      <c r="C633" t="s">
        <v>38</v>
      </c>
    </row>
    <row r="634" spans="1:4">
      <c r="A634" s="243" t="s">
        <v>7395</v>
      </c>
      <c r="B634" s="245">
        <v>22.64</v>
      </c>
      <c r="C634" t="s">
        <v>38</v>
      </c>
    </row>
    <row r="635" spans="1:4">
      <c r="A635" s="243" t="s">
        <v>7260</v>
      </c>
      <c r="B635" s="245">
        <v>21.9</v>
      </c>
      <c r="C635" t="s">
        <v>38</v>
      </c>
    </row>
    <row r="636" spans="1:4">
      <c r="A636" s="243" t="s">
        <v>7396</v>
      </c>
      <c r="B636" s="245">
        <v>21.39</v>
      </c>
      <c r="C636" t="s">
        <v>38</v>
      </c>
    </row>
    <row r="637" spans="1:4">
      <c r="A637" s="244" t="s">
        <v>7397</v>
      </c>
      <c r="B637" s="245">
        <v>21.38</v>
      </c>
      <c r="C637" t="s">
        <v>38</v>
      </c>
      <c r="D637" t="s">
        <v>61</v>
      </c>
    </row>
    <row r="638" spans="1:4">
      <c r="A638" s="243" t="s">
        <v>7398</v>
      </c>
      <c r="B638" s="245">
        <v>21.03</v>
      </c>
      <c r="C638" t="s">
        <v>38</v>
      </c>
    </row>
    <row r="639" spans="1:4">
      <c r="A639" s="243" t="s">
        <v>7399</v>
      </c>
      <c r="B639" s="245">
        <v>20.9</v>
      </c>
      <c r="C639" t="s">
        <v>38</v>
      </c>
    </row>
    <row r="640" spans="1:4">
      <c r="A640" s="243" t="s">
        <v>7212</v>
      </c>
      <c r="B640" s="245">
        <v>20.84</v>
      </c>
      <c r="C640" t="s">
        <v>38</v>
      </c>
    </row>
    <row r="641" spans="1:3">
      <c r="A641" s="243" t="s">
        <v>7400</v>
      </c>
      <c r="B641" s="245">
        <v>20.399999999999999</v>
      </c>
      <c r="C641" t="s">
        <v>38</v>
      </c>
    </row>
    <row r="642" spans="1:3">
      <c r="A642" s="243" t="s">
        <v>7244</v>
      </c>
      <c r="B642" s="245">
        <v>20.2</v>
      </c>
      <c r="C642" t="s">
        <v>38</v>
      </c>
    </row>
    <row r="643" spans="1:3">
      <c r="A643" s="243" t="s">
        <v>7233</v>
      </c>
      <c r="B643" s="245">
        <v>18.93</v>
      </c>
      <c r="C643" t="s">
        <v>38</v>
      </c>
    </row>
    <row r="644" spans="1:3">
      <c r="A644" s="243" t="s">
        <v>7401</v>
      </c>
      <c r="B644" s="245">
        <v>18.89</v>
      </c>
      <c r="C644" t="s">
        <v>38</v>
      </c>
    </row>
    <row r="645" spans="1:3">
      <c r="A645" s="243" t="s">
        <v>7402</v>
      </c>
      <c r="B645" s="245">
        <v>18.61</v>
      </c>
      <c r="C645" t="s">
        <v>38</v>
      </c>
    </row>
    <row r="646" spans="1:3">
      <c r="A646" s="243" t="s">
        <v>7403</v>
      </c>
      <c r="B646" s="245">
        <v>17.25</v>
      </c>
      <c r="C646" t="s">
        <v>38</v>
      </c>
    </row>
    <row r="647" spans="1:3">
      <c r="A647" s="243" t="s">
        <v>7404</v>
      </c>
      <c r="B647" s="245">
        <v>17.09</v>
      </c>
      <c r="C647" t="s">
        <v>38</v>
      </c>
    </row>
    <row r="648" spans="1:3">
      <c r="A648" s="243" t="s">
        <v>7405</v>
      </c>
      <c r="B648" s="245">
        <v>16.66</v>
      </c>
      <c r="C648" t="s">
        <v>38</v>
      </c>
    </row>
    <row r="649" spans="1:3">
      <c r="A649" s="243" t="s">
        <v>7208</v>
      </c>
      <c r="B649" s="245">
        <v>16.59</v>
      </c>
      <c r="C649" t="s">
        <v>38</v>
      </c>
    </row>
    <row r="650" spans="1:3">
      <c r="A650" s="243" t="s">
        <v>7406</v>
      </c>
      <c r="B650" s="245">
        <v>16.55</v>
      </c>
      <c r="C650" t="s">
        <v>38</v>
      </c>
    </row>
    <row r="651" spans="1:3">
      <c r="A651" s="243" t="s">
        <v>7285</v>
      </c>
      <c r="B651" s="245">
        <v>14.15</v>
      </c>
      <c r="C651" t="s">
        <v>38</v>
      </c>
    </row>
    <row r="652" spans="1:3">
      <c r="B652" s="8"/>
    </row>
    <row r="653" spans="1:3">
      <c r="A653" s="243" t="s">
        <v>7407</v>
      </c>
      <c r="B653" s="245">
        <v>12.7</v>
      </c>
      <c r="C653" t="s">
        <v>38</v>
      </c>
    </row>
    <row r="654" spans="1:3">
      <c r="A654" s="243" t="s">
        <v>7066</v>
      </c>
      <c r="B654" s="245">
        <v>10.24</v>
      </c>
      <c r="C654" t="s">
        <v>38</v>
      </c>
    </row>
    <row r="655" spans="1:3">
      <c r="A655" s="243" t="s">
        <v>7248</v>
      </c>
      <c r="B655" s="245">
        <v>9.33</v>
      </c>
      <c r="C655" t="s">
        <v>38</v>
      </c>
    </row>
    <row r="656" spans="1:3">
      <c r="A656" s="243" t="s">
        <v>7408</v>
      </c>
      <c r="B656" s="245">
        <v>7.33</v>
      </c>
      <c r="C656" t="s">
        <v>38</v>
      </c>
    </row>
    <row r="657" spans="1:4">
      <c r="B657" s="247"/>
    </row>
    <row r="658" spans="1:4">
      <c r="A658" s="243" t="s">
        <v>7285</v>
      </c>
      <c r="B658" s="245">
        <v>138.30000000000001</v>
      </c>
      <c r="C658" t="s">
        <v>38</v>
      </c>
    </row>
    <row r="659" spans="1:4">
      <c r="A659" s="243" t="s">
        <v>7103</v>
      </c>
      <c r="B659" s="245">
        <v>130.24</v>
      </c>
      <c r="C659" t="s">
        <v>38</v>
      </c>
    </row>
    <row r="660" spans="1:4">
      <c r="A660" s="243" t="s">
        <v>7297</v>
      </c>
      <c r="B660" s="245">
        <v>82</v>
      </c>
      <c r="C660" t="s">
        <v>38</v>
      </c>
    </row>
    <row r="661" spans="1:4">
      <c r="A661" s="244" t="s">
        <v>7105</v>
      </c>
      <c r="B661" s="245">
        <v>62</v>
      </c>
      <c r="C661" t="s">
        <v>38</v>
      </c>
      <c r="D661" t="s">
        <v>61</v>
      </c>
    </row>
    <row r="662" spans="1:4">
      <c r="A662" s="243" t="s">
        <v>7174</v>
      </c>
      <c r="B662" s="245">
        <v>60.16</v>
      </c>
      <c r="C662" t="s">
        <v>38</v>
      </c>
    </row>
    <row r="663" spans="1:4">
      <c r="A663" s="243" t="s">
        <v>7162</v>
      </c>
      <c r="B663" s="245">
        <v>55.6</v>
      </c>
      <c r="C663" t="s">
        <v>38</v>
      </c>
    </row>
    <row r="664" spans="1:4">
      <c r="A664" s="243" t="s">
        <v>7317</v>
      </c>
      <c r="B664" s="245">
        <v>53.41</v>
      </c>
      <c r="C664" t="s">
        <v>26</v>
      </c>
    </row>
    <row r="665" spans="1:4">
      <c r="A665" s="243" t="s">
        <v>7027</v>
      </c>
      <c r="B665" s="245">
        <v>49</v>
      </c>
      <c r="C665" t="s">
        <v>38</v>
      </c>
    </row>
    <row r="666" spans="1:4">
      <c r="A666" s="243" t="s">
        <v>7409</v>
      </c>
      <c r="B666" s="245">
        <v>43.5</v>
      </c>
      <c r="C666" t="s">
        <v>26</v>
      </c>
    </row>
    <row r="667" spans="1:4">
      <c r="A667" s="243" t="s">
        <v>7291</v>
      </c>
      <c r="B667" s="245">
        <v>42.44</v>
      </c>
      <c r="C667" t="s">
        <v>38</v>
      </c>
    </row>
    <row r="668" spans="1:4">
      <c r="A668" s="243" t="s">
        <v>7410</v>
      </c>
      <c r="B668" s="245">
        <v>42.33</v>
      </c>
      <c r="C668" t="s">
        <v>26</v>
      </c>
    </row>
    <row r="669" spans="1:4">
      <c r="A669" s="243" t="s">
        <v>7060</v>
      </c>
      <c r="B669" s="245">
        <v>34.700000000000003</v>
      </c>
      <c r="C669" t="s">
        <v>38</v>
      </c>
    </row>
    <row r="670" spans="1:4">
      <c r="A670" s="243" t="s">
        <v>7048</v>
      </c>
      <c r="B670" s="245">
        <v>34.5</v>
      </c>
      <c r="C670" t="s">
        <v>38</v>
      </c>
    </row>
    <row r="671" spans="1:4">
      <c r="A671" s="243" t="s">
        <v>7357</v>
      </c>
      <c r="B671" s="245">
        <v>31.7</v>
      </c>
      <c r="C671" t="s">
        <v>38</v>
      </c>
    </row>
    <row r="672" spans="1:4">
      <c r="A672" s="244" t="s">
        <v>7046</v>
      </c>
      <c r="B672" s="245">
        <v>31.5</v>
      </c>
      <c r="C672" t="s">
        <v>38</v>
      </c>
      <c r="D672" t="s">
        <v>61</v>
      </c>
    </row>
    <row r="673" spans="1:3">
      <c r="A673" s="243" t="s">
        <v>7253</v>
      </c>
      <c r="B673" s="245">
        <v>29.75</v>
      </c>
      <c r="C673" t="s">
        <v>38</v>
      </c>
    </row>
    <row r="674" spans="1:3">
      <c r="A674" s="243" t="s">
        <v>7411</v>
      </c>
      <c r="B674" s="245">
        <v>29.5</v>
      </c>
      <c r="C674" t="s">
        <v>38</v>
      </c>
    </row>
    <row r="675" spans="1:3">
      <c r="A675" s="243" t="s">
        <v>7069</v>
      </c>
      <c r="B675" s="245">
        <v>28.8</v>
      </c>
      <c r="C675" t="s">
        <v>38</v>
      </c>
    </row>
    <row r="676" spans="1:3">
      <c r="A676" s="243" t="s">
        <v>7412</v>
      </c>
      <c r="B676" s="245">
        <v>25.77</v>
      </c>
      <c r="C676" t="s">
        <v>38</v>
      </c>
    </row>
    <row r="677" spans="1:3">
      <c r="A677" s="243" t="s">
        <v>7413</v>
      </c>
      <c r="B677" s="245">
        <v>21.32</v>
      </c>
      <c r="C677" t="s">
        <v>38</v>
      </c>
    </row>
    <row r="678" spans="1:3">
      <c r="A678" s="243" t="s">
        <v>7035</v>
      </c>
      <c r="B678" s="245">
        <v>20.84</v>
      </c>
      <c r="C678" t="s">
        <v>38</v>
      </c>
    </row>
    <row r="679" spans="1:3">
      <c r="A679" s="243" t="s">
        <v>7350</v>
      </c>
      <c r="B679" s="245">
        <v>20.8</v>
      </c>
      <c r="C679" t="s">
        <v>38</v>
      </c>
    </row>
    <row r="680" spans="1:3">
      <c r="A680" s="243" t="s">
        <v>7342</v>
      </c>
      <c r="B680" s="245">
        <v>19.75</v>
      </c>
      <c r="C680" t="s">
        <v>38</v>
      </c>
    </row>
    <row r="681" spans="1:3">
      <c r="A681" s="243" t="s">
        <v>7093</v>
      </c>
      <c r="B681" s="245">
        <v>18.55</v>
      </c>
      <c r="C681" t="s">
        <v>38</v>
      </c>
    </row>
    <row r="682" spans="1:3">
      <c r="A682" s="243" t="s">
        <v>7414</v>
      </c>
      <c r="B682" s="245">
        <v>17.84</v>
      </c>
      <c r="C682" t="s">
        <v>38</v>
      </c>
    </row>
    <row r="683" spans="1:3">
      <c r="A683" s="243" t="s">
        <v>7157</v>
      </c>
      <c r="B683" s="245">
        <v>16.600000000000001</v>
      </c>
      <c r="C683" t="s">
        <v>38</v>
      </c>
    </row>
    <row r="684" spans="1:3">
      <c r="A684" s="243" t="s">
        <v>7117</v>
      </c>
      <c r="B684" s="245">
        <v>14.11</v>
      </c>
      <c r="C684" t="s">
        <v>38</v>
      </c>
    </row>
    <row r="685" spans="1:3">
      <c r="A685" s="243" t="s">
        <v>7415</v>
      </c>
      <c r="B685" s="245">
        <v>9.94</v>
      </c>
      <c r="C685" t="s">
        <v>25</v>
      </c>
    </row>
    <row r="686" spans="1:3">
      <c r="A686" s="243" t="s">
        <v>7416</v>
      </c>
      <c r="B686" s="245">
        <v>9.7200000000000006</v>
      </c>
      <c r="C686" t="s">
        <v>25</v>
      </c>
    </row>
    <row r="687" spans="1:3">
      <c r="A687" s="243" t="s">
        <v>7067</v>
      </c>
      <c r="B687" s="245">
        <v>9.32</v>
      </c>
      <c r="C687" t="s">
        <v>38</v>
      </c>
    </row>
    <row r="688" spans="1:3">
      <c r="A688" s="243" t="s">
        <v>7408</v>
      </c>
      <c r="B688" s="245">
        <v>7.33</v>
      </c>
      <c r="C688" t="s">
        <v>38</v>
      </c>
    </row>
    <row r="689" spans="1:4">
      <c r="A689" s="243" t="s">
        <v>7211</v>
      </c>
      <c r="B689" s="245">
        <v>5.59</v>
      </c>
      <c r="C689" t="s">
        <v>38</v>
      </c>
    </row>
    <row r="690" spans="1:4">
      <c r="A690" s="243" t="s">
        <v>7208</v>
      </c>
      <c r="B690" s="245">
        <v>5.53</v>
      </c>
      <c r="C690" t="s">
        <v>38</v>
      </c>
    </row>
    <row r="691" spans="1:4">
      <c r="A691" s="243" t="s">
        <v>7417</v>
      </c>
      <c r="B691" s="245">
        <v>4.3099999999999996</v>
      </c>
      <c r="C691" t="s">
        <v>38</v>
      </c>
    </row>
    <row r="692" spans="1:4">
      <c r="A692" t="s">
        <v>7418</v>
      </c>
      <c r="B692" s="247">
        <v>123.1</v>
      </c>
      <c r="C692" t="s">
        <v>38</v>
      </c>
    </row>
    <row r="693" spans="1:4">
      <c r="A693" t="s">
        <v>7418</v>
      </c>
      <c r="B693" s="44">
        <v>123.1</v>
      </c>
      <c r="C693" t="s">
        <v>38</v>
      </c>
    </row>
    <row r="694" spans="1:4">
      <c r="A694" t="s">
        <v>7419</v>
      </c>
      <c r="B694" s="8">
        <v>26.73</v>
      </c>
      <c r="C694" t="s">
        <v>38</v>
      </c>
    </row>
    <row r="695" spans="1:4">
      <c r="A695" t="s">
        <v>7420</v>
      </c>
      <c r="B695" s="8">
        <v>51.65</v>
      </c>
      <c r="C695" t="s">
        <v>38</v>
      </c>
    </row>
    <row r="696" spans="1:4">
      <c r="A696" t="s">
        <v>7421</v>
      </c>
      <c r="B696" s="8">
        <v>49.25</v>
      </c>
      <c r="C696" t="s">
        <v>38</v>
      </c>
    </row>
    <row r="697" spans="1:4">
      <c r="A697" t="s">
        <v>7422</v>
      </c>
      <c r="B697" s="8">
        <v>98.6</v>
      </c>
      <c r="C697" t="s">
        <v>26</v>
      </c>
    </row>
    <row r="698" spans="1:4">
      <c r="A698" t="s">
        <v>7423</v>
      </c>
      <c r="B698" s="8">
        <v>24.84</v>
      </c>
      <c r="C698" t="s">
        <v>26</v>
      </c>
    </row>
    <row r="699" spans="1:4">
      <c r="A699" t="s">
        <v>7424</v>
      </c>
      <c r="B699" s="8">
        <v>292</v>
      </c>
      <c r="C699" t="s">
        <v>26</v>
      </c>
      <c r="D699" t="s">
        <v>62</v>
      </c>
    </row>
    <row r="700" spans="1:4">
      <c r="B700" s="8"/>
    </row>
    <row r="701" spans="1:4">
      <c r="A701" t="s">
        <v>7425</v>
      </c>
      <c r="B701" s="8">
        <v>6.4</v>
      </c>
      <c r="C701" t="s">
        <v>38</v>
      </c>
    </row>
    <row r="702" spans="1:4">
      <c r="A702" t="s">
        <v>7426</v>
      </c>
      <c r="B702" s="8">
        <v>44.25</v>
      </c>
      <c r="C702" t="s">
        <v>34</v>
      </c>
    </row>
    <row r="703" spans="1:4">
      <c r="A703" t="s">
        <v>7427</v>
      </c>
      <c r="B703" s="8">
        <v>112.28</v>
      </c>
      <c r="C703" t="s">
        <v>26</v>
      </c>
    </row>
    <row r="704" spans="1:4">
      <c r="A704" t="s">
        <v>7428</v>
      </c>
      <c r="B704" s="8">
        <v>117.28</v>
      </c>
      <c r="C704" t="s">
        <v>34</v>
      </c>
    </row>
    <row r="705" spans="1:4">
      <c r="A705" t="s">
        <v>7429</v>
      </c>
      <c r="B705" s="8">
        <v>5.35</v>
      </c>
      <c r="C705" t="s">
        <v>38</v>
      </c>
      <c r="D705" t="s">
        <v>61</v>
      </c>
    </row>
    <row r="706" spans="1:4">
      <c r="A706" t="s">
        <v>7430</v>
      </c>
      <c r="B706" s="8">
        <v>44.48</v>
      </c>
      <c r="C706" t="s">
        <v>38</v>
      </c>
    </row>
    <row r="707" spans="1:4">
      <c r="A707" t="s">
        <v>7431</v>
      </c>
      <c r="B707" s="8">
        <v>54.9</v>
      </c>
      <c r="C707" t="s">
        <v>38</v>
      </c>
    </row>
    <row r="708" spans="1:4">
      <c r="A708" t="s">
        <v>7432</v>
      </c>
      <c r="B708" s="44">
        <v>74.5</v>
      </c>
      <c r="C708" t="s">
        <v>38</v>
      </c>
      <c r="D708" t="s">
        <v>61</v>
      </c>
    </row>
    <row r="709" spans="1:4">
      <c r="A709" t="s">
        <v>7433</v>
      </c>
      <c r="B709" s="8">
        <v>56.8</v>
      </c>
      <c r="C709" t="s">
        <v>38</v>
      </c>
    </row>
    <row r="710" spans="1:4">
      <c r="A710" t="s">
        <v>7434</v>
      </c>
      <c r="B710" s="8">
        <v>72.8</v>
      </c>
      <c r="C710" t="s">
        <v>38</v>
      </c>
    </row>
    <row r="711" spans="1:4">
      <c r="A711" t="s">
        <v>7418</v>
      </c>
      <c r="B711" s="8">
        <v>58.5</v>
      </c>
      <c r="C711" t="s">
        <v>38</v>
      </c>
      <c r="D711" t="s">
        <v>61</v>
      </c>
    </row>
    <row r="712" spans="1:4">
      <c r="B712" s="8"/>
    </row>
    <row r="713" spans="1:4">
      <c r="A713" s="186" t="s">
        <v>7001</v>
      </c>
      <c r="B713" s="216">
        <f>SUM(B2:B711)</f>
        <v>143026.0799999999</v>
      </c>
    </row>
    <row r="714" spans="1:4">
      <c r="B714" s="8"/>
    </row>
    <row r="715" spans="1:4">
      <c r="B715" s="8"/>
    </row>
    <row r="716" spans="1:4">
      <c r="B716" s="8"/>
    </row>
    <row r="717" spans="1:4">
      <c r="B717" s="8"/>
    </row>
    <row r="718" spans="1:4">
      <c r="B718" s="8"/>
    </row>
    <row r="719" spans="1:4">
      <c r="B719" s="8"/>
    </row>
    <row r="720" spans="1:4">
      <c r="B720" s="8"/>
    </row>
    <row r="721" spans="2:2">
      <c r="B721" s="8"/>
    </row>
    <row r="722" spans="2:2">
      <c r="B722" s="8"/>
    </row>
    <row r="723" spans="2:2">
      <c r="B723" s="8"/>
    </row>
    <row r="724" spans="2:2">
      <c r="B724" s="8"/>
    </row>
    <row r="725" spans="2:2">
      <c r="B725" s="8"/>
    </row>
    <row r="726" spans="2:2">
      <c r="B726" s="8"/>
    </row>
    <row r="727" spans="2:2">
      <c r="B727" s="8"/>
    </row>
    <row r="728" spans="2:2">
      <c r="B728" s="8"/>
    </row>
    <row r="729" spans="2:2">
      <c r="B729" s="8"/>
    </row>
    <row r="730" spans="2:2">
      <c r="B730" s="8"/>
    </row>
    <row r="731" spans="2:2">
      <c r="B731" s="8"/>
    </row>
    <row r="732" spans="2:2">
      <c r="B732" s="8"/>
    </row>
    <row r="733" spans="2:2">
      <c r="B733" s="8"/>
    </row>
    <row r="734" spans="2:2">
      <c r="B734" s="8"/>
    </row>
    <row r="735" spans="2:2">
      <c r="B735" s="8"/>
    </row>
    <row r="736" spans="2:2">
      <c r="B736" s="8"/>
    </row>
    <row r="737" spans="2:2">
      <c r="B737" s="8"/>
    </row>
    <row r="738" spans="2:2">
      <c r="B738" s="8"/>
    </row>
    <row r="739" spans="2:2">
      <c r="B739" s="8"/>
    </row>
    <row r="740" spans="2:2">
      <c r="B740" s="8"/>
    </row>
    <row r="741" spans="2:2">
      <c r="B741" s="8"/>
    </row>
    <row r="742" spans="2:2">
      <c r="B742" s="8"/>
    </row>
    <row r="743" spans="2:2">
      <c r="B743" s="8"/>
    </row>
    <row r="744" spans="2:2">
      <c r="B744" s="8"/>
    </row>
    <row r="745" spans="2:2">
      <c r="B745" s="8"/>
    </row>
    <row r="746" spans="2:2">
      <c r="B746" s="8"/>
    </row>
    <row r="747" spans="2:2">
      <c r="B747" s="8"/>
    </row>
    <row r="748" spans="2:2">
      <c r="B748" s="8"/>
    </row>
    <row r="749" spans="2:2">
      <c r="B749" s="8"/>
    </row>
    <row r="750" spans="2:2">
      <c r="B750" s="8"/>
    </row>
    <row r="751" spans="2:2">
      <c r="B751" s="8"/>
    </row>
    <row r="752" spans="2:2">
      <c r="B752" s="8"/>
    </row>
    <row r="753" spans="2:2">
      <c r="B753" s="8"/>
    </row>
    <row r="754" spans="2:2">
      <c r="B754" s="8"/>
    </row>
    <row r="755" spans="2:2">
      <c r="B755" s="8"/>
    </row>
    <row r="756" spans="2:2">
      <c r="B756" s="8"/>
    </row>
    <row r="757" spans="2:2">
      <c r="B757" s="8"/>
    </row>
    <row r="758" spans="2:2">
      <c r="B758" s="8"/>
    </row>
    <row r="759" spans="2:2">
      <c r="B759" s="8"/>
    </row>
    <row r="760" spans="2:2">
      <c r="B760" s="8"/>
    </row>
    <row r="761" spans="2:2">
      <c r="B761" s="8"/>
    </row>
    <row r="762" spans="2:2">
      <c r="B762" s="8"/>
    </row>
    <row r="763" spans="2:2">
      <c r="B763" s="8"/>
    </row>
    <row r="764" spans="2:2">
      <c r="B764" s="8"/>
    </row>
    <row r="765" spans="2:2">
      <c r="B765" s="8"/>
    </row>
    <row r="766" spans="2:2">
      <c r="B766" s="8"/>
    </row>
    <row r="767" spans="2:2">
      <c r="B767" s="8"/>
    </row>
    <row r="768" spans="2:2">
      <c r="B768" s="8"/>
    </row>
    <row r="769" spans="2:2">
      <c r="B769" s="8"/>
    </row>
    <row r="770" spans="2:2">
      <c r="B770" s="8"/>
    </row>
    <row r="771" spans="2:2">
      <c r="B771" s="8"/>
    </row>
    <row r="772" spans="2:2">
      <c r="B772" s="8"/>
    </row>
    <row r="773" spans="2:2">
      <c r="B773" s="8"/>
    </row>
    <row r="774" spans="2:2">
      <c r="B774" s="8"/>
    </row>
    <row r="775" spans="2:2">
      <c r="B775" s="8"/>
    </row>
    <row r="776" spans="2:2">
      <c r="B776" s="8"/>
    </row>
    <row r="777" spans="2:2">
      <c r="B777" s="8"/>
    </row>
    <row r="778" spans="2:2">
      <c r="B778" s="8"/>
    </row>
    <row r="779" spans="2:2">
      <c r="B779" s="8"/>
    </row>
    <row r="780" spans="2:2">
      <c r="B780" s="8"/>
    </row>
    <row r="781" spans="2:2">
      <c r="B781" s="8"/>
    </row>
    <row r="782" spans="2:2">
      <c r="B782" s="8"/>
    </row>
    <row r="783" spans="2:2">
      <c r="B783" s="8"/>
    </row>
    <row r="784" spans="2:2">
      <c r="B784" s="8"/>
    </row>
    <row r="785" spans="2:2">
      <c r="B785" s="8"/>
    </row>
    <row r="786" spans="2:2">
      <c r="B786" s="8"/>
    </row>
    <row r="787" spans="2:2">
      <c r="B787" s="8"/>
    </row>
    <row r="788" spans="2:2">
      <c r="B788" s="8"/>
    </row>
    <row r="789" spans="2:2">
      <c r="B789" s="8"/>
    </row>
    <row r="790" spans="2:2">
      <c r="B790" s="8"/>
    </row>
    <row r="791" spans="2:2">
      <c r="B791" s="8"/>
    </row>
    <row r="792" spans="2:2">
      <c r="B792" s="8"/>
    </row>
    <row r="793" spans="2:2">
      <c r="B793" s="8"/>
    </row>
    <row r="794" spans="2:2">
      <c r="B794" s="8"/>
    </row>
    <row r="795" spans="2:2">
      <c r="B795" s="8"/>
    </row>
    <row r="796" spans="2:2">
      <c r="B796" s="8"/>
    </row>
    <row r="797" spans="2:2">
      <c r="B797" s="8"/>
    </row>
    <row r="798" spans="2:2">
      <c r="B798" s="8"/>
    </row>
    <row r="799" spans="2:2">
      <c r="B799" s="8"/>
    </row>
    <row r="800" spans="2:2">
      <c r="B800" s="8"/>
    </row>
    <row r="801" spans="2:2">
      <c r="B801" s="8"/>
    </row>
    <row r="802" spans="2:2">
      <c r="B802" s="8"/>
    </row>
    <row r="803" spans="2:2">
      <c r="B803" s="8"/>
    </row>
    <row r="804" spans="2:2">
      <c r="B804" s="8"/>
    </row>
    <row r="805" spans="2:2">
      <c r="B805" s="8"/>
    </row>
    <row r="806" spans="2:2">
      <c r="B806" s="8"/>
    </row>
    <row r="807" spans="2:2">
      <c r="B807" s="8"/>
    </row>
    <row r="808" spans="2:2">
      <c r="B808" s="8"/>
    </row>
    <row r="809" spans="2:2">
      <c r="B809" s="8"/>
    </row>
    <row r="810" spans="2:2">
      <c r="B810" s="8"/>
    </row>
    <row r="811" spans="2:2">
      <c r="B811" s="8"/>
    </row>
    <row r="812" spans="2:2">
      <c r="B812" s="8"/>
    </row>
    <row r="813" spans="2:2">
      <c r="B813" s="8"/>
    </row>
    <row r="814" spans="2:2">
      <c r="B814" s="8"/>
    </row>
    <row r="815" spans="2:2">
      <c r="B815" s="8"/>
    </row>
    <row r="816" spans="2:2">
      <c r="B816" s="8"/>
    </row>
    <row r="817" spans="2:2">
      <c r="B817" s="8"/>
    </row>
    <row r="818" spans="2:2">
      <c r="B818" s="8"/>
    </row>
    <row r="819" spans="2:2">
      <c r="B819" s="8"/>
    </row>
    <row r="820" spans="2:2">
      <c r="B820" s="8"/>
    </row>
    <row r="821" spans="2:2">
      <c r="B821" s="8"/>
    </row>
    <row r="822" spans="2:2">
      <c r="B822" s="8"/>
    </row>
    <row r="823" spans="2:2">
      <c r="B823" s="8"/>
    </row>
    <row r="824" spans="2:2">
      <c r="B824" s="8"/>
    </row>
    <row r="825" spans="2:2">
      <c r="B825" s="8"/>
    </row>
    <row r="826" spans="2:2">
      <c r="B826" s="8"/>
    </row>
    <row r="827" spans="2:2">
      <c r="B827" s="8"/>
    </row>
    <row r="828" spans="2:2">
      <c r="B828" s="8"/>
    </row>
    <row r="829" spans="2:2">
      <c r="B829" s="8"/>
    </row>
    <row r="830" spans="2:2">
      <c r="B830" s="8"/>
    </row>
    <row r="831" spans="2:2">
      <c r="B831" s="8"/>
    </row>
    <row r="832" spans="2:2">
      <c r="B832" s="8"/>
    </row>
    <row r="833" spans="2:2">
      <c r="B833" s="8"/>
    </row>
    <row r="834" spans="2:2">
      <c r="B834" s="8"/>
    </row>
    <row r="835" spans="2:2">
      <c r="B835" s="8"/>
    </row>
    <row r="836" spans="2:2">
      <c r="B836" s="8"/>
    </row>
    <row r="837" spans="2:2">
      <c r="B837" s="8"/>
    </row>
    <row r="838" spans="2:2">
      <c r="B838" s="8"/>
    </row>
    <row r="839" spans="2:2">
      <c r="B839" s="8"/>
    </row>
    <row r="840" spans="2:2">
      <c r="B840" s="8"/>
    </row>
    <row r="841" spans="2:2">
      <c r="B841" s="8"/>
    </row>
    <row r="842" spans="2:2">
      <c r="B842" s="8"/>
    </row>
    <row r="843" spans="2:2">
      <c r="B843" s="8"/>
    </row>
    <row r="844" spans="2:2">
      <c r="B844" s="8"/>
    </row>
    <row r="845" spans="2:2">
      <c r="B845" s="8"/>
    </row>
    <row r="846" spans="2:2">
      <c r="B846" s="8"/>
    </row>
    <row r="847" spans="2:2">
      <c r="B847" s="8"/>
    </row>
    <row r="848" spans="2:2">
      <c r="B848" s="8"/>
    </row>
    <row r="849" spans="2:2">
      <c r="B849" s="8"/>
    </row>
    <row r="850" spans="2:2">
      <c r="B850" s="8"/>
    </row>
    <row r="851" spans="2:2">
      <c r="B851" s="8"/>
    </row>
    <row r="852" spans="2:2">
      <c r="B852" s="8"/>
    </row>
    <row r="853" spans="2:2">
      <c r="B853" s="8"/>
    </row>
    <row r="854" spans="2:2">
      <c r="B854" s="8"/>
    </row>
    <row r="855" spans="2:2">
      <c r="B855" s="8"/>
    </row>
    <row r="856" spans="2:2">
      <c r="B856" s="8"/>
    </row>
    <row r="857" spans="2:2">
      <c r="B857" s="8"/>
    </row>
    <row r="858" spans="2:2">
      <c r="B858" s="8"/>
    </row>
    <row r="859" spans="2:2">
      <c r="B859" s="8"/>
    </row>
    <row r="860" spans="2:2">
      <c r="B860" s="8"/>
    </row>
    <row r="861" spans="2:2">
      <c r="B861" s="8"/>
    </row>
    <row r="862" spans="2:2">
      <c r="B862" s="8"/>
    </row>
    <row r="863" spans="2:2">
      <c r="B863" s="8"/>
    </row>
    <row r="864" spans="2:2">
      <c r="B864" s="8"/>
    </row>
    <row r="865" spans="2:2">
      <c r="B865" s="8"/>
    </row>
    <row r="866" spans="2:2">
      <c r="B866" s="8"/>
    </row>
    <row r="867" spans="2:2">
      <c r="B867" s="8"/>
    </row>
    <row r="868" spans="2:2">
      <c r="B868" s="8"/>
    </row>
    <row r="869" spans="2:2">
      <c r="B869" s="8"/>
    </row>
    <row r="870" spans="2:2">
      <c r="B870" s="8"/>
    </row>
    <row r="871" spans="2:2">
      <c r="B871" s="8"/>
    </row>
    <row r="872" spans="2:2">
      <c r="B872" s="8"/>
    </row>
    <row r="873" spans="2:2">
      <c r="B873" s="8"/>
    </row>
    <row r="874" spans="2:2">
      <c r="B874" s="8"/>
    </row>
    <row r="875" spans="2:2">
      <c r="B875" s="8"/>
    </row>
    <row r="876" spans="2:2">
      <c r="B876" s="8"/>
    </row>
    <row r="877" spans="2:2">
      <c r="B877" s="8"/>
    </row>
    <row r="878" spans="2:2">
      <c r="B878" s="8"/>
    </row>
    <row r="879" spans="2:2">
      <c r="B879" s="8"/>
    </row>
    <row r="880" spans="2:2">
      <c r="B880" s="8"/>
    </row>
    <row r="881" spans="2:2">
      <c r="B881" s="8"/>
    </row>
    <row r="882" spans="2:2">
      <c r="B882" s="8"/>
    </row>
    <row r="883" spans="2:2">
      <c r="B883" s="8"/>
    </row>
    <row r="884" spans="2:2">
      <c r="B884" s="8"/>
    </row>
    <row r="885" spans="2:2">
      <c r="B885" s="8"/>
    </row>
    <row r="886" spans="2:2">
      <c r="B886" s="8"/>
    </row>
    <row r="887" spans="2:2">
      <c r="B887" s="8"/>
    </row>
    <row r="888" spans="2:2">
      <c r="B888" s="8"/>
    </row>
    <row r="889" spans="2:2">
      <c r="B889" s="8"/>
    </row>
    <row r="890" spans="2:2">
      <c r="B890" s="8"/>
    </row>
    <row r="891" spans="2:2">
      <c r="B891" s="8"/>
    </row>
    <row r="892" spans="2:2">
      <c r="B892" s="8"/>
    </row>
    <row r="893" spans="2:2">
      <c r="B893" s="8"/>
    </row>
    <row r="894" spans="2:2">
      <c r="B894" s="8"/>
    </row>
    <row r="895" spans="2:2">
      <c r="B895" s="8"/>
    </row>
    <row r="896" spans="2:2">
      <c r="B896" s="8"/>
    </row>
    <row r="897" spans="2:2">
      <c r="B897" s="8"/>
    </row>
    <row r="898" spans="2:2">
      <c r="B898" s="8"/>
    </row>
    <row r="899" spans="2:2">
      <c r="B899" s="8"/>
    </row>
    <row r="900" spans="2:2">
      <c r="B900" s="8"/>
    </row>
    <row r="901" spans="2:2">
      <c r="B901" s="8"/>
    </row>
    <row r="902" spans="2:2">
      <c r="B902" s="8"/>
    </row>
    <row r="903" spans="2:2">
      <c r="B903" s="8"/>
    </row>
    <row r="904" spans="2:2">
      <c r="B904" s="8"/>
    </row>
    <row r="905" spans="2:2">
      <c r="B905" s="8"/>
    </row>
    <row r="906" spans="2:2">
      <c r="B906" s="8"/>
    </row>
    <row r="907" spans="2:2">
      <c r="B907" s="8"/>
    </row>
    <row r="908" spans="2:2">
      <c r="B908" s="8"/>
    </row>
    <row r="909" spans="2:2">
      <c r="B909" s="8"/>
    </row>
    <row r="910" spans="2:2">
      <c r="B910" s="8"/>
    </row>
    <row r="911" spans="2:2">
      <c r="B911" s="8"/>
    </row>
    <row r="912" spans="2:2">
      <c r="B912" s="8"/>
    </row>
    <row r="913" spans="2:2">
      <c r="B913" s="8"/>
    </row>
    <row r="914" spans="2:2">
      <c r="B914" s="8"/>
    </row>
    <row r="915" spans="2:2">
      <c r="B915" s="8"/>
    </row>
    <row r="916" spans="2:2">
      <c r="B916" s="8"/>
    </row>
    <row r="917" spans="2:2">
      <c r="B917" s="8"/>
    </row>
    <row r="918" spans="2:2">
      <c r="B918" s="8"/>
    </row>
    <row r="919" spans="2:2">
      <c r="B919" s="8"/>
    </row>
    <row r="920" spans="2:2">
      <c r="B920" s="8"/>
    </row>
    <row r="921" spans="2:2">
      <c r="B921" s="8"/>
    </row>
    <row r="922" spans="2:2">
      <c r="B922" s="8"/>
    </row>
    <row r="923" spans="2:2">
      <c r="B923" s="8"/>
    </row>
    <row r="924" spans="2:2">
      <c r="B924" s="8"/>
    </row>
    <row r="925" spans="2:2">
      <c r="B925" s="8"/>
    </row>
    <row r="926" spans="2:2">
      <c r="B926" s="8"/>
    </row>
    <row r="927" spans="2:2">
      <c r="B927" s="8"/>
    </row>
    <row r="928" spans="2:2">
      <c r="B928" s="8"/>
    </row>
    <row r="929" spans="2:2">
      <c r="B929" s="8"/>
    </row>
    <row r="930" spans="2:2">
      <c r="B930" s="8"/>
    </row>
    <row r="931" spans="2:2">
      <c r="B931" s="8"/>
    </row>
    <row r="932" spans="2:2">
      <c r="B932" s="8"/>
    </row>
    <row r="933" spans="2:2">
      <c r="B933" s="8"/>
    </row>
    <row r="934" spans="2:2">
      <c r="B934" s="8"/>
    </row>
    <row r="935" spans="2:2">
      <c r="B935" s="8"/>
    </row>
    <row r="936" spans="2:2">
      <c r="B936" s="8"/>
    </row>
    <row r="937" spans="2:2">
      <c r="B937" s="8"/>
    </row>
    <row r="938" spans="2:2">
      <c r="B938" s="8"/>
    </row>
    <row r="939" spans="2:2">
      <c r="B939" s="8"/>
    </row>
    <row r="940" spans="2:2">
      <c r="B940" s="8"/>
    </row>
    <row r="941" spans="2:2">
      <c r="B941" s="8"/>
    </row>
    <row r="942" spans="2:2">
      <c r="B942" s="8"/>
    </row>
    <row r="943" spans="2:2">
      <c r="B943" s="8"/>
    </row>
    <row r="944" spans="2:2">
      <c r="B944" s="8"/>
    </row>
    <row r="945" spans="2:2">
      <c r="B945" s="8"/>
    </row>
    <row r="946" spans="2:2">
      <c r="B946" s="8"/>
    </row>
    <row r="947" spans="2:2">
      <c r="B947" s="8"/>
    </row>
    <row r="948" spans="2:2">
      <c r="B948" s="8"/>
    </row>
    <row r="949" spans="2:2">
      <c r="B949" s="8"/>
    </row>
    <row r="950" spans="2:2">
      <c r="B950" s="8"/>
    </row>
    <row r="951" spans="2:2">
      <c r="B951" s="8"/>
    </row>
    <row r="952" spans="2:2">
      <c r="B952" s="8"/>
    </row>
    <row r="953" spans="2:2">
      <c r="B953" s="8"/>
    </row>
    <row r="954" spans="2:2">
      <c r="B954" s="8"/>
    </row>
    <row r="955" spans="2:2">
      <c r="B955" s="8"/>
    </row>
    <row r="956" spans="2:2">
      <c r="B956" s="8"/>
    </row>
    <row r="957" spans="2:2">
      <c r="B957" s="8"/>
    </row>
    <row r="958" spans="2:2">
      <c r="B958" s="8"/>
    </row>
    <row r="959" spans="2:2">
      <c r="B959" s="8"/>
    </row>
    <row r="960" spans="2:2">
      <c r="B960" s="8"/>
    </row>
    <row r="961" spans="2:2">
      <c r="B961" s="8"/>
    </row>
    <row r="962" spans="2:2">
      <c r="B962" s="8"/>
    </row>
    <row r="963" spans="2:2">
      <c r="B963" s="8"/>
    </row>
    <row r="964" spans="2:2">
      <c r="B964" s="8"/>
    </row>
    <row r="965" spans="2:2">
      <c r="B965" s="8"/>
    </row>
    <row r="966" spans="2:2">
      <c r="B966" s="8"/>
    </row>
    <row r="967" spans="2:2">
      <c r="B967" s="8"/>
    </row>
    <row r="968" spans="2:2">
      <c r="B968" s="8"/>
    </row>
    <row r="969" spans="2:2">
      <c r="B969" s="8"/>
    </row>
    <row r="970" spans="2:2">
      <c r="B970" s="8"/>
    </row>
    <row r="971" spans="2:2">
      <c r="B971" s="8"/>
    </row>
    <row r="972" spans="2:2">
      <c r="B972" s="8"/>
    </row>
    <row r="973" spans="2:2">
      <c r="B973" s="8"/>
    </row>
    <row r="974" spans="2:2">
      <c r="B974" s="8"/>
    </row>
    <row r="975" spans="2:2">
      <c r="B975" s="8"/>
    </row>
    <row r="976" spans="2:2">
      <c r="B976" s="8"/>
    </row>
    <row r="977" spans="2:2">
      <c r="B977" s="8"/>
    </row>
    <row r="978" spans="2:2">
      <c r="B978" s="8"/>
    </row>
    <row r="979" spans="2:2">
      <c r="B979" s="8"/>
    </row>
    <row r="980" spans="2:2">
      <c r="B980" s="8"/>
    </row>
    <row r="981" spans="2:2">
      <c r="B981" s="8"/>
    </row>
    <row r="982" spans="2:2">
      <c r="B982" s="8"/>
    </row>
    <row r="983" spans="2:2">
      <c r="B983" s="8"/>
    </row>
    <row r="984" spans="2:2">
      <c r="B984" s="8"/>
    </row>
    <row r="985" spans="2:2">
      <c r="B985" s="8"/>
    </row>
    <row r="986" spans="2:2">
      <c r="B986" s="8"/>
    </row>
    <row r="987" spans="2:2">
      <c r="B987" s="8"/>
    </row>
    <row r="988" spans="2:2">
      <c r="B988" s="8"/>
    </row>
    <row r="989" spans="2:2">
      <c r="B989" s="8"/>
    </row>
    <row r="990" spans="2:2">
      <c r="B990" s="8"/>
    </row>
    <row r="991" spans="2:2">
      <c r="B991" s="8"/>
    </row>
    <row r="992" spans="2:2">
      <c r="B992" s="8"/>
    </row>
    <row r="993" spans="2:2">
      <c r="B993" s="8"/>
    </row>
    <row r="994" spans="2:2">
      <c r="B994" s="8"/>
    </row>
    <row r="995" spans="2:2">
      <c r="B995" s="8"/>
    </row>
    <row r="996" spans="2:2">
      <c r="B996" s="8"/>
    </row>
    <row r="997" spans="2:2">
      <c r="B997" s="8"/>
    </row>
    <row r="998" spans="2:2">
      <c r="B998" s="8"/>
    </row>
    <row r="999" spans="2:2">
      <c r="B999" s="8"/>
    </row>
    <row r="1000" spans="2:2">
      <c r="B1000" s="8"/>
    </row>
    <row r="1001" spans="2:2">
      <c r="B1001" s="8"/>
    </row>
    <row r="1002" spans="2:2">
      <c r="B1002" s="8"/>
    </row>
    <row r="1003" spans="2:2">
      <c r="B1003" s="8"/>
    </row>
    <row r="1004" spans="2:2">
      <c r="B1004" s="8"/>
    </row>
    <row r="1005" spans="2:2">
      <c r="B1005" s="8"/>
    </row>
    <row r="1006" spans="2:2">
      <c r="B1006" s="8"/>
    </row>
    <row r="1007" spans="2:2">
      <c r="B1007" s="8"/>
    </row>
    <row r="1008" spans="2:2">
      <c r="B1008" s="8"/>
    </row>
    <row r="1009" spans="2:2">
      <c r="B1009" s="8"/>
    </row>
    <row r="1010" spans="2:2">
      <c r="B1010" s="8"/>
    </row>
    <row r="1011" spans="2:2">
      <c r="B1011" s="8"/>
    </row>
    <row r="1012" spans="2:2">
      <c r="B1012" s="8"/>
    </row>
    <row r="1013" spans="2:2">
      <c r="B1013" s="8"/>
    </row>
    <row r="1014" spans="2:2">
      <c r="B1014" s="8"/>
    </row>
    <row r="1015" spans="2:2">
      <c r="B1015" s="8"/>
    </row>
    <row r="1016" spans="2:2">
      <c r="B1016" s="8"/>
    </row>
    <row r="1017" spans="2:2">
      <c r="B1017" s="8"/>
    </row>
    <row r="1018" spans="2:2">
      <c r="B1018" s="8"/>
    </row>
    <row r="1019" spans="2:2">
      <c r="B1019" s="8"/>
    </row>
    <row r="1020" spans="2:2">
      <c r="B1020" s="8"/>
    </row>
    <row r="1021" spans="2:2">
      <c r="B1021" s="8"/>
    </row>
    <row r="1022" spans="2:2">
      <c r="B1022" s="8"/>
    </row>
    <row r="1023" spans="2:2">
      <c r="B1023" s="8"/>
    </row>
    <row r="1024" spans="2:2">
      <c r="B1024" s="8"/>
    </row>
    <row r="1025" spans="2:2">
      <c r="B1025" s="8"/>
    </row>
    <row r="1026" spans="2:2">
      <c r="B1026" s="8"/>
    </row>
    <row r="1027" spans="2:2">
      <c r="B1027" s="8"/>
    </row>
    <row r="1028" spans="2:2">
      <c r="B1028" s="8"/>
    </row>
    <row r="1029" spans="2:2">
      <c r="B1029" s="8"/>
    </row>
    <row r="1030" spans="2:2">
      <c r="B1030" s="8"/>
    </row>
    <row r="1031" spans="2:2">
      <c r="B1031" s="8"/>
    </row>
    <row r="1032" spans="2:2">
      <c r="B1032" s="8"/>
    </row>
    <row r="1033" spans="2:2">
      <c r="B1033" s="8"/>
    </row>
    <row r="1034" spans="2:2">
      <c r="B1034" s="8"/>
    </row>
    <row r="1035" spans="2:2">
      <c r="B1035" s="8"/>
    </row>
    <row r="1036" spans="2:2">
      <c r="B1036" s="8"/>
    </row>
    <row r="1037" spans="2:2">
      <c r="B1037" s="8"/>
    </row>
    <row r="1038" spans="2:2">
      <c r="B1038" s="8"/>
    </row>
    <row r="1039" spans="2:2">
      <c r="B1039" s="8"/>
    </row>
    <row r="1040" spans="2:2">
      <c r="B1040" s="8"/>
    </row>
    <row r="1041" spans="2:2">
      <c r="B1041" s="8"/>
    </row>
    <row r="1042" spans="2:2">
      <c r="B1042" s="8"/>
    </row>
    <row r="1043" spans="2:2">
      <c r="B1043" s="8"/>
    </row>
    <row r="1044" spans="2:2">
      <c r="B1044" s="8"/>
    </row>
    <row r="1045" spans="2:2">
      <c r="B1045" s="8"/>
    </row>
    <row r="1046" spans="2:2">
      <c r="B1046" s="8"/>
    </row>
    <row r="1047" spans="2:2">
      <c r="B1047" s="8"/>
    </row>
    <row r="1048" spans="2:2">
      <c r="B1048" s="8"/>
    </row>
    <row r="1049" spans="2:2">
      <c r="B1049" s="8"/>
    </row>
    <row r="1050" spans="2:2">
      <c r="B1050" s="8"/>
    </row>
    <row r="1051" spans="2:2">
      <c r="B1051" s="8"/>
    </row>
    <row r="1052" spans="2:2">
      <c r="B1052" s="8"/>
    </row>
    <row r="1053" spans="2:2">
      <c r="B1053" s="8"/>
    </row>
    <row r="1054" spans="2:2">
      <c r="B1054" s="8"/>
    </row>
    <row r="1055" spans="2:2">
      <c r="B1055" s="8"/>
    </row>
    <row r="1056" spans="2:2">
      <c r="B1056" s="8"/>
    </row>
    <row r="1057" spans="2:2">
      <c r="B1057" s="8"/>
    </row>
    <row r="1058" spans="2:2">
      <c r="B1058" s="8"/>
    </row>
    <row r="1059" spans="2:2">
      <c r="B1059" s="8"/>
    </row>
    <row r="1060" spans="2:2">
      <c r="B1060" s="8"/>
    </row>
    <row r="1061" spans="2:2">
      <c r="B1061" s="8"/>
    </row>
    <row r="1062" spans="2:2">
      <c r="B1062" s="8"/>
    </row>
    <row r="1063" spans="2:2">
      <c r="B1063" s="8"/>
    </row>
    <row r="1064" spans="2:2">
      <c r="B1064" s="8"/>
    </row>
    <row r="1065" spans="2:2">
      <c r="B1065" s="8"/>
    </row>
    <row r="1066" spans="2:2">
      <c r="B1066" s="8"/>
    </row>
    <row r="1067" spans="2:2">
      <c r="B1067" s="8"/>
    </row>
    <row r="1068" spans="2:2">
      <c r="B1068" s="8"/>
    </row>
    <row r="1069" spans="2:2">
      <c r="B1069" s="8"/>
    </row>
    <row r="1070" spans="2:2">
      <c r="B1070" s="8"/>
    </row>
    <row r="1071" spans="2:2">
      <c r="B1071" s="8"/>
    </row>
    <row r="1072" spans="2:2">
      <c r="B1072" s="8"/>
    </row>
    <row r="1073" spans="2:2">
      <c r="B1073" s="8"/>
    </row>
    <row r="1074" spans="2:2">
      <c r="B1074" s="8"/>
    </row>
    <row r="1075" spans="2:2">
      <c r="B1075" s="8"/>
    </row>
    <row r="1076" spans="2:2">
      <c r="B1076" s="8"/>
    </row>
    <row r="1077" spans="2:2">
      <c r="B1077" s="8"/>
    </row>
    <row r="1078" spans="2:2">
      <c r="B1078" s="8"/>
    </row>
    <row r="1079" spans="2:2">
      <c r="B1079" s="8"/>
    </row>
    <row r="1080" spans="2:2">
      <c r="B1080" s="8"/>
    </row>
    <row r="1081" spans="2:2">
      <c r="B1081" s="8"/>
    </row>
    <row r="1082" spans="2:2">
      <c r="B1082" s="8"/>
    </row>
    <row r="1083" spans="2:2">
      <c r="B1083" s="8"/>
    </row>
    <row r="1084" spans="2:2">
      <c r="B1084" s="8"/>
    </row>
    <row r="1085" spans="2:2">
      <c r="B1085" s="8"/>
    </row>
    <row r="1086" spans="2:2">
      <c r="B1086" s="8"/>
    </row>
    <row r="1087" spans="2:2">
      <c r="B1087" s="8"/>
    </row>
    <row r="1088" spans="2:2">
      <c r="B1088" s="8"/>
    </row>
    <row r="1089" spans="2:2">
      <c r="B1089" s="8"/>
    </row>
    <row r="1090" spans="2:2">
      <c r="B1090" s="8"/>
    </row>
    <row r="1091" spans="2:2">
      <c r="B1091" s="8"/>
    </row>
    <row r="1092" spans="2:2">
      <c r="B1092" s="8"/>
    </row>
    <row r="1093" spans="2:2">
      <c r="B1093" s="8"/>
    </row>
    <row r="1094" spans="2:2">
      <c r="B1094" s="8"/>
    </row>
    <row r="1095" spans="2:2">
      <c r="B1095" s="8"/>
    </row>
    <row r="1096" spans="2:2">
      <c r="B1096" s="8"/>
    </row>
    <row r="1097" spans="2:2">
      <c r="B1097" s="8"/>
    </row>
    <row r="1098" spans="2:2">
      <c r="B1098" s="8"/>
    </row>
    <row r="1099" spans="2:2">
      <c r="B1099" s="8"/>
    </row>
    <row r="1100" spans="2:2">
      <c r="B1100" s="8"/>
    </row>
    <row r="1101" spans="2:2">
      <c r="B1101" s="8"/>
    </row>
    <row r="1102" spans="2:2">
      <c r="B1102" s="8"/>
    </row>
    <row r="1103" spans="2:2">
      <c r="B1103" s="8"/>
    </row>
    <row r="1104" spans="2:2">
      <c r="B1104" s="8"/>
    </row>
    <row r="1105" spans="2:2">
      <c r="B1105" s="8"/>
    </row>
    <row r="1106" spans="2:2">
      <c r="B1106" s="8"/>
    </row>
    <row r="1107" spans="2:2">
      <c r="B1107" s="8"/>
    </row>
    <row r="1108" spans="2:2">
      <c r="B1108" s="8"/>
    </row>
    <row r="1109" spans="2:2">
      <c r="B1109" s="8"/>
    </row>
    <row r="1110" spans="2:2">
      <c r="B1110" s="8"/>
    </row>
    <row r="1111" spans="2:2">
      <c r="B1111" s="8"/>
    </row>
    <row r="1112" spans="2:2">
      <c r="B1112" s="8"/>
    </row>
    <row r="1113" spans="2:2">
      <c r="B1113" s="8"/>
    </row>
    <row r="1114" spans="2:2">
      <c r="B1114" s="8"/>
    </row>
    <row r="1115" spans="2:2">
      <c r="B1115" s="8"/>
    </row>
    <row r="1116" spans="2:2">
      <c r="B1116" s="8"/>
    </row>
    <row r="1117" spans="2:2">
      <c r="B1117" s="8"/>
    </row>
    <row r="1118" spans="2:2">
      <c r="B1118" s="8"/>
    </row>
    <row r="1119" spans="2:2">
      <c r="B1119" s="8"/>
    </row>
    <row r="1120" spans="2:2">
      <c r="B1120" s="8"/>
    </row>
    <row r="1121" spans="2:2">
      <c r="B1121" s="8"/>
    </row>
    <row r="1122" spans="2:2">
      <c r="B1122" s="8"/>
    </row>
    <row r="1123" spans="2:2">
      <c r="B1123" s="8"/>
    </row>
    <row r="1124" spans="2:2">
      <c r="B1124" s="8"/>
    </row>
    <row r="1125" spans="2:2">
      <c r="B1125" s="8"/>
    </row>
    <row r="1126" spans="2:2">
      <c r="B1126" s="8"/>
    </row>
    <row r="1127" spans="2:2">
      <c r="B1127" s="8"/>
    </row>
    <row r="1128" spans="2:2">
      <c r="B1128" s="8"/>
    </row>
    <row r="1129" spans="2:2">
      <c r="B1129" s="8"/>
    </row>
    <row r="1130" spans="2:2">
      <c r="B1130" s="8"/>
    </row>
    <row r="1131" spans="2:2">
      <c r="B1131" s="8"/>
    </row>
    <row r="1132" spans="2:2">
      <c r="B1132" s="8"/>
    </row>
    <row r="1133" spans="2:2">
      <c r="B1133" s="8"/>
    </row>
    <row r="1134" spans="2:2">
      <c r="B1134" s="8"/>
    </row>
    <row r="1135" spans="2:2">
      <c r="B1135" s="8"/>
    </row>
    <row r="1136" spans="2:2">
      <c r="B1136" s="8"/>
    </row>
    <row r="1137" spans="2:2">
      <c r="B1137" s="8"/>
    </row>
    <row r="1138" spans="2:2">
      <c r="B1138" s="8"/>
    </row>
    <row r="1139" spans="2:2">
      <c r="B1139" s="8"/>
    </row>
    <row r="1140" spans="2:2">
      <c r="B1140" s="8"/>
    </row>
    <row r="1141" spans="2:2">
      <c r="B1141" s="8"/>
    </row>
    <row r="1142" spans="2:2">
      <c r="B1142" s="8"/>
    </row>
    <row r="1143" spans="2:2">
      <c r="B1143" s="8"/>
    </row>
    <row r="1144" spans="2:2">
      <c r="B1144" s="8"/>
    </row>
    <row r="1145" spans="2:2">
      <c r="B1145" s="8"/>
    </row>
    <row r="1146" spans="2:2">
      <c r="B1146" s="8"/>
    </row>
    <row r="1147" spans="2:2">
      <c r="B1147" s="8"/>
    </row>
    <row r="1148" spans="2:2">
      <c r="B1148" s="8"/>
    </row>
    <row r="1149" spans="2:2">
      <c r="B1149" s="8"/>
    </row>
    <row r="1150" spans="2:2">
      <c r="B1150" s="8"/>
    </row>
    <row r="1151" spans="2:2">
      <c r="B1151" s="8"/>
    </row>
    <row r="1152" spans="2:2">
      <c r="B1152" s="8"/>
    </row>
    <row r="1153" spans="2:2">
      <c r="B1153" s="8"/>
    </row>
    <row r="1154" spans="2:2">
      <c r="B1154" s="8"/>
    </row>
    <row r="1155" spans="2:2">
      <c r="B1155" s="8"/>
    </row>
    <row r="1156" spans="2:2">
      <c r="B1156" s="8"/>
    </row>
    <row r="1157" spans="2:2">
      <c r="B1157" s="8"/>
    </row>
    <row r="1158" spans="2:2">
      <c r="B1158" s="8"/>
    </row>
    <row r="1159" spans="2:2">
      <c r="B1159" s="8"/>
    </row>
    <row r="1160" spans="2:2">
      <c r="B1160" s="8"/>
    </row>
    <row r="1161" spans="2:2">
      <c r="B1161" s="8"/>
    </row>
    <row r="1162" spans="2:2">
      <c r="B1162" s="8"/>
    </row>
    <row r="1163" spans="2:2">
      <c r="B1163" s="8"/>
    </row>
    <row r="1164" spans="2:2">
      <c r="B1164" s="8"/>
    </row>
    <row r="1165" spans="2:2">
      <c r="B1165" s="8"/>
    </row>
    <row r="1166" spans="2:2">
      <c r="B1166" s="8"/>
    </row>
    <row r="1167" spans="2:2">
      <c r="B1167" s="8"/>
    </row>
    <row r="1168" spans="2:2">
      <c r="B1168" s="8"/>
    </row>
    <row r="1169" spans="2:2">
      <c r="B1169" s="8"/>
    </row>
    <row r="1170" spans="2:2">
      <c r="B1170" s="8"/>
    </row>
    <row r="1171" spans="2:2">
      <c r="B1171" s="8"/>
    </row>
    <row r="1172" spans="2:2">
      <c r="B1172" s="8"/>
    </row>
    <row r="1173" spans="2:2">
      <c r="B1173" s="8"/>
    </row>
    <row r="1174" spans="2:2">
      <c r="B1174" s="8"/>
    </row>
    <row r="1175" spans="2:2">
      <c r="B1175" s="8"/>
    </row>
    <row r="1176" spans="2:2">
      <c r="B1176" s="8"/>
    </row>
    <row r="1177" spans="2:2">
      <c r="B1177" s="8"/>
    </row>
    <row r="1178" spans="2:2">
      <c r="B1178" s="8"/>
    </row>
    <row r="1179" spans="2:2">
      <c r="B1179" s="8"/>
    </row>
    <row r="1180" spans="2:2">
      <c r="B1180" s="8"/>
    </row>
    <row r="1181" spans="2:2">
      <c r="B1181" s="8"/>
    </row>
    <row r="1182" spans="2:2">
      <c r="B1182" s="8"/>
    </row>
    <row r="1183" spans="2:2">
      <c r="B1183" s="8"/>
    </row>
    <row r="1184" spans="2:2">
      <c r="B1184" s="8"/>
    </row>
    <row r="1185" spans="2:2">
      <c r="B1185" s="8"/>
    </row>
    <row r="1186" spans="2:2">
      <c r="B1186" s="8"/>
    </row>
    <row r="1187" spans="2:2">
      <c r="B1187" s="8"/>
    </row>
    <row r="1188" spans="2:2">
      <c r="B1188" s="8"/>
    </row>
    <row r="1189" spans="2:2">
      <c r="B1189" s="8"/>
    </row>
    <row r="1190" spans="2:2">
      <c r="B1190" s="8"/>
    </row>
    <row r="1191" spans="2:2">
      <c r="B1191" s="8"/>
    </row>
    <row r="1192" spans="2:2">
      <c r="B1192" s="8"/>
    </row>
    <row r="1193" spans="2:2">
      <c r="B1193" s="8"/>
    </row>
    <row r="1194" spans="2:2">
      <c r="B1194" s="8"/>
    </row>
    <row r="1195" spans="2:2">
      <c r="B1195" s="8"/>
    </row>
    <row r="1196" spans="2:2">
      <c r="B1196" s="8"/>
    </row>
    <row r="1197" spans="2:2">
      <c r="B1197" s="8"/>
    </row>
    <row r="1198" spans="2:2">
      <c r="B1198" s="8"/>
    </row>
    <row r="1199" spans="2:2">
      <c r="B1199" s="8"/>
    </row>
    <row r="1200" spans="2:2">
      <c r="B1200" s="8"/>
    </row>
    <row r="1201" spans="2:2">
      <c r="B1201" s="8"/>
    </row>
    <row r="1202" spans="2:2">
      <c r="B1202" s="8"/>
    </row>
    <row r="1203" spans="2:2">
      <c r="B1203" s="8"/>
    </row>
    <row r="1204" spans="2:2">
      <c r="B1204" s="8"/>
    </row>
    <row r="1205" spans="2:2">
      <c r="B1205" s="8"/>
    </row>
    <row r="1206" spans="2:2">
      <c r="B1206" s="8"/>
    </row>
    <row r="1207" spans="2:2">
      <c r="B1207" s="8"/>
    </row>
    <row r="1208" spans="2:2">
      <c r="B1208" s="8"/>
    </row>
    <row r="1209" spans="2:2">
      <c r="B1209" s="8"/>
    </row>
    <row r="1210" spans="2:2">
      <c r="B1210" s="8"/>
    </row>
    <row r="1211" spans="2:2">
      <c r="B1211" s="8"/>
    </row>
    <row r="1212" spans="2:2">
      <c r="B1212" s="8"/>
    </row>
    <row r="1213" spans="2:2">
      <c r="B1213" s="8"/>
    </row>
    <row r="1214" spans="2:2">
      <c r="B1214" s="8"/>
    </row>
    <row r="1215" spans="2:2">
      <c r="B1215" s="8"/>
    </row>
    <row r="1216" spans="2:2">
      <c r="B1216" s="8"/>
    </row>
    <row r="1217" spans="2:2">
      <c r="B1217" s="8"/>
    </row>
    <row r="1218" spans="2:2">
      <c r="B1218" s="8"/>
    </row>
    <row r="1219" spans="2:2">
      <c r="B1219" s="8"/>
    </row>
    <row r="1220" spans="2:2">
      <c r="B1220" s="8"/>
    </row>
    <row r="1221" spans="2:2">
      <c r="B1221" s="8"/>
    </row>
    <row r="1222" spans="2:2">
      <c r="B1222" s="8"/>
    </row>
    <row r="1223" spans="2:2">
      <c r="B1223" s="8"/>
    </row>
    <row r="1224" spans="2:2">
      <c r="B1224" s="8"/>
    </row>
    <row r="1225" spans="2:2">
      <c r="B1225" s="8"/>
    </row>
    <row r="1226" spans="2:2">
      <c r="B1226" s="8"/>
    </row>
    <row r="1227" spans="2:2">
      <c r="B1227" s="8"/>
    </row>
    <row r="1228" spans="2:2">
      <c r="B1228" s="8"/>
    </row>
    <row r="1229" spans="2:2">
      <c r="B1229" s="8"/>
    </row>
    <row r="1230" spans="2:2">
      <c r="B1230" s="8"/>
    </row>
    <row r="1231" spans="2:2">
      <c r="B1231" s="8"/>
    </row>
    <row r="1232" spans="2:2">
      <c r="B1232" s="8"/>
    </row>
    <row r="1233" spans="2:2">
      <c r="B1233" s="8"/>
    </row>
    <row r="1234" spans="2:2">
      <c r="B1234" s="8"/>
    </row>
    <row r="1235" spans="2:2">
      <c r="B1235" s="8"/>
    </row>
    <row r="1236" spans="2:2">
      <c r="B1236" s="8"/>
    </row>
    <row r="1237" spans="2:2">
      <c r="B1237" s="8"/>
    </row>
    <row r="1238" spans="2:2">
      <c r="B1238" s="8"/>
    </row>
    <row r="1239" spans="2:2">
      <c r="B1239" s="8"/>
    </row>
    <row r="1240" spans="2:2">
      <c r="B1240" s="8"/>
    </row>
    <row r="1241" spans="2:2">
      <c r="B1241" s="8"/>
    </row>
    <row r="1242" spans="2:2">
      <c r="B1242" s="8"/>
    </row>
    <row r="1243" spans="2:2">
      <c r="B1243" s="8"/>
    </row>
    <row r="1244" spans="2:2">
      <c r="B1244" s="8"/>
    </row>
    <row r="1245" spans="2:2">
      <c r="B1245" s="8"/>
    </row>
    <row r="1246" spans="2:2">
      <c r="B1246" s="8"/>
    </row>
    <row r="1247" spans="2:2">
      <c r="B1247" s="8"/>
    </row>
    <row r="1248" spans="2:2">
      <c r="B1248" s="8"/>
    </row>
    <row r="1249" spans="2:2">
      <c r="B1249" s="8"/>
    </row>
    <row r="1250" spans="2:2">
      <c r="B1250" s="8"/>
    </row>
    <row r="1251" spans="2:2">
      <c r="B1251" s="8"/>
    </row>
    <row r="1252" spans="2:2">
      <c r="B1252" s="8"/>
    </row>
    <row r="1253" spans="2:2">
      <c r="B1253" s="8"/>
    </row>
    <row r="1254" spans="2:2">
      <c r="B1254" s="8"/>
    </row>
    <row r="1255" spans="2:2">
      <c r="B1255" s="8"/>
    </row>
    <row r="1256" spans="2:2">
      <c r="B1256" s="8"/>
    </row>
    <row r="1257" spans="2:2">
      <c r="B1257" s="8"/>
    </row>
    <row r="1258" spans="2:2">
      <c r="B1258" s="8"/>
    </row>
    <row r="1259" spans="2:2">
      <c r="B1259" s="8"/>
    </row>
    <row r="1260" spans="2:2">
      <c r="B1260" s="8"/>
    </row>
    <row r="1261" spans="2:2">
      <c r="B1261" s="8"/>
    </row>
    <row r="1262" spans="2:2">
      <c r="B1262" s="8"/>
    </row>
    <row r="1263" spans="2:2">
      <c r="B1263" s="8"/>
    </row>
    <row r="1264" spans="2:2">
      <c r="B1264" s="8"/>
    </row>
    <row r="1265" spans="2:2">
      <c r="B1265" s="8"/>
    </row>
    <row r="1266" spans="2:2">
      <c r="B1266" s="8"/>
    </row>
    <row r="1267" spans="2:2">
      <c r="B1267" s="8"/>
    </row>
    <row r="1268" spans="2:2">
      <c r="B1268" s="8"/>
    </row>
    <row r="1269" spans="2:2">
      <c r="B1269" s="8"/>
    </row>
    <row r="1270" spans="2:2">
      <c r="B1270" s="8"/>
    </row>
    <row r="1271" spans="2:2">
      <c r="B1271" s="8"/>
    </row>
    <row r="1272" spans="2:2">
      <c r="B1272" s="8"/>
    </row>
    <row r="1273" spans="2:2">
      <c r="B1273" s="8"/>
    </row>
    <row r="1274" spans="2:2">
      <c r="B1274" s="8"/>
    </row>
    <row r="1275" spans="2:2">
      <c r="B1275" s="8"/>
    </row>
    <row r="1276" spans="2:2">
      <c r="B1276" s="8"/>
    </row>
    <row r="1277" spans="2:2">
      <c r="B1277" s="8"/>
    </row>
    <row r="1278" spans="2:2">
      <c r="B1278" s="8"/>
    </row>
    <row r="1279" spans="2:2">
      <c r="B1279" s="8"/>
    </row>
    <row r="1280" spans="2:2">
      <c r="B1280" s="8"/>
    </row>
    <row r="1281" spans="2:2">
      <c r="B1281" s="8"/>
    </row>
    <row r="1282" spans="2:2">
      <c r="B1282" s="8"/>
    </row>
    <row r="1283" spans="2:2">
      <c r="B1283" s="8"/>
    </row>
    <row r="1284" spans="2:2">
      <c r="B1284" s="8"/>
    </row>
    <row r="1285" spans="2:2">
      <c r="B1285" s="8"/>
    </row>
    <row r="1286" spans="2:2">
      <c r="B1286" s="8"/>
    </row>
    <row r="1287" spans="2:2">
      <c r="B1287" s="8"/>
    </row>
    <row r="1288" spans="2:2">
      <c r="B1288" s="8"/>
    </row>
    <row r="1289" spans="2:2">
      <c r="B1289" s="8"/>
    </row>
    <row r="1290" spans="2:2">
      <c r="B1290" s="8"/>
    </row>
    <row r="1291" spans="2:2">
      <c r="B1291" s="8"/>
    </row>
    <row r="1292" spans="2:2">
      <c r="B1292" s="8"/>
    </row>
    <row r="1293" spans="2:2">
      <c r="B1293" s="8"/>
    </row>
    <row r="1294" spans="2:2">
      <c r="B1294" s="8"/>
    </row>
    <row r="1295" spans="2:2">
      <c r="B1295" s="8"/>
    </row>
    <row r="1296" spans="2:2">
      <c r="B1296" s="8"/>
    </row>
    <row r="1297" spans="2:2">
      <c r="B1297" s="8"/>
    </row>
    <row r="1298" spans="2:2">
      <c r="B1298" s="8"/>
    </row>
    <row r="1299" spans="2:2">
      <c r="B1299" s="8"/>
    </row>
    <row r="1300" spans="2:2">
      <c r="B1300" s="8"/>
    </row>
    <row r="1301" spans="2:2">
      <c r="B1301" s="8"/>
    </row>
    <row r="1302" spans="2:2">
      <c r="B1302" s="8"/>
    </row>
    <row r="1303" spans="2:2">
      <c r="B1303" s="8"/>
    </row>
    <row r="1304" spans="2:2">
      <c r="B1304" s="8"/>
    </row>
    <row r="1305" spans="2:2">
      <c r="B1305" s="8"/>
    </row>
    <row r="1306" spans="2:2">
      <c r="B1306" s="8"/>
    </row>
    <row r="1307" spans="2:2">
      <c r="B1307" s="8"/>
    </row>
    <row r="1308" spans="2:2">
      <c r="B1308" s="8"/>
    </row>
    <row r="1309" spans="2:2">
      <c r="B1309" s="8"/>
    </row>
    <row r="1310" spans="2:2">
      <c r="B1310" s="8"/>
    </row>
    <row r="1311" spans="2:2">
      <c r="B1311" s="8"/>
    </row>
    <row r="1312" spans="2:2">
      <c r="B1312" s="8"/>
    </row>
    <row r="1313" spans="2:2">
      <c r="B1313" s="8"/>
    </row>
    <row r="1314" spans="2:2">
      <c r="B1314" s="8"/>
    </row>
    <row r="1315" spans="2:2">
      <c r="B1315" s="8"/>
    </row>
    <row r="1316" spans="2:2">
      <c r="B1316" s="8"/>
    </row>
    <row r="1317" spans="2:2">
      <c r="B1317" s="8"/>
    </row>
    <row r="1318" spans="2:2">
      <c r="B1318" s="8"/>
    </row>
    <row r="1319" spans="2:2">
      <c r="B1319" s="8"/>
    </row>
    <row r="1320" spans="2:2">
      <c r="B1320" s="8"/>
    </row>
    <row r="1321" spans="2:2">
      <c r="B1321" s="8"/>
    </row>
    <row r="1322" spans="2:2">
      <c r="B1322" s="8"/>
    </row>
    <row r="1323" spans="2:2">
      <c r="B1323" s="8"/>
    </row>
    <row r="1324" spans="2:2">
      <c r="B1324" s="8"/>
    </row>
    <row r="1325" spans="2:2">
      <c r="B1325" s="8"/>
    </row>
    <row r="1326" spans="2:2">
      <c r="B1326" s="8"/>
    </row>
    <row r="1327" spans="2:2">
      <c r="B1327" s="8"/>
    </row>
    <row r="1328" spans="2:2">
      <c r="B1328" s="8"/>
    </row>
    <row r="1329" spans="2:2">
      <c r="B1329" s="8"/>
    </row>
    <row r="1330" spans="2:2">
      <c r="B1330" s="8"/>
    </row>
    <row r="1331" spans="2:2">
      <c r="B1331" s="8"/>
    </row>
    <row r="1332" spans="2:2">
      <c r="B1332" s="8"/>
    </row>
    <row r="1333" spans="2:2">
      <c r="B1333" s="8"/>
    </row>
    <row r="1334" spans="2:2">
      <c r="B1334" s="8"/>
    </row>
    <row r="1335" spans="2:2">
      <c r="B1335" s="8"/>
    </row>
    <row r="1336" spans="2:2">
      <c r="B1336" s="8"/>
    </row>
    <row r="1337" spans="2:2">
      <c r="B1337" s="8"/>
    </row>
    <row r="1338" spans="2:2">
      <c r="B1338" s="8"/>
    </row>
    <row r="1339" spans="2:2">
      <c r="B1339" s="8"/>
    </row>
    <row r="1340" spans="2:2">
      <c r="B1340" s="8"/>
    </row>
    <row r="1341" spans="2:2">
      <c r="B1341" s="8"/>
    </row>
    <row r="1342" spans="2:2">
      <c r="B1342" s="8"/>
    </row>
    <row r="1343" spans="2:2">
      <c r="B1343" s="8"/>
    </row>
    <row r="1344" spans="2:2">
      <c r="B1344" s="8"/>
    </row>
    <row r="1345" spans="2:2">
      <c r="B1345" s="8"/>
    </row>
    <row r="1346" spans="2:2">
      <c r="B1346" s="8"/>
    </row>
    <row r="1347" spans="2:2">
      <c r="B1347" s="8"/>
    </row>
    <row r="1348" spans="2:2">
      <c r="B1348" s="8"/>
    </row>
    <row r="1349" spans="2:2">
      <c r="B1349" s="8"/>
    </row>
    <row r="1350" spans="2:2">
      <c r="B1350" s="8"/>
    </row>
    <row r="1351" spans="2:2">
      <c r="B1351" s="8"/>
    </row>
    <row r="1352" spans="2:2">
      <c r="B1352" s="8"/>
    </row>
    <row r="1353" spans="2:2">
      <c r="B1353" s="8"/>
    </row>
    <row r="1354" spans="2:2">
      <c r="B1354" s="8"/>
    </row>
    <row r="1355" spans="2:2">
      <c r="B1355" s="8"/>
    </row>
    <row r="1356" spans="2:2">
      <c r="B1356" s="8"/>
    </row>
    <row r="1357" spans="2:2">
      <c r="B1357" s="8"/>
    </row>
    <row r="1358" spans="2:2">
      <c r="B1358" s="8"/>
    </row>
    <row r="1359" spans="2:2">
      <c r="B1359" s="8"/>
    </row>
    <row r="1360" spans="2:2">
      <c r="B1360" s="8"/>
    </row>
    <row r="1361" spans="2:2">
      <c r="B1361" s="8"/>
    </row>
    <row r="1362" spans="2:2">
      <c r="B1362" s="8"/>
    </row>
    <row r="1363" spans="2:2">
      <c r="B1363" s="8"/>
    </row>
    <row r="1364" spans="2:2">
      <c r="B1364" s="8"/>
    </row>
    <row r="1365" spans="2:2">
      <c r="B1365" s="8"/>
    </row>
    <row r="1366" spans="2:2">
      <c r="B1366" s="8"/>
    </row>
    <row r="1367" spans="2:2">
      <c r="B1367" s="8"/>
    </row>
    <row r="1368" spans="2:2">
      <c r="B1368" s="8"/>
    </row>
    <row r="1369" spans="2:2">
      <c r="B1369" s="8"/>
    </row>
    <row r="1370" spans="2:2">
      <c r="B1370" s="8"/>
    </row>
    <row r="1371" spans="2:2">
      <c r="B1371" s="8"/>
    </row>
    <row r="1372" spans="2:2">
      <c r="B1372" s="8"/>
    </row>
    <row r="1373" spans="2:2">
      <c r="B1373" s="8"/>
    </row>
    <row r="1374" spans="2:2">
      <c r="B1374" s="8"/>
    </row>
    <row r="1375" spans="2:2">
      <c r="B1375" s="8"/>
    </row>
    <row r="1376" spans="2:2">
      <c r="B1376" s="8"/>
    </row>
    <row r="1377" spans="2:2">
      <c r="B1377" s="8"/>
    </row>
    <row r="1378" spans="2:2">
      <c r="B1378" s="8"/>
    </row>
    <row r="1379" spans="2:2">
      <c r="B1379" s="8"/>
    </row>
    <row r="1380" spans="2:2">
      <c r="B1380" s="8"/>
    </row>
    <row r="1381" spans="2:2">
      <c r="B1381" s="8"/>
    </row>
    <row r="1382" spans="2:2">
      <c r="B1382" s="8"/>
    </row>
    <row r="1383" spans="2:2">
      <c r="B1383" s="8"/>
    </row>
    <row r="1384" spans="2:2">
      <c r="B1384" s="8"/>
    </row>
    <row r="1385" spans="2:2">
      <c r="B1385" s="8"/>
    </row>
    <row r="1386" spans="2:2">
      <c r="B1386" s="8"/>
    </row>
    <row r="1387" spans="2:2">
      <c r="B1387" s="8"/>
    </row>
    <row r="1388" spans="2:2">
      <c r="B1388" s="8"/>
    </row>
    <row r="1389" spans="2:2">
      <c r="B1389" s="8"/>
    </row>
    <row r="1390" spans="2:2">
      <c r="B1390" s="8"/>
    </row>
    <row r="1391" spans="2:2">
      <c r="B1391" s="8"/>
    </row>
    <row r="1392" spans="2:2">
      <c r="B1392" s="8"/>
    </row>
    <row r="1393" spans="2:2">
      <c r="B1393" s="8"/>
    </row>
    <row r="1394" spans="2:2">
      <c r="B1394" s="8"/>
    </row>
    <row r="1395" spans="2:2">
      <c r="B1395" s="8"/>
    </row>
    <row r="1396" spans="2:2">
      <c r="B1396" s="8"/>
    </row>
    <row r="1397" spans="2:2">
      <c r="B1397" s="8"/>
    </row>
    <row r="1398" spans="2:2">
      <c r="B1398" s="8"/>
    </row>
    <row r="1399" spans="2:2">
      <c r="B1399" s="8"/>
    </row>
    <row r="1400" spans="2:2">
      <c r="B1400" s="8"/>
    </row>
    <row r="1401" spans="2:2">
      <c r="B1401" s="8"/>
    </row>
    <row r="1402" spans="2:2">
      <c r="B1402" s="8"/>
    </row>
    <row r="1403" spans="2:2">
      <c r="B1403" s="8"/>
    </row>
    <row r="1404" spans="2:2">
      <c r="B1404" s="8"/>
    </row>
    <row r="1405" spans="2:2">
      <c r="B1405" s="8"/>
    </row>
    <row r="1406" spans="2:2">
      <c r="B1406" s="8"/>
    </row>
    <row r="1407" spans="2:2">
      <c r="B1407" s="8"/>
    </row>
    <row r="1408" spans="2:2">
      <c r="B1408" s="8"/>
    </row>
    <row r="1409" spans="2:2">
      <c r="B1409" s="8"/>
    </row>
    <row r="1410" spans="2:2">
      <c r="B1410" s="8"/>
    </row>
    <row r="1411" spans="2:2">
      <c r="B1411" s="8"/>
    </row>
    <row r="1412" spans="2:2">
      <c r="B1412" s="8"/>
    </row>
    <row r="1413" spans="2:2">
      <c r="B1413" s="8"/>
    </row>
    <row r="1414" spans="2:2">
      <c r="B1414" s="8"/>
    </row>
    <row r="1415" spans="2:2">
      <c r="B1415" s="8"/>
    </row>
    <row r="1416" spans="2:2">
      <c r="B1416" s="8"/>
    </row>
    <row r="1417" spans="2:2">
      <c r="B1417" s="8"/>
    </row>
    <row r="1418" spans="2:2">
      <c r="B1418" s="8"/>
    </row>
    <row r="1419" spans="2:2">
      <c r="B1419" s="8"/>
    </row>
    <row r="1420" spans="2:2">
      <c r="B1420" s="8"/>
    </row>
    <row r="1421" spans="2:2">
      <c r="B1421" s="8"/>
    </row>
    <row r="1422" spans="2:2">
      <c r="B1422" s="8"/>
    </row>
    <row r="1423" spans="2:2">
      <c r="B1423" s="8"/>
    </row>
    <row r="1424" spans="2:2">
      <c r="B1424" s="8"/>
    </row>
    <row r="1425" spans="2:2">
      <c r="B1425" s="8"/>
    </row>
    <row r="1426" spans="2:2">
      <c r="B1426" s="8"/>
    </row>
    <row r="1427" spans="2:2">
      <c r="B1427" s="8"/>
    </row>
    <row r="1428" spans="2:2">
      <c r="B1428" s="8"/>
    </row>
    <row r="1429" spans="2:2">
      <c r="B1429" s="8"/>
    </row>
    <row r="1430" spans="2:2">
      <c r="B1430" s="8"/>
    </row>
    <row r="1431" spans="2:2">
      <c r="B1431" s="8"/>
    </row>
    <row r="1432" spans="2:2">
      <c r="B1432" s="8"/>
    </row>
    <row r="1433" spans="2:2">
      <c r="B1433" s="8"/>
    </row>
    <row r="1434" spans="2:2">
      <c r="B1434" s="8"/>
    </row>
    <row r="1435" spans="2:2">
      <c r="B1435" s="8"/>
    </row>
    <row r="1436" spans="2:2">
      <c r="B1436" s="8"/>
    </row>
    <row r="1437" spans="2:2">
      <c r="B1437" s="8"/>
    </row>
    <row r="1438" spans="2:2">
      <c r="B1438" s="8"/>
    </row>
    <row r="1439" spans="2:2">
      <c r="B1439" s="8"/>
    </row>
    <row r="1440" spans="2:2">
      <c r="B1440" s="8"/>
    </row>
    <row r="1441" spans="2:2">
      <c r="B1441" s="8"/>
    </row>
    <row r="1442" spans="2:2">
      <c r="B1442" s="8"/>
    </row>
    <row r="1443" spans="2:2">
      <c r="B1443" s="8"/>
    </row>
    <row r="1444" spans="2:2">
      <c r="B1444" s="8"/>
    </row>
    <row r="1445" spans="2:2">
      <c r="B1445" s="8"/>
    </row>
    <row r="1446" spans="2:2">
      <c r="B1446" s="8"/>
    </row>
    <row r="1447" spans="2:2">
      <c r="B1447" s="8"/>
    </row>
    <row r="1448" spans="2:2">
      <c r="B1448" s="8"/>
    </row>
    <row r="1449" spans="2:2">
      <c r="B1449" s="8"/>
    </row>
    <row r="1450" spans="2:2">
      <c r="B1450" s="8"/>
    </row>
    <row r="1451" spans="2:2">
      <c r="B1451" s="8"/>
    </row>
    <row r="1452" spans="2:2">
      <c r="B1452" s="8"/>
    </row>
    <row r="1453" spans="2:2">
      <c r="B1453" s="8"/>
    </row>
    <row r="1454" spans="2:2">
      <c r="B1454" s="8"/>
    </row>
    <row r="1455" spans="2:2">
      <c r="B1455" s="8"/>
    </row>
    <row r="1456" spans="2:2">
      <c r="B1456" s="8"/>
    </row>
    <row r="1457" spans="2:2">
      <c r="B1457" s="8"/>
    </row>
    <row r="1458" spans="2:2">
      <c r="B1458" s="8"/>
    </row>
    <row r="1459" spans="2:2">
      <c r="B1459" s="8"/>
    </row>
    <row r="1460" spans="2:2">
      <c r="B1460" s="8"/>
    </row>
    <row r="1461" spans="2:2">
      <c r="B1461" s="8"/>
    </row>
    <row r="1462" spans="2:2">
      <c r="B1462" s="8"/>
    </row>
    <row r="1463" spans="2:2">
      <c r="B1463" s="8"/>
    </row>
    <row r="1464" spans="2:2">
      <c r="B1464" s="8"/>
    </row>
    <row r="1465" spans="2:2">
      <c r="B1465" s="8"/>
    </row>
    <row r="1466" spans="2:2">
      <c r="B1466" s="8"/>
    </row>
    <row r="1467" spans="2:2">
      <c r="B1467" s="8"/>
    </row>
    <row r="1468" spans="2:2">
      <c r="B1468" s="8"/>
    </row>
    <row r="1469" spans="2:2">
      <c r="B1469" s="8"/>
    </row>
    <row r="1470" spans="2:2">
      <c r="B1470" s="8"/>
    </row>
    <row r="1471" spans="2:2">
      <c r="B1471" s="8"/>
    </row>
    <row r="1472" spans="2:2">
      <c r="B1472" s="8"/>
    </row>
    <row r="1473" spans="2:2">
      <c r="B1473" s="8"/>
    </row>
    <row r="1474" spans="2:2">
      <c r="B1474" s="8"/>
    </row>
    <row r="1475" spans="2:2">
      <c r="B1475" s="8"/>
    </row>
    <row r="1476" spans="2:2">
      <c r="B1476" s="8"/>
    </row>
    <row r="1477" spans="2:2">
      <c r="B1477" s="8"/>
    </row>
    <row r="1478" spans="2:2">
      <c r="B1478" s="8"/>
    </row>
    <row r="1479" spans="2:2">
      <c r="B1479" s="8"/>
    </row>
    <row r="1480" spans="2:2">
      <c r="B1480" s="8"/>
    </row>
    <row r="1481" spans="2:2">
      <c r="B1481" s="8"/>
    </row>
    <row r="1482" spans="2:2">
      <c r="B1482" s="8"/>
    </row>
    <row r="1483" spans="2:2">
      <c r="B1483" s="8"/>
    </row>
    <row r="1484" spans="2:2">
      <c r="B1484" s="8"/>
    </row>
    <row r="1485" spans="2:2">
      <c r="B1485" s="8"/>
    </row>
    <row r="1486" spans="2:2">
      <c r="B1486" s="8"/>
    </row>
    <row r="1487" spans="2:2">
      <c r="B1487" s="8"/>
    </row>
    <row r="1488" spans="2:2">
      <c r="B1488" s="8"/>
    </row>
    <row r="1489" spans="2:2">
      <c r="B1489" s="8"/>
    </row>
    <row r="1490" spans="2:2">
      <c r="B1490" s="8"/>
    </row>
    <row r="1491" spans="2:2">
      <c r="B1491" s="8"/>
    </row>
    <row r="1492" spans="2:2">
      <c r="B1492" s="8"/>
    </row>
    <row r="1493" spans="2:2">
      <c r="B1493" s="8"/>
    </row>
    <row r="1494" spans="2:2">
      <c r="B1494" s="8"/>
    </row>
    <row r="1495" spans="2:2">
      <c r="B1495" s="8"/>
    </row>
    <row r="1496" spans="2:2">
      <c r="B1496" s="8"/>
    </row>
    <row r="1497" spans="2:2">
      <c r="B1497" s="8"/>
    </row>
    <row r="1498" spans="2:2">
      <c r="B1498" s="8"/>
    </row>
    <row r="1499" spans="2:2">
      <c r="B1499" s="8"/>
    </row>
    <row r="1500" spans="2:2">
      <c r="B1500" s="8"/>
    </row>
    <row r="1501" spans="2:2">
      <c r="B1501" s="8"/>
    </row>
    <row r="1502" spans="2:2">
      <c r="B1502" s="8"/>
    </row>
    <row r="1503" spans="2:2">
      <c r="B1503" s="8"/>
    </row>
    <row r="1504" spans="2:2">
      <c r="B1504" s="8"/>
    </row>
    <row r="1505" spans="2:2">
      <c r="B1505" s="8"/>
    </row>
    <row r="1506" spans="2:2">
      <c r="B1506" s="8"/>
    </row>
    <row r="1507" spans="2:2">
      <c r="B1507" s="8"/>
    </row>
    <row r="1508" spans="2:2">
      <c r="B1508" s="8"/>
    </row>
    <row r="1509" spans="2:2">
      <c r="B1509" s="8"/>
    </row>
    <row r="1510" spans="2:2">
      <c r="B1510" s="8"/>
    </row>
    <row r="1511" spans="2:2">
      <c r="B1511" s="8"/>
    </row>
    <row r="1512" spans="2:2">
      <c r="B1512" s="8"/>
    </row>
    <row r="1513" spans="2:2">
      <c r="B1513" s="8"/>
    </row>
    <row r="1514" spans="2:2">
      <c r="B1514" s="8"/>
    </row>
    <row r="1515" spans="2:2">
      <c r="B1515" s="8"/>
    </row>
    <row r="1516" spans="2:2">
      <c r="B1516" s="8"/>
    </row>
    <row r="1517" spans="2:2">
      <c r="B1517" s="8"/>
    </row>
    <row r="1518" spans="2:2">
      <c r="B1518" s="8"/>
    </row>
    <row r="1519" spans="2:2">
      <c r="B1519" s="8"/>
    </row>
    <row r="1520" spans="2:2">
      <c r="B1520" s="8"/>
    </row>
    <row r="1521" spans="2:2">
      <c r="B1521" s="8"/>
    </row>
    <row r="1522" spans="2:2">
      <c r="B1522" s="8"/>
    </row>
    <row r="1523" spans="2:2">
      <c r="B1523" s="8"/>
    </row>
    <row r="1524" spans="2:2">
      <c r="B1524" s="8"/>
    </row>
    <row r="1525" spans="2:2">
      <c r="B1525" s="8"/>
    </row>
    <row r="1526" spans="2:2">
      <c r="B1526" s="8"/>
    </row>
    <row r="1527" spans="2:2">
      <c r="B1527" s="8"/>
    </row>
    <row r="1528" spans="2:2">
      <c r="B1528" s="8"/>
    </row>
    <row r="1529" spans="2:2">
      <c r="B1529" s="8"/>
    </row>
    <row r="1530" spans="2:2">
      <c r="B1530" s="8"/>
    </row>
    <row r="1531" spans="2:2">
      <c r="B1531" s="8"/>
    </row>
    <row r="1532" spans="2:2">
      <c r="B1532" s="8"/>
    </row>
    <row r="1533" spans="2:2">
      <c r="B1533" s="8"/>
    </row>
    <row r="1534" spans="2:2">
      <c r="B1534" s="8"/>
    </row>
    <row r="1535" spans="2:2">
      <c r="B1535" s="8"/>
    </row>
    <row r="1536" spans="2:2">
      <c r="B1536" s="8"/>
    </row>
    <row r="1537" spans="2:2">
      <c r="B1537" s="8"/>
    </row>
    <row r="1538" spans="2:2">
      <c r="B1538" s="8"/>
    </row>
    <row r="1539" spans="2:2">
      <c r="B1539" s="8"/>
    </row>
    <row r="1540" spans="2:2">
      <c r="B1540" s="8"/>
    </row>
    <row r="1541" spans="2:2">
      <c r="B1541" s="8"/>
    </row>
    <row r="1542" spans="2:2">
      <c r="B1542" s="8"/>
    </row>
    <row r="1543" spans="2:2">
      <c r="B1543" s="8"/>
    </row>
    <row r="1544" spans="2:2">
      <c r="B1544" s="8"/>
    </row>
    <row r="1545" spans="2:2">
      <c r="B1545" s="8"/>
    </row>
    <row r="1546" spans="2:2">
      <c r="B1546" s="8"/>
    </row>
    <row r="1547" spans="2:2">
      <c r="B1547" s="8"/>
    </row>
    <row r="1548" spans="2:2">
      <c r="B1548" s="8"/>
    </row>
    <row r="1549" spans="2:2">
      <c r="B1549" s="8"/>
    </row>
    <row r="1550" spans="2:2">
      <c r="B1550" s="8"/>
    </row>
    <row r="1551" spans="2:2">
      <c r="B1551" s="8"/>
    </row>
    <row r="1552" spans="2:2">
      <c r="B1552" s="8"/>
    </row>
    <row r="1553" spans="2:2">
      <c r="B1553" s="8"/>
    </row>
    <row r="1554" spans="2:2">
      <c r="B1554" s="8"/>
    </row>
    <row r="1555" spans="2:2">
      <c r="B1555" s="8"/>
    </row>
    <row r="1556" spans="2:2">
      <c r="B1556" s="8"/>
    </row>
    <row r="1557" spans="2:2">
      <c r="B1557" s="8"/>
    </row>
    <row r="1558" spans="2:2">
      <c r="B1558" s="8"/>
    </row>
    <row r="1559" spans="2:2">
      <c r="B1559" s="8"/>
    </row>
    <row r="1560" spans="2:2">
      <c r="B1560" s="8"/>
    </row>
    <row r="1561" spans="2:2">
      <c r="B1561" s="8"/>
    </row>
    <row r="1562" spans="2:2">
      <c r="B1562" s="8"/>
    </row>
    <row r="1563" spans="2:2">
      <c r="B1563" s="8"/>
    </row>
    <row r="1564" spans="2:2">
      <c r="B1564" s="8"/>
    </row>
    <row r="1565" spans="2:2">
      <c r="B1565" s="8"/>
    </row>
    <row r="1566" spans="2:2">
      <c r="B1566" s="8"/>
    </row>
    <row r="1567" spans="2:2">
      <c r="B1567" s="8"/>
    </row>
    <row r="1568" spans="2:2">
      <c r="B1568" s="8"/>
    </row>
    <row r="1569" spans="2:2">
      <c r="B1569" s="8"/>
    </row>
    <row r="1570" spans="2:2">
      <c r="B1570" s="8"/>
    </row>
    <row r="1571" spans="2:2">
      <c r="B1571" s="8"/>
    </row>
    <row r="1572" spans="2:2">
      <c r="B1572" s="8"/>
    </row>
    <row r="1573" spans="2:2">
      <c r="B1573" s="8"/>
    </row>
    <row r="1574" spans="2:2">
      <c r="B1574" s="8"/>
    </row>
    <row r="1575" spans="2:2">
      <c r="B1575" s="8"/>
    </row>
    <row r="1576" spans="2:2">
      <c r="B1576" s="8"/>
    </row>
    <row r="1577" spans="2:2">
      <c r="B1577" s="8"/>
    </row>
    <row r="1578" spans="2:2">
      <c r="B1578" s="8"/>
    </row>
    <row r="1579" spans="2:2">
      <c r="B1579" s="8"/>
    </row>
    <row r="1580" spans="2:2">
      <c r="B1580" s="8"/>
    </row>
    <row r="1581" spans="2:2">
      <c r="B1581" s="8"/>
    </row>
    <row r="1582" spans="2:2">
      <c r="B1582" s="8"/>
    </row>
    <row r="1583" spans="2:2">
      <c r="B1583" s="8"/>
    </row>
    <row r="1584" spans="2:2">
      <c r="B1584" s="8"/>
    </row>
    <row r="1585" spans="2:2">
      <c r="B1585" s="8"/>
    </row>
    <row r="1586" spans="2:2">
      <c r="B1586" s="8"/>
    </row>
    <row r="1587" spans="2:2">
      <c r="B1587" s="8"/>
    </row>
    <row r="1588" spans="2:2">
      <c r="B1588" s="8"/>
    </row>
    <row r="1589" spans="2:2">
      <c r="B1589" s="8"/>
    </row>
    <row r="1590" spans="2:2">
      <c r="B1590" s="8"/>
    </row>
    <row r="1591" spans="2:2">
      <c r="B1591" s="8"/>
    </row>
    <row r="1592" spans="2:2">
      <c r="B1592" s="8"/>
    </row>
    <row r="1593" spans="2:2">
      <c r="B1593" s="8"/>
    </row>
    <row r="1594" spans="2:2">
      <c r="B1594" s="8"/>
    </row>
    <row r="1595" spans="2:2">
      <c r="B1595" s="8"/>
    </row>
    <row r="1596" spans="2:2">
      <c r="B1596" s="8"/>
    </row>
    <row r="1597" spans="2:2">
      <c r="B1597" s="8"/>
    </row>
    <row r="1598" spans="2:2">
      <c r="B1598" s="8"/>
    </row>
    <row r="1599" spans="2:2">
      <c r="B1599" s="8"/>
    </row>
    <row r="1600" spans="2:2">
      <c r="B1600" s="8"/>
    </row>
    <row r="1601" spans="2:2">
      <c r="B1601" s="8"/>
    </row>
    <row r="1602" spans="2:2">
      <c r="B1602" s="8"/>
    </row>
    <row r="1603" spans="2:2">
      <c r="B1603" s="8"/>
    </row>
    <row r="1604" spans="2:2">
      <c r="B1604" s="8"/>
    </row>
    <row r="1605" spans="2:2">
      <c r="B1605" s="8"/>
    </row>
    <row r="1606" spans="2:2">
      <c r="B1606" s="8"/>
    </row>
    <row r="1607" spans="2:2">
      <c r="B1607" s="8"/>
    </row>
    <row r="1608" spans="2:2">
      <c r="B1608" s="8"/>
    </row>
    <row r="1609" spans="2:2">
      <c r="B1609" s="8"/>
    </row>
    <row r="1610" spans="2:2">
      <c r="B1610" s="8"/>
    </row>
    <row r="1611" spans="2:2">
      <c r="B1611" s="8"/>
    </row>
    <row r="1612" spans="2:2">
      <c r="B1612" s="8"/>
    </row>
    <row r="1613" spans="2:2">
      <c r="B1613" s="8"/>
    </row>
    <row r="1614" spans="2:2">
      <c r="B1614" s="8"/>
    </row>
    <row r="1615" spans="2:2">
      <c r="B1615" s="8"/>
    </row>
    <row r="1616" spans="2:2">
      <c r="B1616" s="8"/>
    </row>
    <row r="1617" spans="2:2">
      <c r="B1617" s="8"/>
    </row>
    <row r="1618" spans="2:2">
      <c r="B1618" s="8"/>
    </row>
    <row r="1619" spans="2:2">
      <c r="B1619" s="8"/>
    </row>
    <row r="1620" spans="2:2">
      <c r="B1620" s="8"/>
    </row>
    <row r="1621" spans="2:2">
      <c r="B1621" s="8"/>
    </row>
    <row r="1622" spans="2:2">
      <c r="B1622" s="8"/>
    </row>
    <row r="1623" spans="2:2">
      <c r="B1623" s="8"/>
    </row>
    <row r="1624" spans="2:2">
      <c r="B1624" s="8"/>
    </row>
    <row r="1625" spans="2:2">
      <c r="B1625" s="8"/>
    </row>
    <row r="1626" spans="2:2">
      <c r="B1626" s="8"/>
    </row>
    <row r="1627" spans="2:2">
      <c r="B1627" s="8"/>
    </row>
    <row r="1628" spans="2:2">
      <c r="B1628" s="8"/>
    </row>
    <row r="1629" spans="2:2">
      <c r="B1629" s="8"/>
    </row>
    <row r="1630" spans="2:2">
      <c r="B1630" s="8"/>
    </row>
    <row r="1631" spans="2:2">
      <c r="B1631" s="8"/>
    </row>
    <row r="1632" spans="2:2">
      <c r="B1632" s="8"/>
    </row>
    <row r="1633" spans="2:2">
      <c r="B1633" s="8"/>
    </row>
    <row r="1634" spans="2:2">
      <c r="B1634" s="8"/>
    </row>
    <row r="1635" spans="2:2">
      <c r="B1635" s="8"/>
    </row>
    <row r="1636" spans="2:2">
      <c r="B1636" s="8"/>
    </row>
    <row r="1637" spans="2:2">
      <c r="B1637" s="8"/>
    </row>
    <row r="1638" spans="2:2">
      <c r="B1638" s="8"/>
    </row>
    <row r="1639" spans="2:2">
      <c r="B1639" s="8"/>
    </row>
    <row r="1640" spans="2:2">
      <c r="B1640" s="8"/>
    </row>
    <row r="1641" spans="2:2">
      <c r="B1641" s="8"/>
    </row>
    <row r="1642" spans="2:2">
      <c r="B1642" s="8"/>
    </row>
    <row r="1643" spans="2:2">
      <c r="B1643" s="8"/>
    </row>
    <row r="1644" spans="2:2">
      <c r="B1644" s="8"/>
    </row>
    <row r="1645" spans="2:2">
      <c r="B1645" s="8"/>
    </row>
    <row r="1646" spans="2:2">
      <c r="B1646" s="8"/>
    </row>
    <row r="1647" spans="2:2">
      <c r="B1647" s="8"/>
    </row>
    <row r="1648" spans="2:2">
      <c r="B1648" s="8"/>
    </row>
    <row r="1649" spans="2:2">
      <c r="B1649" s="8"/>
    </row>
    <row r="1650" spans="2:2">
      <c r="B1650" s="8"/>
    </row>
    <row r="1651" spans="2:2">
      <c r="B1651" s="8"/>
    </row>
    <row r="1652" spans="2:2">
      <c r="B1652" s="8"/>
    </row>
    <row r="1653" spans="2:2">
      <c r="B1653" s="8"/>
    </row>
    <row r="1654" spans="2:2">
      <c r="B1654" s="8"/>
    </row>
    <row r="1655" spans="2:2">
      <c r="B1655" s="8"/>
    </row>
    <row r="1656" spans="2:2">
      <c r="B1656" s="8"/>
    </row>
    <row r="1657" spans="2:2">
      <c r="B1657" s="8"/>
    </row>
    <row r="1658" spans="2:2">
      <c r="B1658" s="8"/>
    </row>
    <row r="1659" spans="2:2">
      <c r="B1659" s="8"/>
    </row>
    <row r="1660" spans="2:2">
      <c r="B1660" s="8"/>
    </row>
    <row r="1661" spans="2:2">
      <c r="B1661" s="8"/>
    </row>
    <row r="1662" spans="2:2">
      <c r="B1662" s="8"/>
    </row>
    <row r="1663" spans="2:2">
      <c r="B1663" s="8"/>
    </row>
    <row r="1664" spans="2:2">
      <c r="B1664" s="8"/>
    </row>
    <row r="1665" spans="2:2">
      <c r="B1665" s="8"/>
    </row>
    <row r="1666" spans="2:2">
      <c r="B1666" s="8"/>
    </row>
    <row r="1667" spans="2:2">
      <c r="B1667" s="8"/>
    </row>
    <row r="1668" spans="2:2">
      <c r="B1668" s="8"/>
    </row>
    <row r="1669" spans="2:2">
      <c r="B1669" s="8"/>
    </row>
    <row r="1670" spans="2:2">
      <c r="B1670" s="8"/>
    </row>
    <row r="1671" spans="2:2">
      <c r="B1671" s="8"/>
    </row>
    <row r="1672" spans="2:2">
      <c r="B1672" s="8"/>
    </row>
    <row r="1673" spans="2:2">
      <c r="B1673" s="8"/>
    </row>
    <row r="1674" spans="2:2">
      <c r="B1674" s="8"/>
    </row>
    <row r="1675" spans="2:2">
      <c r="B1675" s="8"/>
    </row>
    <row r="1676" spans="2:2">
      <c r="B1676" s="8"/>
    </row>
    <row r="1677" spans="2:2">
      <c r="B1677" s="8"/>
    </row>
    <row r="1678" spans="2:2">
      <c r="B1678" s="8"/>
    </row>
    <row r="1679" spans="2:2">
      <c r="B1679" s="8"/>
    </row>
    <row r="1680" spans="2:2">
      <c r="B1680" s="8"/>
    </row>
    <row r="1681" spans="2:2">
      <c r="B1681" s="8"/>
    </row>
    <row r="1682" spans="2:2">
      <c r="B1682" s="8"/>
    </row>
    <row r="1683" spans="2:2">
      <c r="B1683" s="8"/>
    </row>
    <row r="1684" spans="2:2">
      <c r="B1684" s="8"/>
    </row>
    <row r="1685" spans="2:2">
      <c r="B1685" s="8"/>
    </row>
    <row r="1686" spans="2:2">
      <c r="B1686" s="8"/>
    </row>
    <row r="1687" spans="2:2">
      <c r="B1687" s="8"/>
    </row>
    <row r="1688" spans="2:2">
      <c r="B1688" s="8"/>
    </row>
    <row r="1689" spans="2:2">
      <c r="B1689" s="8"/>
    </row>
    <row r="1690" spans="2:2">
      <c r="B1690" s="8"/>
    </row>
    <row r="1691" spans="2:2">
      <c r="B1691" s="8"/>
    </row>
    <row r="1692" spans="2:2">
      <c r="B1692" s="8"/>
    </row>
    <row r="1693" spans="2:2">
      <c r="B1693" s="8"/>
    </row>
    <row r="1694" spans="2:2">
      <c r="B1694" s="8"/>
    </row>
    <row r="1695" spans="2:2">
      <c r="B1695" s="8"/>
    </row>
    <row r="1696" spans="2:2">
      <c r="B1696" s="8"/>
    </row>
    <row r="1697" spans="2:2">
      <c r="B1697" s="8"/>
    </row>
    <row r="1698" spans="2:2">
      <c r="B1698" s="8"/>
    </row>
    <row r="1699" spans="2:2">
      <c r="B1699" s="8"/>
    </row>
    <row r="1700" spans="2:2">
      <c r="B1700" s="8"/>
    </row>
    <row r="1701" spans="2:2">
      <c r="B1701" s="8"/>
    </row>
    <row r="1702" spans="2:2">
      <c r="B1702" s="8"/>
    </row>
    <row r="1703" spans="2:2">
      <c r="B1703" s="8"/>
    </row>
    <row r="1704" spans="2:2">
      <c r="B1704" s="8"/>
    </row>
    <row r="1705" spans="2:2">
      <c r="B1705" s="8"/>
    </row>
    <row r="1706" spans="2:2">
      <c r="B1706" s="8"/>
    </row>
    <row r="1707" spans="2:2">
      <c r="B1707" s="8"/>
    </row>
    <row r="1708" spans="2:2">
      <c r="B1708" s="8"/>
    </row>
    <row r="1709" spans="2:2">
      <c r="B1709" s="8"/>
    </row>
    <row r="1710" spans="2:2">
      <c r="B1710" s="8"/>
    </row>
    <row r="1711" spans="2:2">
      <c r="B1711" s="8"/>
    </row>
    <row r="1712" spans="2:2">
      <c r="B1712" s="8"/>
    </row>
    <row r="1713" spans="2:2">
      <c r="B1713" s="8"/>
    </row>
    <row r="1714" spans="2:2">
      <c r="B1714" s="8"/>
    </row>
    <row r="1715" spans="2:2">
      <c r="B1715" s="8"/>
    </row>
    <row r="1716" spans="2:2">
      <c r="B1716" s="8"/>
    </row>
    <row r="1717" spans="2:2">
      <c r="B1717" s="8"/>
    </row>
    <row r="1718" spans="2:2">
      <c r="B1718" s="8"/>
    </row>
    <row r="1719" spans="2:2">
      <c r="B1719" s="8"/>
    </row>
    <row r="1720" spans="2:2">
      <c r="B1720" s="8"/>
    </row>
    <row r="1721" spans="2:2">
      <c r="B1721" s="8"/>
    </row>
    <row r="1722" spans="2:2">
      <c r="B1722" s="8"/>
    </row>
    <row r="1723" spans="2:2">
      <c r="B1723" s="8"/>
    </row>
    <row r="1724" spans="2:2">
      <c r="B1724" s="8"/>
    </row>
    <row r="1725" spans="2:2">
      <c r="B1725" s="8"/>
    </row>
    <row r="1726" spans="2:2">
      <c r="B1726" s="8"/>
    </row>
    <row r="1727" spans="2:2">
      <c r="B1727" s="8"/>
    </row>
    <row r="1728" spans="2:2">
      <c r="B1728" s="8"/>
    </row>
    <row r="1729" spans="2:2">
      <c r="B1729" s="8"/>
    </row>
    <row r="1730" spans="2:2">
      <c r="B1730" s="8"/>
    </row>
    <row r="1731" spans="2:2">
      <c r="B1731" s="8"/>
    </row>
    <row r="1732" spans="2:2">
      <c r="B1732" s="8"/>
    </row>
    <row r="1733" spans="2:2">
      <c r="B1733" s="8"/>
    </row>
    <row r="1734" spans="2:2">
      <c r="B1734" s="8"/>
    </row>
    <row r="1735" spans="2:2">
      <c r="B1735" s="8"/>
    </row>
    <row r="1736" spans="2:2">
      <c r="B1736" s="8"/>
    </row>
    <row r="1737" spans="2:2">
      <c r="B1737" s="8"/>
    </row>
    <row r="1738" spans="2:2">
      <c r="B1738" s="8"/>
    </row>
    <row r="1739" spans="2:2">
      <c r="B1739" s="8"/>
    </row>
    <row r="1740" spans="2:2">
      <c r="B1740" s="8"/>
    </row>
    <row r="1741" spans="2:2">
      <c r="B1741" s="8"/>
    </row>
    <row r="1742" spans="2:2">
      <c r="B1742" s="8"/>
    </row>
    <row r="1743" spans="2:2">
      <c r="B1743" s="8"/>
    </row>
    <row r="1744" spans="2:2">
      <c r="B1744" s="8"/>
    </row>
    <row r="1745" spans="2:2">
      <c r="B1745" s="8"/>
    </row>
    <row r="1746" spans="2:2">
      <c r="B1746" s="8"/>
    </row>
    <row r="1747" spans="2:2">
      <c r="B1747" s="8"/>
    </row>
    <row r="1748" spans="2:2">
      <c r="B1748" s="8"/>
    </row>
    <row r="1749" spans="2:2">
      <c r="B1749" s="8"/>
    </row>
    <row r="1750" spans="2:2">
      <c r="B1750" s="8"/>
    </row>
    <row r="1751" spans="2:2">
      <c r="B1751" s="8"/>
    </row>
    <row r="1752" spans="2:2">
      <c r="B1752" s="8"/>
    </row>
    <row r="1753" spans="2:2">
      <c r="B1753" s="8"/>
    </row>
    <row r="1754" spans="2:2">
      <c r="B1754" s="8"/>
    </row>
    <row r="1755" spans="2:2">
      <c r="B1755" s="8"/>
    </row>
    <row r="1756" spans="2:2">
      <c r="B1756" s="8"/>
    </row>
    <row r="1757" spans="2:2">
      <c r="B1757" s="8"/>
    </row>
    <row r="1758" spans="2:2">
      <c r="B1758" s="8"/>
    </row>
    <row r="1759" spans="2:2">
      <c r="B1759" s="8"/>
    </row>
    <row r="1760" spans="2:2">
      <c r="B1760" s="8"/>
    </row>
    <row r="1761" spans="2:2">
      <c r="B1761" s="8"/>
    </row>
    <row r="1762" spans="2:2">
      <c r="B1762" s="8"/>
    </row>
    <row r="1763" spans="2:2">
      <c r="B1763" s="8"/>
    </row>
    <row r="1764" spans="2:2">
      <c r="B1764" s="8"/>
    </row>
    <row r="1765" spans="2:2">
      <c r="B1765" s="8"/>
    </row>
    <row r="1766" spans="2:2">
      <c r="B1766" s="8"/>
    </row>
    <row r="1767" spans="2:2">
      <c r="B1767" s="8"/>
    </row>
    <row r="1768" spans="2:2">
      <c r="B1768" s="8"/>
    </row>
    <row r="1769" spans="2:2">
      <c r="B1769" s="8"/>
    </row>
    <row r="1770" spans="2:2">
      <c r="B1770" s="8"/>
    </row>
    <row r="1771" spans="2:2">
      <c r="B1771" s="8"/>
    </row>
    <row r="1772" spans="2:2">
      <c r="B1772" s="8"/>
    </row>
    <row r="1773" spans="2:2">
      <c r="B1773" s="8"/>
    </row>
    <row r="1774" spans="2:2">
      <c r="B1774" s="8"/>
    </row>
    <row r="1775" spans="2:2">
      <c r="B1775" s="8"/>
    </row>
    <row r="1776" spans="2:2">
      <c r="B1776" s="8"/>
    </row>
    <row r="1777" spans="2:2">
      <c r="B1777" s="8"/>
    </row>
    <row r="1778" spans="2:2">
      <c r="B1778" s="8"/>
    </row>
    <row r="1779" spans="2:2">
      <c r="B1779" s="8"/>
    </row>
    <row r="1780" spans="2:2">
      <c r="B1780" s="8"/>
    </row>
    <row r="1781" spans="2:2">
      <c r="B1781" s="8"/>
    </row>
    <row r="1782" spans="2:2">
      <c r="B1782" s="8"/>
    </row>
    <row r="1783" spans="2:2">
      <c r="B1783" s="8"/>
    </row>
    <row r="1784" spans="2:2">
      <c r="B1784" s="8"/>
    </row>
    <row r="1785" spans="2:2">
      <c r="B1785" s="8"/>
    </row>
    <row r="1786" spans="2:2">
      <c r="B1786" s="8"/>
    </row>
    <row r="1787" spans="2:2">
      <c r="B1787" s="8"/>
    </row>
    <row r="1788" spans="2:2">
      <c r="B1788" s="8"/>
    </row>
    <row r="1789" spans="2:2">
      <c r="B1789" s="8"/>
    </row>
    <row r="1790" spans="2:2">
      <c r="B1790" s="8"/>
    </row>
    <row r="1791" spans="2:2">
      <c r="B1791" s="8"/>
    </row>
    <row r="1792" spans="2:2">
      <c r="B1792" s="8"/>
    </row>
    <row r="1793" spans="2:2">
      <c r="B1793" s="8"/>
    </row>
    <row r="1794" spans="2:2">
      <c r="B1794" s="8"/>
    </row>
    <row r="1795" spans="2:2">
      <c r="B1795" s="8"/>
    </row>
    <row r="1796" spans="2:2">
      <c r="B1796" s="8"/>
    </row>
    <row r="1797" spans="2:2">
      <c r="B1797" s="8"/>
    </row>
    <row r="1798" spans="2:2">
      <c r="B1798" s="8"/>
    </row>
    <row r="1799" spans="2:2">
      <c r="B1799" s="8"/>
    </row>
    <row r="1800" spans="2:2">
      <c r="B1800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6D7A8"/>
    <outlinePr summaryBelow="0" summaryRight="0"/>
  </sheetPr>
  <dimension ref="A1:T963"/>
  <sheetViews>
    <sheetView workbookViewId="0">
      <selection activeCell="N19" sqref="N19"/>
    </sheetView>
  </sheetViews>
  <sheetFormatPr defaultColWidth="17.28515625" defaultRowHeight="15" customHeight="1"/>
  <cols>
    <col min="1" max="1" width="16" customWidth="1"/>
    <col min="2" max="2" width="30.140625" customWidth="1"/>
    <col min="3" max="3" width="16.85546875" customWidth="1"/>
    <col min="4" max="4" width="17.140625" customWidth="1"/>
    <col min="5" max="5" width="16.85546875" customWidth="1"/>
    <col min="6" max="6" width="8.7109375" customWidth="1"/>
    <col min="7" max="7" width="15.7109375" customWidth="1"/>
    <col min="8" max="8" width="22.85546875" customWidth="1"/>
    <col min="9" max="9" width="12.42578125" customWidth="1"/>
    <col min="10" max="10" width="12.7109375" customWidth="1"/>
    <col min="11" max="11" width="12.85546875" customWidth="1"/>
    <col min="12" max="12" width="11.42578125" customWidth="1"/>
    <col min="13" max="13" width="17.85546875" customWidth="1"/>
    <col min="14" max="15" width="10.42578125" customWidth="1"/>
    <col min="16" max="16" width="21.85546875" customWidth="1"/>
    <col min="17" max="17" width="8.7109375" customWidth="1"/>
    <col min="18" max="18" width="14" customWidth="1"/>
    <col min="19" max="29" width="8.7109375" customWidth="1"/>
  </cols>
  <sheetData>
    <row r="1" spans="1:16">
      <c r="A1" s="3" t="s">
        <v>151</v>
      </c>
      <c r="B1" s="3" t="s">
        <v>152</v>
      </c>
      <c r="C1" s="3" t="s">
        <v>154</v>
      </c>
      <c r="D1" s="80" t="s">
        <v>16</v>
      </c>
      <c r="E1" s="154" t="s">
        <v>155</v>
      </c>
      <c r="F1" s="153"/>
      <c r="G1" s="48" t="s">
        <v>156</v>
      </c>
      <c r="I1" s="49" t="s">
        <v>25</v>
      </c>
      <c r="J1" s="49" t="s">
        <v>20</v>
      </c>
      <c r="K1" s="49" t="s">
        <v>38</v>
      </c>
      <c r="L1" s="49" t="s">
        <v>39</v>
      </c>
      <c r="M1" s="49" t="s">
        <v>7435</v>
      </c>
      <c r="N1" s="49" t="s">
        <v>30</v>
      </c>
      <c r="O1" s="49" t="s">
        <v>37</v>
      </c>
      <c r="P1" s="49" t="s">
        <v>34</v>
      </c>
    </row>
    <row r="2" spans="1:16">
      <c r="A2">
        <v>10494365</v>
      </c>
      <c r="B2" t="s">
        <v>7436</v>
      </c>
      <c r="C2" s="117">
        <v>299.5</v>
      </c>
      <c r="D2" s="1" t="s">
        <v>39</v>
      </c>
      <c r="E2" s="93" t="s">
        <v>7437</v>
      </c>
      <c r="G2" s="1"/>
      <c r="H2" s="3" t="s">
        <v>5873</v>
      </c>
      <c r="I2" s="5">
        <f>SUMIFS($C$2:$C$1799,$D$2:$D$1799,"Beverage",$E$2:$E$1799,"*FR*")</f>
        <v>0</v>
      </c>
      <c r="J2" s="5">
        <f>SUMIFS($C$2:$C$1799,$D$2:$D$1799,"Bakery",$E$2:$E$1799,"*FR*")</f>
        <v>0</v>
      </c>
      <c r="K2" s="5">
        <f>SUMIFS($C$2:$C$1799,$D$2:$D$1799,"Produce",$E$2:$E$1799,"*FR*")</f>
        <v>0</v>
      </c>
      <c r="L2" s="5">
        <f>SUMIFS($C$2:$C$1799,$D$2:$D$1799,"Seafood",$E$2:$E$1799,"*FR*")</f>
        <v>0</v>
      </c>
      <c r="M2" s="5">
        <f>SUMIFS($C$2:$C$1799,$D$2:$D$1799,"Dairy",$E$2:$E$1799,"*FR*")</f>
        <v>0</v>
      </c>
      <c r="N2" s="5">
        <f>SUMIFS($C$2:$C$1799,$D$2:$D$1799,"Meat",$E$2:$E$1799,"*FR*")</f>
        <v>0</v>
      </c>
      <c r="O2" s="5">
        <f>SUMIFS($C$2:$C$1799,$D$2:$D$1799,"Poultry",$E$2:$E$1799,"*FR*")</f>
        <v>0</v>
      </c>
      <c r="P2" s="5">
        <f>SUMIFS($C$2:$C$1799,$D$2:$D$1799,"Pantry",$E$2:$E$1799,"*FR*")</f>
        <v>0</v>
      </c>
    </row>
    <row r="3" spans="1:16">
      <c r="A3">
        <v>10494365</v>
      </c>
      <c r="B3" t="s">
        <v>7438</v>
      </c>
      <c r="C3" s="117">
        <v>299.5</v>
      </c>
      <c r="D3" s="1" t="s">
        <v>39</v>
      </c>
      <c r="E3" s="1" t="s">
        <v>7439</v>
      </c>
      <c r="G3" s="1"/>
      <c r="H3" s="3" t="s">
        <v>5875</v>
      </c>
      <c r="I3" s="5">
        <f>SUMIFS($C$2:$C$1799,$D$2:$D$1799,"Beverage",$E$2:$E$1799,"*RA*")</f>
        <v>0</v>
      </c>
      <c r="J3" s="5">
        <f>SUMIFS($C$2:$C$1799,$D$2:$D$1799,"Bakery",$E$2:$E$1799,"*RA*")</f>
        <v>0</v>
      </c>
      <c r="K3" s="5">
        <f>SUMIFS($C$2:$C$1799,$D$2:$D$1799,"Produce",$E$2:$E$1799,"*RA*")</f>
        <v>0</v>
      </c>
      <c r="L3" s="5">
        <f>SUMIFS($C$2:$C$1799,$D$2:$D$1799,"Seafood",$E$2:$E$1799,"*RA*")</f>
        <v>0</v>
      </c>
      <c r="M3" s="5">
        <f>SUMIFS($C$2:$C$1799,$D$2:$D$1799,"Dairy",$E$2:$E$1799,"*RA*")</f>
        <v>0</v>
      </c>
      <c r="N3" s="5">
        <f>SUMIFS($C$2:$C$1799,$D$2:$D$1799,"Meat",$E$2:$E$1799,"*RA*")</f>
        <v>0</v>
      </c>
      <c r="O3" s="5">
        <f>SUMIFS($C$2:$C$1799,$D$2:$D$1799,"Poultry",$E$2:$E$1799,"*RA*")</f>
        <v>0</v>
      </c>
      <c r="P3" s="5">
        <f>SUMIFS($C$2:$C$1799,$D$2:$D$1799,"Pantry",$E$2:$E$1799,"*RA*")</f>
        <v>0</v>
      </c>
    </row>
    <row r="4" spans="1:16">
      <c r="A4">
        <v>10494365</v>
      </c>
      <c r="B4" t="s">
        <v>7440</v>
      </c>
      <c r="C4" s="117">
        <v>356</v>
      </c>
      <c r="D4" s="1" t="s">
        <v>39</v>
      </c>
      <c r="E4" s="19" t="s">
        <v>7437</v>
      </c>
      <c r="G4" s="1"/>
      <c r="H4" s="3" t="s">
        <v>5877</v>
      </c>
      <c r="I4" s="5">
        <f>SUMIFS($C$2:$C$1799,$D$2:$D$1799,"Beverage",$E$2:$E$1799,"*OR*")</f>
        <v>0</v>
      </c>
      <c r="J4" s="5">
        <f>SUMIFS($C$2:$C$1799,$D$2:$D$1799,"Bakery",$E$2:$E$1799,"*OR*")</f>
        <v>0</v>
      </c>
      <c r="K4" s="5">
        <f>SUMIFS($C$2:$C$1799,$D$2:$D$1799,"Produce",$E$2:$E$1799,"*OR*")</f>
        <v>0</v>
      </c>
      <c r="L4" s="5">
        <f>SUMIFS($C$2:$C$1799,$D$2:$D$1799,"Seafood",$E$2:$E$1799,"*OR*")</f>
        <v>0</v>
      </c>
      <c r="M4" s="5">
        <f>SUMIFS($C$2:$C$1799,$D$2:$D$1799,"Dairy",$E$2:$E$1799,"*OR*")</f>
        <v>0</v>
      </c>
      <c r="N4" s="5">
        <f>SUMIFS($C$2:$C$1799,$D$2:$D$1799,"Meat",$E$2:$E$1799,"*OR*")</f>
        <v>0</v>
      </c>
      <c r="O4" s="5">
        <f>SUMIFS($C$2:$C$1799,$D$2:$D$1799,"Poultry",$E$2:$E$1799,"*OR*")</f>
        <v>0</v>
      </c>
      <c r="P4" s="5">
        <f>SUMIFS($C$2:$C$1799,$D$2:$D$1799,"Pantry",$E$2:$E$1799,"*OR*")</f>
        <v>0</v>
      </c>
    </row>
    <row r="5" spans="1:16">
      <c r="A5">
        <v>10494365</v>
      </c>
      <c r="B5" t="s">
        <v>7441</v>
      </c>
      <c r="C5" s="117">
        <v>187</v>
      </c>
      <c r="D5" s="1" t="s">
        <v>39</v>
      </c>
      <c r="E5" s="19" t="s">
        <v>7439</v>
      </c>
      <c r="G5" s="1"/>
      <c r="H5" s="3" t="s">
        <v>5879</v>
      </c>
      <c r="I5" s="5">
        <f>SUMIFS($C$2:$C$1799,$D$2:$D$1799,"Beverage",$E$2:$E$1799,"*L*")</f>
        <v>0</v>
      </c>
      <c r="J5" s="5">
        <f>SUMIFS($C$2:$C$1799,$D$2:$D$1799,"Bakery",$E$2:$E$1799,"*L*")</f>
        <v>0</v>
      </c>
      <c r="K5" s="5">
        <f>SUMIFS($C$2:$C$1799,$D$2:$D$1799,"Produce",$E$2:$E$1799,"*L*")</f>
        <v>0</v>
      </c>
      <c r="L5" s="5">
        <f>SUMIFS($C$2:$C$1799,$D$2:$D$1799,"Seafood",$E$2:$E$1799,"*L*")</f>
        <v>210802.81999999975</v>
      </c>
      <c r="M5" s="5">
        <f>SUMIFS($C$2:$C$1799,$D$2:$D$1799,"Dairy",$E$2:$E$1799,"*L*")</f>
        <v>0</v>
      </c>
      <c r="N5" s="5">
        <f>SUMIFS($C$2:$C$1799,$D$2:$D$1799,"Meat",$E$2:$E$1799,"*L*")</f>
        <v>0</v>
      </c>
      <c r="O5" s="5">
        <f>SUMIFS($C$2:$C$1799,$D$2:$D$1799,"Poultry",$E$2:$E$1799,"*L*")</f>
        <v>0</v>
      </c>
      <c r="P5" s="5">
        <f>SUMIFS($C$2:$C$1799,$D$2:$D$1799,"Pantry",$E$2:$E$1799,"*L*")</f>
        <v>0</v>
      </c>
    </row>
    <row r="6" spans="1:16">
      <c r="A6">
        <v>10494365</v>
      </c>
      <c r="B6" t="s">
        <v>7442</v>
      </c>
      <c r="C6" s="44">
        <v>243.5</v>
      </c>
      <c r="D6" s="1" t="s">
        <v>39</v>
      </c>
      <c r="E6" s="19" t="s">
        <v>7443</v>
      </c>
      <c r="G6" s="1"/>
      <c r="H6" s="3" t="s">
        <v>7444</v>
      </c>
      <c r="I6" s="5">
        <f>SUMIFS($C$2:$C$1799,$D$2:$D$1799,"Beverage",$E$2:$E$1799,"*BAP*")</f>
        <v>0</v>
      </c>
      <c r="J6" s="5">
        <f>SUMIFS($C$2:$C$1799,$D$2:$D$1799,"Bakery",$E$2:$E$1799,"*BAP*")</f>
        <v>0</v>
      </c>
      <c r="K6" s="5">
        <f>SUMIFS($C$2:$C$1799,$D$2:$D$1799,"Produce",$E$2:$E$1799,"*BAP*")</f>
        <v>0</v>
      </c>
      <c r="L6" s="5">
        <f>SUMIFS($C$2:$C$1799,$D$2:$D$1799,"Seafood",$E$2:$E$1799,"*BAP*")</f>
        <v>84199.920000000071</v>
      </c>
      <c r="M6" s="5">
        <f>SUMIFS($C$2:$C$1799,$D$2:$D$1799,"Dairy",$E$2:$E$1799,"*BAP*")</f>
        <v>0</v>
      </c>
      <c r="N6" s="5">
        <f>SUMIFS($C$2:$C$1799,$D$2:$D$1799,"Meat",$E$2:$E$1799,"*BAP*")</f>
        <v>0</v>
      </c>
      <c r="O6" s="5">
        <f>SUMIFS($C$2:$C$1799,$D$2:$D$1799,"Poultry",$E$2:$E$1799,"*BAP*")</f>
        <v>0</v>
      </c>
      <c r="P6" s="5">
        <f>SUMIFS($C$2:$C$1799,$D$2:$D$1799,"Pantry",$E$2:$E$1799,"*BAP*")</f>
        <v>0</v>
      </c>
    </row>
    <row r="7" spans="1:16">
      <c r="A7">
        <v>10494365</v>
      </c>
      <c r="B7" t="s">
        <v>7445</v>
      </c>
      <c r="C7" s="44">
        <v>281</v>
      </c>
      <c r="D7" s="1" t="s">
        <v>39</v>
      </c>
      <c r="E7" s="1" t="s">
        <v>7446</v>
      </c>
      <c r="G7" s="1"/>
      <c r="H7" s="3" t="s">
        <v>5883</v>
      </c>
      <c r="I7" s="5">
        <f>SUMIFS($C$2:$C$1799,$D$2:$D$1799,"Beverage",$E$2:$E$1799,"*H*")</f>
        <v>0</v>
      </c>
      <c r="J7" s="5">
        <f>SUMIFS($C$2:$C$1799,$D$2:$D$1799,"Bakery",$E$2:$E$1799,"*H*")</f>
        <v>0</v>
      </c>
      <c r="K7" s="5">
        <f>SUMIFS($C$2:$C$1799,$D$2:$D$1799,"Produce",$E$2:$E$1799,"*H*")</f>
        <v>0</v>
      </c>
      <c r="L7" s="5">
        <f>SUMIFS($C$2:$C$1799,$D$2:$D$1799,"Seafood",$E$2:$E$1799,"*H*")</f>
        <v>0</v>
      </c>
      <c r="M7" s="5">
        <f>SUMIFS($C$2:$C$1799,$D$2:$D$1799,"Dairy",$E$2:$E$1799,"*H*")</f>
        <v>0</v>
      </c>
      <c r="N7" s="5">
        <f>SUMIFS($C$2:$C$1799,$D$2:$D$1799,"Meat",$E$2:$E$1799,"*H*")</f>
        <v>0</v>
      </c>
      <c r="O7" s="5">
        <f>SUMIFS($C$2:$C$1799,$D$2:$D$1799,"Poultry",$E$2:$E$1799,"*H*")</f>
        <v>0</v>
      </c>
      <c r="P7" s="5">
        <f>SUMIFS($C$2:$C$1799,$D$2:$D$1799,"Pantry",$E$2:$E$1799,"*H*")</f>
        <v>0</v>
      </c>
    </row>
    <row r="8" spans="1:16">
      <c r="A8">
        <v>10495606</v>
      </c>
      <c r="B8" t="s">
        <v>7436</v>
      </c>
      <c r="C8" s="44">
        <v>898.5</v>
      </c>
      <c r="D8" s="1" t="s">
        <v>39</v>
      </c>
      <c r="E8" s="50" t="s">
        <v>7443</v>
      </c>
      <c r="G8" s="1"/>
      <c r="H8" s="3" t="s">
        <v>7447</v>
      </c>
      <c r="I8" s="5">
        <f>SUMIFS($C$2:$C$1799,$D$2:$D$1799,"Beverage",$E$2:$E$1799,"*MSC*")</f>
        <v>0</v>
      </c>
      <c r="J8" s="5">
        <f>SUMIFS($C$2:$C$1799,$D$2:$D$1799,"Bakery",$E$2:$E$1799,"*MSC*")</f>
        <v>0</v>
      </c>
      <c r="K8" s="5">
        <f>SUMIFS($C$2:$C$1799,$D$2:$D$1799,"Produce",$E$2:$E$1799,"*MSC*")</f>
        <v>0</v>
      </c>
      <c r="L8" s="5">
        <f>SUMIFS($C$2:$C$1799,$D$2:$D$1799,"Seafood",$E$2:$E$1799,"*MSC*")</f>
        <v>38600.420000000013</v>
      </c>
      <c r="M8" s="5">
        <f>SUMIFS($C$2:$C$1799,$D$2:$D$1799,"Dairy",$E$2:$E$1799,"*MSC*")</f>
        <v>0</v>
      </c>
      <c r="N8" s="5">
        <f>SUMIFS($C$2:$C$1799,$D$2:$D$1799,"Meat",$E$2:$E$1799,"*MSC*")</f>
        <v>0</v>
      </c>
      <c r="O8" s="5">
        <f>SUMIFS($C$2:$C$1799,$D$2:$D$1799,"Poultry",$E$2:$E$1799,"*MSC*")</f>
        <v>0</v>
      </c>
      <c r="P8" s="5">
        <f>SUMIFS($C$2:$C$1799,$D$2:$D$1799,"Pantry",$E$2:$E$1799,"*MSC*")</f>
        <v>0</v>
      </c>
    </row>
    <row r="9" spans="1:16">
      <c r="A9">
        <v>10495606</v>
      </c>
      <c r="B9" t="s">
        <v>7448</v>
      </c>
      <c r="C9" s="44">
        <v>247.2</v>
      </c>
      <c r="D9" s="1" t="s">
        <v>39</v>
      </c>
      <c r="E9" s="19" t="s">
        <v>7443</v>
      </c>
      <c r="G9" s="1"/>
      <c r="H9" s="3" t="s">
        <v>7449</v>
      </c>
      <c r="I9" s="5">
        <f>SUMIFS($C$2:$C$1799,$D$2:$D$1799,"Beverage",$E$2:$E$1799,"*V")</f>
        <v>0</v>
      </c>
      <c r="J9" s="5">
        <f>SUMIFS($C$2:$C$1799,$D$2:$D$1799,"Bakery",$E$2:$E$1799,"*V")</f>
        <v>0</v>
      </c>
      <c r="K9" s="5">
        <f>SUMIFS($C$2:$C$1799,$D$2:$D$1799,"Produce",$E$2:$E$1799,"*V")</f>
        <v>0</v>
      </c>
      <c r="L9" s="5">
        <f>SUMIFS($C$2:$C$1799,$D$2:$D$1799,"Seafood",$E$2:$E$1799,"*V")</f>
        <v>0</v>
      </c>
      <c r="M9" s="5">
        <f>SUMIFS($C$2:$C$1799,$D$2:$D$1799,"Dairy",$E$2:$E$1799,"*V")</f>
        <v>0</v>
      </c>
      <c r="N9" s="5">
        <f>SUMIFS($C$2:$C$1799,$D$2:$D$1799,"Meat",$E$2:$E$1799,"*V")</f>
        <v>0</v>
      </c>
      <c r="O9" s="5">
        <f>SUMIFS($C$2:$C$1799,$D$2:$D$1799,"Poultry",$E$2:$E$1799,"*V")</f>
        <v>0</v>
      </c>
      <c r="P9" s="5">
        <f>SUMIFS($C$2:$C$1799,$D$2:$D$1799,"Pantry",$E$2:$E$1799,"*V")</f>
        <v>0</v>
      </c>
    </row>
    <row r="10" spans="1:16">
      <c r="A10">
        <v>10495606</v>
      </c>
      <c r="B10" t="s">
        <v>7445</v>
      </c>
      <c r="C10" s="44">
        <v>562</v>
      </c>
      <c r="D10" s="1" t="s">
        <v>39</v>
      </c>
      <c r="E10" s="19" t="s">
        <v>7446</v>
      </c>
      <c r="G10" s="1"/>
      <c r="H10" s="3" t="s">
        <v>5888</v>
      </c>
      <c r="I10" s="5">
        <f>SUMIFS($C$2:$C$1799,$D$2:$D$1799,"Beverage",$E$2:$E$1799,"*AF*")</f>
        <v>0</v>
      </c>
      <c r="J10" s="5">
        <f>SUMIFS($C$2:$C$1799,$D$2:$D$1799,"Bakery",$E$2:$E$1799,"*AF*")</f>
        <v>0</v>
      </c>
      <c r="K10" s="5">
        <f>SUMIFS($C$2:$C$1799,$D$2:$D$1799,"Produce",$E$2:$E$1799,"*AF*")</f>
        <v>0</v>
      </c>
      <c r="L10" s="5">
        <f>SUMIFS($C$2:$C$1799,$D$2:$D$1799,"Seafood",$E$2:$E$1799,"*AF*")</f>
        <v>0</v>
      </c>
      <c r="M10" s="5">
        <f>SUMIFS($C$2:$C$1799,$D$2:$D$1799,"Dairy",$E$2:$E$1799,"*AF*")</f>
        <v>0</v>
      </c>
      <c r="N10" s="5">
        <f>SUMIFS($C$2:$C$1799,$D$2:$D$1799,"Meat",$E$2:$E$1799,"*AF*")</f>
        <v>0</v>
      </c>
      <c r="O10" s="5">
        <f>SUMIFS($C$2:$C$1799,$D$2:$D$1799,"Poultry",$E$2:$E$1799,"*AF*")</f>
        <v>0</v>
      </c>
      <c r="P10" s="5">
        <f>SUMIFS($C$2:$C$1799,$D$2:$D$1799,"Pantry",$E$2:$E$1799,"*AF*")</f>
        <v>0</v>
      </c>
    </row>
    <row r="11" spans="1:16">
      <c r="A11">
        <v>10495606</v>
      </c>
      <c r="B11" t="s">
        <v>7450</v>
      </c>
      <c r="C11" s="44">
        <v>787</v>
      </c>
      <c r="D11" s="1" t="s">
        <v>39</v>
      </c>
      <c r="E11" s="19" t="s">
        <v>7443</v>
      </c>
      <c r="G11" s="1"/>
      <c r="H11" s="3" t="s">
        <v>5890</v>
      </c>
      <c r="I11" s="5">
        <f>SUMIFS($C$2:$C$1799,$D$2:$D$1799,"Beverage",$E$2:$E$1799,"*HF*")</f>
        <v>0</v>
      </c>
      <c r="J11" s="5">
        <f>SUMIFS($C$2:$C$1799,$D$2:$D$1799,"Bakery",$E$2:$E$1799,"*HF*")</f>
        <v>0</v>
      </c>
      <c r="K11" s="5">
        <f>SUMIFS($C$2:$C$1799,$D$2:$D$1799,"Produce",$E$2:$E$1799,"*HF*")</f>
        <v>0</v>
      </c>
      <c r="L11" s="5">
        <f>SUMIFS($C$2:$C$1799,$D$2:$D$1799,"Seafood",$E$2:$E$1799,"*HF*")</f>
        <v>0</v>
      </c>
      <c r="M11" s="5">
        <f>SUMIFS($C$2:$C$1799,$D$2:$D$1799,"Dairy",$E$2:$E$1799,"*HF*")</f>
        <v>0</v>
      </c>
      <c r="N11" s="5">
        <f>SUMIFS($C$2:$C$1799,$D$2:$D$1799,"Meat",$E$2:$E$1799,"*HF*")</f>
        <v>0</v>
      </c>
      <c r="O11" s="5">
        <f>SUMIFS($C$2:$C$1799,$D$2:$D$1799,"Poultry",$E$2:$E$1799,"*HF*")</f>
        <v>0</v>
      </c>
      <c r="P11" s="5">
        <f>SUMIFS($C$2:$C$1799,$D$2:$D$1799,"Pantry",$E$2:$E$1799,"*HF*")</f>
        <v>0</v>
      </c>
    </row>
    <row r="12" spans="1:16">
      <c r="A12">
        <v>10500875</v>
      </c>
      <c r="B12" t="s">
        <v>7436</v>
      </c>
      <c r="C12" s="44">
        <v>599</v>
      </c>
      <c r="D12" s="1" t="s">
        <v>39</v>
      </c>
      <c r="E12" s="19" t="s">
        <v>7443</v>
      </c>
      <c r="G12" s="1"/>
      <c r="H12" s="3" t="s">
        <v>5892</v>
      </c>
      <c r="I12" s="5">
        <f>SUMIFS($C$2:$C$1799,$D$2:$D$1799,"Beverage",$E$2:$E$1799,"*BC*") + SUMIFS($C$2:$C$1799,$D$2:$D$1799,"Beverage",$E$2:$E$1799,"*MSB*")</f>
        <v>0</v>
      </c>
      <c r="J12" s="5">
        <f>SUMIFS($C$2:$C$1799,$D$2:$D$1799,"Bakery",$E$2:$E$1799,"*BC*") + SUMIFS($C$2:$C$1799,$D$2:$D$1799,"Bakery",$E$2:$E$1799,"*MSB*")</f>
        <v>0</v>
      </c>
      <c r="K12" s="5">
        <f>SUMIFS($C$2:$C$1799,$D$2:$D$1799,"Produce",$E$2:$E$1799,"*BC*") + SUMIFS($C$2:$C$1799,$D$2:$D$1799,"Produce",$E$2:$E$1799,"*MSB*")</f>
        <v>0</v>
      </c>
      <c r="L12" s="5">
        <f>SUMIFS($C$2:$C$1799,$D$2:$D$1799,"Seafood",$E$2:$E$1799,"*BC*") + SUMIFS($C$2:$C$1799,$D$2:$D$1799,"Seafood",$E$2:$E$1799,"*MSB*")</f>
        <v>0</v>
      </c>
      <c r="M12" s="5">
        <f>SUMIFS($C$2:$C$1799,$D$2:$D$1799,"Dairy",$E$2:$E$1799,"*BC*") + SUMIFS($C$2:$C$1799,$D$2:$D$1799,"Dairy",$E$2:$E$1799,"*MSB*")</f>
        <v>0</v>
      </c>
      <c r="N12" s="5">
        <f>SUMIFS($C$2:$C$1799,$D$2:$D$1799,"Meat",$E$2:$E$1799,"*BC*") + SUMIFS($C$2:$C$1799,$D$2:$D$1799,"Meat",$E$2:$E$1799,"*MSB*")</f>
        <v>0</v>
      </c>
      <c r="O12" s="5">
        <f>SUMIFS($C$2:$C$1799,$D$2:$D$1799,"Poultry",$E$2:$E$1799,"*BC*") + SUMIFS($C$2:$C$1799,$D$2:$D$1799,"Poultry",$E$2:$E$1799,"*MSB*")</f>
        <v>0</v>
      </c>
      <c r="P12" s="5">
        <f>SUMIFS($C$2:$C$1799,$D$2:$D$1799,"Pantry",$E$2:$E$1799,"*BC*") + SUMIFS($C$2:$C$1799,$D$2:$D$1799,"Pantry",$E$2:$E$1799,"*MSB*")</f>
        <v>0</v>
      </c>
    </row>
    <row r="13" spans="1:16">
      <c r="A13">
        <v>10500875</v>
      </c>
      <c r="B13" t="s">
        <v>7451</v>
      </c>
      <c r="C13" s="44">
        <v>179.7</v>
      </c>
      <c r="D13" s="1" t="s">
        <v>39</v>
      </c>
      <c r="E13" s="19" t="s">
        <v>7439</v>
      </c>
      <c r="G13" s="1"/>
      <c r="H13" s="3" t="s">
        <v>5894</v>
      </c>
      <c r="I13" s="5">
        <f>SUMIFS($C$2:$C$1799,$D$2:$D$1799,"Beverage",$E$2:$E$1799,"*FT*")</f>
        <v>0</v>
      </c>
      <c r="J13" s="5">
        <f>SUMIFS($C$2:$C$1799,$D$2:$D$1799,"Bakery",$E$2:$E$1799,"*FT*")</f>
        <v>0</v>
      </c>
      <c r="K13" s="5">
        <f>SUMIFS($C$2:$C$1799,$D$2:$D$1799,"Produce",$E$2:$E$1799,"*FT*")</f>
        <v>0</v>
      </c>
      <c r="L13" s="5">
        <f>SUMIFS($C$2:$C$1799,$D$2:$D$1799,"Seafood",$E$2:$E$1799,"*FT*")</f>
        <v>0</v>
      </c>
      <c r="M13" s="5">
        <f>SUMIFS($C$2:$C$1799,$D$2:$D$1799,"Dairy",$E$2:$E$1799,"*FT*")</f>
        <v>0</v>
      </c>
      <c r="N13" s="5">
        <f>SUMIFS($C$2:$C$1799,$D$2:$D$1799,"Meat",$E$2:$E$1799,"*FT*")</f>
        <v>0</v>
      </c>
      <c r="O13" s="5">
        <f>SUMIFS($C$2:$C$1799,$D$2:$D$1799,"Poultry",$E$2:$E$1799,"*FT*")</f>
        <v>0</v>
      </c>
      <c r="P13" s="5">
        <f>SUMIFS($C$2:$C$1799,$D$2:$D$1799,"Pantry",$E$2:$E$1799,"*FT*")</f>
        <v>0</v>
      </c>
    </row>
    <row r="14" spans="1:16">
      <c r="A14">
        <v>10500875</v>
      </c>
      <c r="B14" t="s">
        <v>7440</v>
      </c>
      <c r="C14" s="44">
        <v>1049</v>
      </c>
      <c r="D14" s="1" t="s">
        <v>39</v>
      </c>
      <c r="E14" s="19" t="s">
        <v>61</v>
      </c>
      <c r="G14" s="1"/>
      <c r="H14" s="3" t="s">
        <v>5896</v>
      </c>
      <c r="I14" s="5">
        <f>SUMIFS($C$2:$C$1799,$D$2:$D$1799,"Beverage",$E$2:$E$1799,"*FL*")</f>
        <v>0</v>
      </c>
      <c r="J14" s="5">
        <f>SUMIFS($C$2:$C$1799,$D$2:$D$1799,"Bakery",$E$2:$E$1799,"*FL*")</f>
        <v>0</v>
      </c>
      <c r="K14" s="5">
        <f>SUMIFS($C$2:$C$1799,$D$2:$D$1799,"Produce",$E$2:$E$1799,"*FL*")</f>
        <v>0</v>
      </c>
      <c r="L14" s="5">
        <f>SUMIFS($C$2:$C$1799,$D$2:$D$1799,"Seafood",$E$2:$E$1799,"*FL*")</f>
        <v>0</v>
      </c>
      <c r="M14" s="5">
        <f>SUMIFS($C$2:$C$1799,$D$2:$D$1799,"Dairy",$E$2:$E$1799,"*FL*")</f>
        <v>0</v>
      </c>
      <c r="N14" s="5">
        <f>SUMIFS($C$2:$C$1799,$D$2:$D$1799,"Meat",$E$2:$E$1799,"*FL*")</f>
        <v>0</v>
      </c>
      <c r="O14" s="5">
        <f>SUMIFS($C$2:$C$1799,$D$2:$D$1799,"Poultry",$E$2:$E$1799,"*FL*")</f>
        <v>0</v>
      </c>
      <c r="P14" s="5">
        <f>SUMIFS($C$2:$C$1799,$D$2:$D$1799,"Pantry",$E$2:$E$1799,"*FL*")</f>
        <v>0</v>
      </c>
    </row>
    <row r="15" spans="1:16" ht="30.75">
      <c r="A15">
        <v>10500875</v>
      </c>
      <c r="B15" t="s">
        <v>7445</v>
      </c>
      <c r="C15" s="44">
        <v>421.5</v>
      </c>
      <c r="D15" s="1" t="s">
        <v>39</v>
      </c>
      <c r="E15" s="19" t="s">
        <v>7446</v>
      </c>
      <c r="H15" s="7" t="s">
        <v>196</v>
      </c>
      <c r="I15" s="5">
        <f>SUMIFS($C$2:$C$1799,$D$2:$D$1799,"Beverage",$E$2:$E$1799,"*PO*")</f>
        <v>0</v>
      </c>
      <c r="J15" s="5">
        <f>SUMIFS($C$2:$C$1799,$D$2:$D$1799,"Bakery",$E$2:$E$1799,"*PO*")</f>
        <v>0</v>
      </c>
      <c r="K15" s="5">
        <f>SUMIFS($C$2:$C$1799,$D$2:$D$1799,"Produce",$E$2:$E$1799,"*PO*")</f>
        <v>0</v>
      </c>
      <c r="L15" s="5">
        <f>SUMIFS($C$2:$C$1799,$D$2:$D$1799,"Seafood",$E$2:$E$1799,"*PO*")</f>
        <v>0</v>
      </c>
      <c r="M15" s="5">
        <f>SUMIFS($C$2:$C$1799,$D$2:$D$1799,"Dairy",$E$2:$E$1799,"*PO*")</f>
        <v>0</v>
      </c>
      <c r="N15" s="5">
        <f>SUMIFS($C$2:$C$1799,$D$2:$D$1799,"Meat",$E$2:$E$1799,"*PO*")</f>
        <v>0</v>
      </c>
      <c r="O15" s="5">
        <f>SUMIFS($C$2:$C$1799,$D$2:$D$1799,"Poultry",$E$2:$E$1799,"*PO*")</f>
        <v>0</v>
      </c>
      <c r="P15" s="5">
        <f>SUMIFS($C$2:$C$1799,$D$2:$D$1799,"Pantry",$E$2:$E$1799,"*PO*")</f>
        <v>0</v>
      </c>
    </row>
    <row r="16" spans="1:16">
      <c r="A16">
        <v>10500875</v>
      </c>
      <c r="B16" t="s">
        <v>7450</v>
      </c>
      <c r="C16" s="44">
        <v>590.25</v>
      </c>
      <c r="D16" s="1" t="s">
        <v>39</v>
      </c>
      <c r="E16" s="19" t="s">
        <v>7443</v>
      </c>
      <c r="H16" s="51"/>
      <c r="I16" s="8">
        <f>C462</f>
        <v>210802.81999999975</v>
      </c>
    </row>
    <row r="17" spans="1:20">
      <c r="A17">
        <v>10500730</v>
      </c>
      <c r="B17" t="s">
        <v>7436</v>
      </c>
      <c r="C17" s="44">
        <v>479.2</v>
      </c>
      <c r="D17" s="1" t="s">
        <v>39</v>
      </c>
      <c r="E17" s="19" t="s">
        <v>7443</v>
      </c>
      <c r="G17" s="1"/>
      <c r="H17" s="51"/>
      <c r="I17" s="8">
        <f>SUMIF($E$2:$E$1799,"* *",$C$2:$C$1799)</f>
        <v>154086.81</v>
      </c>
    </row>
    <row r="18" spans="1:20">
      <c r="A18">
        <v>10500730</v>
      </c>
      <c r="B18" t="s">
        <v>7438</v>
      </c>
      <c r="C18" s="44">
        <v>479.2</v>
      </c>
      <c r="D18" s="1" t="s">
        <v>39</v>
      </c>
      <c r="E18" s="19" t="s">
        <v>7439</v>
      </c>
      <c r="G18" s="52"/>
      <c r="H18" s="2"/>
      <c r="I18" s="45">
        <f>SUM(I2:P15)</f>
        <v>333603.1599999998</v>
      </c>
    </row>
    <row r="19" spans="1:20">
      <c r="A19">
        <v>10500730</v>
      </c>
      <c r="B19" t="s">
        <v>7440</v>
      </c>
      <c r="C19" s="44">
        <v>524.5</v>
      </c>
      <c r="D19" s="1" t="s">
        <v>39</v>
      </c>
      <c r="E19" s="19" t="s">
        <v>61</v>
      </c>
      <c r="H19" s="9" t="s">
        <v>74</v>
      </c>
      <c r="I19" s="70">
        <f>I18-I17</f>
        <v>179516.3499999998</v>
      </c>
    </row>
    <row r="20" spans="1:20" ht="45.75">
      <c r="A20">
        <v>10500730</v>
      </c>
      <c r="B20" t="s">
        <v>7442</v>
      </c>
      <c r="C20" s="44">
        <v>389.6</v>
      </c>
      <c r="D20" s="1" t="s">
        <v>39</v>
      </c>
      <c r="E20" s="1" t="s">
        <v>7443</v>
      </c>
      <c r="H20" s="9" t="s">
        <v>77</v>
      </c>
      <c r="I20" s="53"/>
      <c r="L20" s="1"/>
      <c r="M20" s="8"/>
    </row>
    <row r="21" spans="1:20">
      <c r="A21">
        <v>10500730</v>
      </c>
      <c r="B21" t="s">
        <v>7445</v>
      </c>
      <c r="C21" s="44">
        <v>449.6</v>
      </c>
      <c r="D21" s="1" t="s">
        <v>39</v>
      </c>
      <c r="E21" s="1" t="s">
        <v>7446</v>
      </c>
      <c r="G21" s="1"/>
      <c r="L21" s="1"/>
      <c r="M21" s="8"/>
    </row>
    <row r="22" spans="1:20">
      <c r="A22">
        <v>10502017</v>
      </c>
      <c r="B22" t="s">
        <v>7436</v>
      </c>
      <c r="C22" s="44">
        <v>479.2</v>
      </c>
      <c r="D22" s="1" t="s">
        <v>39</v>
      </c>
      <c r="E22" s="1" t="s">
        <v>7443</v>
      </c>
      <c r="G22" s="1"/>
      <c r="I22" s="10" t="s">
        <v>54</v>
      </c>
      <c r="J22" s="10" t="s">
        <v>20</v>
      </c>
      <c r="K22" s="10" t="s">
        <v>38</v>
      </c>
      <c r="L22" s="10" t="s">
        <v>39</v>
      </c>
      <c r="M22" s="10" t="s">
        <v>7435</v>
      </c>
      <c r="N22" s="10" t="s">
        <v>30</v>
      </c>
      <c r="O22" s="10" t="s">
        <v>37</v>
      </c>
      <c r="P22" s="10" t="s">
        <v>7452</v>
      </c>
    </row>
    <row r="23" spans="1:20">
      <c r="A23">
        <v>10502017</v>
      </c>
      <c r="B23" t="s">
        <v>7438</v>
      </c>
      <c r="C23" s="44">
        <v>479.2</v>
      </c>
      <c r="D23" s="1" t="s">
        <v>39</v>
      </c>
      <c r="E23" s="1" t="s">
        <v>7439</v>
      </c>
      <c r="G23" s="1"/>
      <c r="H23" s="10" t="s">
        <v>122</v>
      </c>
      <c r="I23" s="5">
        <f>SUMIF($D$2:$D$600,"Beverage",$C$2:$C$600)</f>
        <v>0</v>
      </c>
      <c r="J23" s="5">
        <f>SUMIF($D$2:$D$600,"Bakery",$C$2:$C$600)</f>
        <v>0</v>
      </c>
      <c r="K23" s="5">
        <f>SUMIF($D$2:$D$600,"Produce",$C$2:$C$600)</f>
        <v>0</v>
      </c>
      <c r="L23" s="5">
        <f>SUMIF($D$2:$D$600,"Seafood",$C$2:$C$600)</f>
        <v>210802.81999999975</v>
      </c>
      <c r="M23" s="5">
        <f>SUMIF($D$2:$D$600,"Dairy",$C$2:$C$600)</f>
        <v>0</v>
      </c>
      <c r="N23" s="5">
        <f>SUMIF($D$2:$D$600,"Meat",$C$2:$C$600)</f>
        <v>0</v>
      </c>
      <c r="O23" s="5">
        <f>SUMIF($D$2:$D$600,"Poultry",$C$2:$C$600)</f>
        <v>0</v>
      </c>
      <c r="P23" s="5">
        <f>SUMIF($D$2:$D$600,"Pantry",$C$2:$C$600)</f>
        <v>0</v>
      </c>
    </row>
    <row r="24" spans="1:20">
      <c r="A24">
        <v>10502017</v>
      </c>
      <c r="B24" t="s">
        <v>7440</v>
      </c>
      <c r="C24" s="44">
        <v>524.5</v>
      </c>
      <c r="D24" s="1" t="s">
        <v>39</v>
      </c>
      <c r="E24" s="1" t="s">
        <v>61</v>
      </c>
      <c r="G24" s="1"/>
      <c r="L24" s="1"/>
      <c r="M24" s="8"/>
    </row>
    <row r="25" spans="1:20">
      <c r="A25">
        <v>10502017</v>
      </c>
      <c r="B25" t="s">
        <v>7442</v>
      </c>
      <c r="C25" s="44">
        <v>389.6</v>
      </c>
      <c r="D25" s="1" t="s">
        <v>39</v>
      </c>
      <c r="E25" s="19" t="s">
        <v>7443</v>
      </c>
      <c r="G25" s="1"/>
      <c r="H25" s="20"/>
      <c r="I25" s="70"/>
      <c r="J25" s="70"/>
      <c r="K25" s="70"/>
      <c r="L25" s="4"/>
      <c r="M25" s="4"/>
      <c r="N25" s="59"/>
      <c r="O25" s="11"/>
      <c r="P25" s="11"/>
      <c r="Q25" s="11"/>
      <c r="R25" s="11"/>
      <c r="S25" s="11"/>
      <c r="T25" s="11"/>
    </row>
    <row r="26" spans="1:20">
      <c r="A26">
        <v>10502017</v>
      </c>
      <c r="B26" t="s">
        <v>7445</v>
      </c>
      <c r="C26" s="44">
        <v>449.6</v>
      </c>
      <c r="D26" s="1" t="s">
        <v>39</v>
      </c>
      <c r="E26" s="1" t="s">
        <v>7446</v>
      </c>
      <c r="G26" s="1"/>
      <c r="H26" s="171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</row>
    <row r="27" spans="1:20">
      <c r="A27">
        <v>10502433</v>
      </c>
      <c r="B27" t="s">
        <v>7436</v>
      </c>
      <c r="C27" s="44">
        <v>599</v>
      </c>
      <c r="D27" s="1" t="s">
        <v>39</v>
      </c>
      <c r="E27" t="s">
        <v>7443</v>
      </c>
      <c r="G27" s="1"/>
      <c r="L27" s="1"/>
      <c r="M27" s="8"/>
    </row>
    <row r="28" spans="1:20">
      <c r="A28">
        <v>10502433</v>
      </c>
      <c r="B28" t="s">
        <v>7451</v>
      </c>
      <c r="C28" s="44">
        <v>179.7</v>
      </c>
      <c r="D28" s="1" t="s">
        <v>39</v>
      </c>
      <c r="E28" s="1" t="s">
        <v>7439</v>
      </c>
      <c r="G28" s="1"/>
    </row>
    <row r="29" spans="1:20">
      <c r="A29">
        <v>10502433</v>
      </c>
      <c r="B29" t="s">
        <v>7445</v>
      </c>
      <c r="C29" s="44">
        <v>421.5</v>
      </c>
      <c r="D29" s="1" t="s">
        <v>39</v>
      </c>
      <c r="E29" s="1" t="s">
        <v>7446</v>
      </c>
      <c r="G29" s="1"/>
    </row>
    <row r="30" spans="1:20">
      <c r="A30">
        <v>10502433</v>
      </c>
      <c r="B30" t="s">
        <v>7450</v>
      </c>
      <c r="C30" s="44">
        <v>590.25</v>
      </c>
      <c r="D30" s="1" t="s">
        <v>39</v>
      </c>
      <c r="E30" s="1" t="s">
        <v>7443</v>
      </c>
      <c r="G30" s="1"/>
      <c r="L30" s="1"/>
      <c r="M30" s="8"/>
    </row>
    <row r="31" spans="1:20">
      <c r="A31">
        <v>10502433</v>
      </c>
      <c r="B31" t="s">
        <v>7453</v>
      </c>
      <c r="C31" s="44">
        <v>285</v>
      </c>
      <c r="D31" s="1" t="s">
        <v>39</v>
      </c>
      <c r="E31" s="1" t="s">
        <v>7446</v>
      </c>
      <c r="G31" s="1"/>
      <c r="L31" s="1"/>
      <c r="M31" s="8"/>
      <c r="N31" s="1"/>
      <c r="O31" s="1"/>
    </row>
    <row r="32" spans="1:20">
      <c r="A32">
        <v>10502433</v>
      </c>
      <c r="B32" t="s">
        <v>7454</v>
      </c>
      <c r="C32" s="44">
        <v>285</v>
      </c>
      <c r="D32" s="1" t="s">
        <v>39</v>
      </c>
      <c r="E32" s="1" t="s">
        <v>7443</v>
      </c>
      <c r="H32" s="1"/>
      <c r="L32" s="1"/>
      <c r="M32" s="8"/>
    </row>
    <row r="33" spans="1:13">
      <c r="A33">
        <v>10502433</v>
      </c>
      <c r="B33" t="s">
        <v>7455</v>
      </c>
      <c r="C33" s="44">
        <v>225</v>
      </c>
      <c r="D33" s="1" t="s">
        <v>39</v>
      </c>
      <c r="E33" s="1" t="s">
        <v>61</v>
      </c>
      <c r="G33" s="1"/>
      <c r="H33" s="1"/>
      <c r="L33" s="1"/>
      <c r="M33" s="8"/>
    </row>
    <row r="34" spans="1:13">
      <c r="A34">
        <v>10502433</v>
      </c>
      <c r="B34" t="s">
        <v>7456</v>
      </c>
      <c r="C34" s="44">
        <v>285</v>
      </c>
      <c r="D34" s="1" t="s">
        <v>39</v>
      </c>
      <c r="E34" s="1" t="s">
        <v>7446</v>
      </c>
      <c r="G34" s="1"/>
      <c r="H34" s="1"/>
      <c r="L34" s="1"/>
      <c r="M34" s="8"/>
    </row>
    <row r="35" spans="1:13">
      <c r="A35">
        <v>10502892</v>
      </c>
      <c r="B35" t="s">
        <v>7436</v>
      </c>
      <c r="C35" s="44">
        <v>599</v>
      </c>
      <c r="D35" s="1" t="s">
        <v>39</v>
      </c>
      <c r="E35" s="1" t="s">
        <v>7443</v>
      </c>
      <c r="H35" s="1"/>
      <c r="L35" s="1"/>
      <c r="M35" s="8"/>
    </row>
    <row r="36" spans="1:13">
      <c r="A36">
        <v>10502892</v>
      </c>
      <c r="B36" t="s">
        <v>7438</v>
      </c>
      <c r="C36" s="44">
        <v>599</v>
      </c>
      <c r="D36" s="1" t="s">
        <v>39</v>
      </c>
      <c r="E36" s="1" t="s">
        <v>7439</v>
      </c>
      <c r="L36" s="1"/>
      <c r="M36" s="8"/>
    </row>
    <row r="37" spans="1:13">
      <c r="A37">
        <v>10502892</v>
      </c>
      <c r="B37" t="s">
        <v>7440</v>
      </c>
      <c r="C37" s="44">
        <v>702.83</v>
      </c>
      <c r="D37" s="1" t="s">
        <v>39</v>
      </c>
      <c r="E37" s="1" t="s">
        <v>61</v>
      </c>
      <c r="G37" s="1"/>
      <c r="H37" s="1"/>
      <c r="K37" s="1"/>
      <c r="L37" s="1"/>
      <c r="M37" s="8"/>
    </row>
    <row r="38" spans="1:13">
      <c r="A38">
        <v>10502892</v>
      </c>
      <c r="B38" t="s">
        <v>7442</v>
      </c>
      <c r="C38" s="44">
        <v>487</v>
      </c>
      <c r="D38" s="1" t="s">
        <v>39</v>
      </c>
      <c r="E38" s="1" t="s">
        <v>7443</v>
      </c>
      <c r="G38" s="1"/>
      <c r="H38" s="1"/>
      <c r="K38" s="1"/>
      <c r="L38" s="1"/>
      <c r="M38" s="8"/>
    </row>
    <row r="39" spans="1:13">
      <c r="A39">
        <v>10502892</v>
      </c>
      <c r="B39" t="s">
        <v>7445</v>
      </c>
      <c r="C39" s="44">
        <v>562</v>
      </c>
      <c r="D39" s="1" t="s">
        <v>39</v>
      </c>
      <c r="E39" s="1" t="s">
        <v>7446</v>
      </c>
      <c r="G39" s="1"/>
      <c r="K39" s="1"/>
      <c r="L39" s="1"/>
      <c r="M39" s="8"/>
    </row>
    <row r="40" spans="1:13">
      <c r="A40">
        <v>10503026</v>
      </c>
      <c r="B40" t="s">
        <v>7436</v>
      </c>
      <c r="C40" s="44">
        <v>599</v>
      </c>
      <c r="D40" s="1" t="s">
        <v>39</v>
      </c>
      <c r="E40" s="1" t="s">
        <v>7443</v>
      </c>
      <c r="G40" s="1"/>
      <c r="K40" s="1"/>
      <c r="L40" s="1"/>
      <c r="M40" s="8"/>
    </row>
    <row r="41" spans="1:13">
      <c r="A41">
        <v>10503026</v>
      </c>
      <c r="B41" t="s">
        <v>7438</v>
      </c>
      <c r="C41" s="44">
        <v>299</v>
      </c>
      <c r="D41" s="1" t="s">
        <v>39</v>
      </c>
      <c r="E41" s="1" t="s">
        <v>7439</v>
      </c>
      <c r="G41" s="1"/>
      <c r="H41" s="1"/>
      <c r="K41" s="1"/>
      <c r="L41" s="1"/>
      <c r="M41" s="8"/>
    </row>
    <row r="42" spans="1:13">
      <c r="A42">
        <v>10503026</v>
      </c>
      <c r="B42" t="s">
        <v>7440</v>
      </c>
      <c r="C42" s="44">
        <v>1049</v>
      </c>
      <c r="D42" s="1" t="s">
        <v>39</v>
      </c>
      <c r="E42" s="1" t="s">
        <v>61</v>
      </c>
      <c r="G42" s="1"/>
      <c r="H42" s="1"/>
      <c r="K42" s="1"/>
      <c r="L42" s="1"/>
      <c r="M42" s="8"/>
    </row>
    <row r="43" spans="1:13">
      <c r="A43">
        <v>10503026</v>
      </c>
      <c r="B43" t="s">
        <v>7445</v>
      </c>
      <c r="C43" s="44">
        <v>562</v>
      </c>
      <c r="D43" s="1" t="s">
        <v>39</v>
      </c>
      <c r="E43" s="1" t="s">
        <v>7446</v>
      </c>
      <c r="G43" s="1"/>
      <c r="H43" s="1"/>
      <c r="K43" s="1"/>
      <c r="L43" s="1"/>
      <c r="M43" s="8"/>
    </row>
    <row r="44" spans="1:13">
      <c r="A44">
        <v>10503026</v>
      </c>
      <c r="B44" t="s">
        <v>7450</v>
      </c>
      <c r="C44" s="44">
        <v>787</v>
      </c>
      <c r="D44" s="1" t="s">
        <v>39</v>
      </c>
      <c r="E44" s="1" t="s">
        <v>7443</v>
      </c>
      <c r="G44" s="1"/>
      <c r="H44" s="1"/>
      <c r="K44" s="1"/>
      <c r="L44" s="1"/>
      <c r="M44" s="8"/>
    </row>
    <row r="45" spans="1:13">
      <c r="A45">
        <v>10503641</v>
      </c>
      <c r="B45" t="s">
        <v>7436</v>
      </c>
      <c r="C45" s="44">
        <v>269.55</v>
      </c>
      <c r="D45" s="1" t="s">
        <v>39</v>
      </c>
      <c r="E45" s="1" t="s">
        <v>7443</v>
      </c>
      <c r="H45" s="1"/>
      <c r="L45" s="1"/>
      <c r="M45" s="8"/>
    </row>
    <row r="46" spans="1:13">
      <c r="A46">
        <v>10503641</v>
      </c>
      <c r="B46" t="s">
        <v>7438</v>
      </c>
      <c r="C46" s="44">
        <v>269.55</v>
      </c>
      <c r="D46" s="1" t="s">
        <v>39</v>
      </c>
      <c r="E46" s="1" t="s">
        <v>7439</v>
      </c>
      <c r="H46" s="1"/>
      <c r="L46" s="1"/>
      <c r="M46" s="8"/>
    </row>
    <row r="47" spans="1:13">
      <c r="A47">
        <v>10503641</v>
      </c>
      <c r="B47" t="s">
        <v>7440</v>
      </c>
      <c r="C47" s="44">
        <v>284.8</v>
      </c>
      <c r="D47" s="1" t="s">
        <v>39</v>
      </c>
      <c r="E47" s="1" t="s">
        <v>61</v>
      </c>
      <c r="H47" s="1"/>
      <c r="L47" s="1"/>
      <c r="M47" s="8"/>
    </row>
    <row r="48" spans="1:13">
      <c r="A48">
        <v>10503641</v>
      </c>
      <c r="B48" t="s">
        <v>7442</v>
      </c>
      <c r="C48" s="44">
        <v>219.15</v>
      </c>
      <c r="D48" s="1" t="s">
        <v>39</v>
      </c>
      <c r="E48" s="1" t="s">
        <v>7443</v>
      </c>
      <c r="H48" s="1"/>
      <c r="L48" s="1"/>
      <c r="M48" s="8"/>
    </row>
    <row r="49" spans="1:13">
      <c r="A49">
        <v>10503641</v>
      </c>
      <c r="B49" t="s">
        <v>7445</v>
      </c>
      <c r="C49" s="44">
        <v>252.9</v>
      </c>
      <c r="D49" s="1" t="s">
        <v>39</v>
      </c>
      <c r="E49" s="1" t="s">
        <v>7446</v>
      </c>
      <c r="L49" s="1"/>
      <c r="M49" s="8"/>
    </row>
    <row r="50" spans="1:13">
      <c r="A50">
        <v>10504246</v>
      </c>
      <c r="B50" t="s">
        <v>7436</v>
      </c>
      <c r="C50" s="44">
        <v>599</v>
      </c>
      <c r="D50" s="1" t="s">
        <v>39</v>
      </c>
      <c r="E50" s="1" t="s">
        <v>7443</v>
      </c>
      <c r="L50" s="1"/>
      <c r="M50" s="8"/>
    </row>
    <row r="51" spans="1:13">
      <c r="A51">
        <v>10504246</v>
      </c>
      <c r="B51" t="s">
        <v>7438</v>
      </c>
      <c r="C51" s="44">
        <v>599</v>
      </c>
      <c r="D51" s="1" t="s">
        <v>39</v>
      </c>
      <c r="E51" s="1" t="s">
        <v>7439</v>
      </c>
      <c r="L51" s="1"/>
      <c r="M51" s="8"/>
    </row>
    <row r="52" spans="1:13">
      <c r="A52">
        <v>10504246</v>
      </c>
      <c r="B52" t="s">
        <v>7440</v>
      </c>
      <c r="C52" s="44">
        <v>702.83</v>
      </c>
      <c r="D52" s="1" t="s">
        <v>39</v>
      </c>
      <c r="E52" s="1" t="s">
        <v>7439</v>
      </c>
      <c r="L52" s="1"/>
      <c r="M52" s="8"/>
    </row>
    <row r="53" spans="1:13">
      <c r="A53">
        <v>10504246</v>
      </c>
      <c r="B53" t="s">
        <v>7442</v>
      </c>
      <c r="C53" s="44">
        <v>487</v>
      </c>
      <c r="D53" s="1" t="s">
        <v>39</v>
      </c>
      <c r="E53" s="1" t="s">
        <v>7443</v>
      </c>
      <c r="L53" s="1"/>
      <c r="M53" s="8"/>
    </row>
    <row r="54" spans="1:13">
      <c r="A54">
        <v>10504246</v>
      </c>
      <c r="B54" t="s">
        <v>7445</v>
      </c>
      <c r="C54" s="44">
        <v>562</v>
      </c>
      <c r="D54" s="1" t="s">
        <v>39</v>
      </c>
      <c r="E54" t="s">
        <v>7446</v>
      </c>
      <c r="L54" s="1"/>
      <c r="M54" s="8"/>
    </row>
    <row r="55" spans="1:13">
      <c r="A55">
        <v>10504270</v>
      </c>
      <c r="B55" s="1" t="s">
        <v>7436</v>
      </c>
      <c r="C55" s="8">
        <v>599</v>
      </c>
      <c r="D55" s="1" t="s">
        <v>39</v>
      </c>
      <c r="E55" s="1" t="s">
        <v>7443</v>
      </c>
      <c r="L55" s="1"/>
      <c r="M55" s="8"/>
    </row>
    <row r="56" spans="1:13">
      <c r="A56">
        <v>10504270</v>
      </c>
      <c r="B56" s="1" t="s">
        <v>7438</v>
      </c>
      <c r="C56" s="8">
        <v>299</v>
      </c>
      <c r="D56" s="1" t="s">
        <v>39</v>
      </c>
      <c r="E56" s="1" t="s">
        <v>7439</v>
      </c>
      <c r="L56" s="1"/>
      <c r="M56" s="8"/>
    </row>
    <row r="57" spans="1:13">
      <c r="A57">
        <v>10504270</v>
      </c>
      <c r="B57" s="1" t="s">
        <v>7440</v>
      </c>
      <c r="C57" s="8">
        <v>1049</v>
      </c>
      <c r="D57" s="1" t="s">
        <v>39</v>
      </c>
      <c r="E57" s="1" t="s">
        <v>61</v>
      </c>
      <c r="L57" s="1"/>
      <c r="M57" s="8"/>
    </row>
    <row r="58" spans="1:13">
      <c r="A58">
        <v>10504270</v>
      </c>
      <c r="B58" s="1" t="s">
        <v>7445</v>
      </c>
      <c r="C58" s="8">
        <v>562</v>
      </c>
      <c r="D58" s="1" t="s">
        <v>39</v>
      </c>
      <c r="E58" s="1" t="s">
        <v>7446</v>
      </c>
      <c r="L58" s="1"/>
      <c r="M58" s="8"/>
    </row>
    <row r="59" spans="1:13">
      <c r="A59">
        <v>10504270</v>
      </c>
      <c r="B59" s="1" t="s">
        <v>7450</v>
      </c>
      <c r="C59" s="8">
        <v>787</v>
      </c>
      <c r="D59" s="1" t="s">
        <v>39</v>
      </c>
      <c r="E59" s="1" t="s">
        <v>7443</v>
      </c>
      <c r="L59" s="1"/>
      <c r="M59" s="8"/>
    </row>
    <row r="60" spans="1:13">
      <c r="A60" s="1">
        <v>10505205</v>
      </c>
      <c r="B60" s="1" t="s">
        <v>7436</v>
      </c>
      <c r="C60" s="8">
        <v>599</v>
      </c>
      <c r="D60" s="1" t="s">
        <v>39</v>
      </c>
      <c r="E60" s="1" t="s">
        <v>7443</v>
      </c>
      <c r="L60" s="1"/>
      <c r="M60" s="8"/>
    </row>
    <row r="61" spans="1:13">
      <c r="A61" s="1">
        <v>10505205</v>
      </c>
      <c r="B61" s="1" t="s">
        <v>7438</v>
      </c>
      <c r="C61" s="8">
        <v>299.5</v>
      </c>
      <c r="D61" s="1" t="s">
        <v>39</v>
      </c>
      <c r="E61" s="1" t="s">
        <v>7439</v>
      </c>
      <c r="L61" s="1"/>
      <c r="M61" s="8"/>
    </row>
    <row r="62" spans="1:13">
      <c r="A62" s="1">
        <v>10505205</v>
      </c>
      <c r="B62" s="1" t="s">
        <v>7440</v>
      </c>
      <c r="C62" s="8">
        <v>1049</v>
      </c>
      <c r="D62" s="1" t="s">
        <v>39</v>
      </c>
      <c r="E62" s="1" t="s">
        <v>61</v>
      </c>
      <c r="L62" s="1"/>
      <c r="M62" s="8"/>
    </row>
    <row r="63" spans="1:13">
      <c r="A63" s="1">
        <v>10505205</v>
      </c>
      <c r="B63" s="1" t="s">
        <v>7445</v>
      </c>
      <c r="C63" s="8">
        <v>562.5</v>
      </c>
      <c r="D63" s="1" t="s">
        <v>39</v>
      </c>
      <c r="E63" s="1" t="s">
        <v>7446</v>
      </c>
      <c r="L63" s="1"/>
      <c r="M63" s="8"/>
    </row>
    <row r="64" spans="1:13">
      <c r="A64" s="1">
        <v>10505205</v>
      </c>
      <c r="B64" s="1" t="s">
        <v>7450</v>
      </c>
      <c r="C64" s="8">
        <v>797</v>
      </c>
      <c r="D64" s="1" t="s">
        <v>39</v>
      </c>
      <c r="E64" s="1" t="s">
        <v>7443</v>
      </c>
      <c r="L64" s="1"/>
      <c r="M64" s="8"/>
    </row>
    <row r="65" spans="1:13">
      <c r="A65">
        <v>10505574</v>
      </c>
      <c r="B65" t="s">
        <v>7436</v>
      </c>
      <c r="C65" s="44">
        <v>599</v>
      </c>
      <c r="D65" s="1" t="s">
        <v>39</v>
      </c>
      <c r="E65" t="s">
        <v>7443</v>
      </c>
      <c r="L65" s="1"/>
      <c r="M65" s="8"/>
    </row>
    <row r="66" spans="1:13">
      <c r="A66">
        <v>10505574</v>
      </c>
      <c r="B66" s="1" t="s">
        <v>7438</v>
      </c>
      <c r="C66" s="8">
        <v>599</v>
      </c>
      <c r="D66" s="1" t="s">
        <v>39</v>
      </c>
      <c r="E66" s="1" t="s">
        <v>7439</v>
      </c>
      <c r="L66" s="1"/>
      <c r="M66" s="8"/>
    </row>
    <row r="67" spans="1:13">
      <c r="A67">
        <v>10505574</v>
      </c>
      <c r="B67" s="1" t="s">
        <v>7440</v>
      </c>
      <c r="C67" s="8">
        <v>702.83</v>
      </c>
      <c r="D67" s="1" t="s">
        <v>39</v>
      </c>
      <c r="E67" s="1" t="s">
        <v>61</v>
      </c>
      <c r="L67" s="1"/>
      <c r="M67" s="8"/>
    </row>
    <row r="68" spans="1:13">
      <c r="A68">
        <v>10505574</v>
      </c>
      <c r="B68" s="1" t="s">
        <v>7442</v>
      </c>
      <c r="C68" s="8">
        <v>487</v>
      </c>
      <c r="D68" s="1" t="s">
        <v>39</v>
      </c>
      <c r="E68" s="1" t="s">
        <v>7443</v>
      </c>
      <c r="L68" s="1"/>
      <c r="M68" s="8"/>
    </row>
    <row r="69" spans="1:13">
      <c r="A69">
        <v>10505574</v>
      </c>
      <c r="B69" s="1" t="s">
        <v>7445</v>
      </c>
      <c r="C69" s="8">
        <v>562</v>
      </c>
      <c r="D69" s="1" t="s">
        <v>39</v>
      </c>
      <c r="E69" s="1" t="s">
        <v>7446</v>
      </c>
      <c r="L69" s="1"/>
      <c r="M69" s="8"/>
    </row>
    <row r="70" spans="1:13">
      <c r="A70" s="1">
        <v>10506652</v>
      </c>
      <c r="B70" s="1" t="s">
        <v>7436</v>
      </c>
      <c r="C70" s="8">
        <v>299.5</v>
      </c>
      <c r="D70" s="1" t="s">
        <v>39</v>
      </c>
      <c r="E70" s="1" t="s">
        <v>7443</v>
      </c>
      <c r="L70" s="1"/>
      <c r="M70" s="8"/>
    </row>
    <row r="71" spans="1:13">
      <c r="A71" s="1">
        <v>10506652</v>
      </c>
      <c r="B71" s="1" t="s">
        <v>7438</v>
      </c>
      <c r="C71" s="8">
        <v>599</v>
      </c>
      <c r="D71" s="1" t="s">
        <v>39</v>
      </c>
      <c r="E71" s="1" t="s">
        <v>7439</v>
      </c>
      <c r="L71" s="1"/>
      <c r="M71" s="8"/>
    </row>
    <row r="72" spans="1:13">
      <c r="A72" s="1">
        <v>10506652</v>
      </c>
      <c r="B72" s="1" t="s">
        <v>7440</v>
      </c>
      <c r="C72" s="8">
        <v>702.83</v>
      </c>
      <c r="D72" s="1" t="s">
        <v>39</v>
      </c>
      <c r="E72" s="1" t="s">
        <v>61</v>
      </c>
      <c r="L72" s="1"/>
      <c r="M72" s="8"/>
    </row>
    <row r="73" spans="1:13">
      <c r="A73" s="1">
        <v>10506652</v>
      </c>
      <c r="B73" s="1" t="s">
        <v>7448</v>
      </c>
      <c r="C73" s="8">
        <v>412</v>
      </c>
      <c r="D73" s="1" t="s">
        <v>39</v>
      </c>
      <c r="E73" s="1" t="s">
        <v>7443</v>
      </c>
      <c r="L73" s="1"/>
      <c r="M73" s="8"/>
    </row>
    <row r="74" spans="1:13">
      <c r="A74" s="1">
        <v>10506652</v>
      </c>
      <c r="B74" s="1" t="s">
        <v>7442</v>
      </c>
      <c r="C74" s="8">
        <v>487</v>
      </c>
      <c r="D74" s="1" t="s">
        <v>39</v>
      </c>
      <c r="E74" s="1" t="s">
        <v>7443</v>
      </c>
      <c r="L74" s="1"/>
      <c r="M74" s="8"/>
    </row>
    <row r="75" spans="1:13">
      <c r="A75" s="1">
        <v>10506652</v>
      </c>
      <c r="B75" s="1" t="s">
        <v>7445</v>
      </c>
      <c r="C75" s="8">
        <v>562</v>
      </c>
      <c r="D75" s="1" t="s">
        <v>39</v>
      </c>
      <c r="E75" s="1" t="s">
        <v>7446</v>
      </c>
      <c r="L75" s="1"/>
      <c r="M75" s="8"/>
    </row>
    <row r="76" spans="1:13">
      <c r="A76" s="1">
        <v>10506762</v>
      </c>
      <c r="B76" s="1" t="s">
        <v>7436</v>
      </c>
      <c r="C76" s="8">
        <v>599</v>
      </c>
      <c r="D76" s="1" t="s">
        <v>39</v>
      </c>
      <c r="E76" s="1" t="s">
        <v>7443</v>
      </c>
      <c r="L76" s="1"/>
      <c r="M76" s="1"/>
    </row>
    <row r="77" spans="1:13">
      <c r="A77" s="1">
        <v>10506762</v>
      </c>
      <c r="B77" s="1" t="s">
        <v>7438</v>
      </c>
      <c r="C77" s="8">
        <v>299.5</v>
      </c>
      <c r="D77" s="1" t="s">
        <v>39</v>
      </c>
      <c r="E77" s="1" t="s">
        <v>7439</v>
      </c>
      <c r="L77" s="1"/>
      <c r="M77" s="1"/>
    </row>
    <row r="78" spans="1:13">
      <c r="A78" s="1">
        <v>10506762</v>
      </c>
      <c r="B78" s="1" t="s">
        <v>7440</v>
      </c>
      <c r="C78" s="8">
        <v>1049</v>
      </c>
      <c r="D78" s="1" t="s">
        <v>39</v>
      </c>
      <c r="E78" s="1" t="s">
        <v>61</v>
      </c>
      <c r="L78" s="1"/>
      <c r="M78" s="1"/>
    </row>
    <row r="79" spans="1:13">
      <c r="A79" s="1">
        <v>10506762</v>
      </c>
      <c r="B79" s="1" t="s">
        <v>7445</v>
      </c>
      <c r="C79" s="8">
        <v>562</v>
      </c>
      <c r="D79" s="1" t="s">
        <v>39</v>
      </c>
      <c r="E79" s="1" t="s">
        <v>7446</v>
      </c>
      <c r="L79" s="1"/>
      <c r="M79" s="1"/>
    </row>
    <row r="80" spans="1:13">
      <c r="A80" s="1">
        <v>10506762</v>
      </c>
      <c r="B80" s="1" t="s">
        <v>7450</v>
      </c>
      <c r="C80" s="8">
        <v>787</v>
      </c>
      <c r="D80" s="1" t="s">
        <v>39</v>
      </c>
      <c r="E80" s="1" t="s">
        <v>7443</v>
      </c>
      <c r="L80" s="1"/>
      <c r="M80" s="1"/>
    </row>
    <row r="81" spans="1:13">
      <c r="A81" s="1">
        <v>10506868</v>
      </c>
      <c r="B81" s="1" t="s">
        <v>7436</v>
      </c>
      <c r="C81" s="8">
        <v>119.5</v>
      </c>
      <c r="D81" s="1" t="s">
        <v>39</v>
      </c>
      <c r="E81" s="1" t="s">
        <v>7443</v>
      </c>
      <c r="L81" s="1"/>
      <c r="M81" s="1"/>
    </row>
    <row r="82" spans="1:13">
      <c r="A82" s="1">
        <v>10506868</v>
      </c>
      <c r="B82" s="1" t="s">
        <v>7451</v>
      </c>
      <c r="C82" s="8">
        <v>59.9</v>
      </c>
      <c r="D82" s="1" t="s">
        <v>39</v>
      </c>
      <c r="E82" s="1" t="s">
        <v>7439</v>
      </c>
      <c r="L82" s="1"/>
      <c r="M82" s="1"/>
    </row>
    <row r="83" spans="1:13">
      <c r="A83" s="1">
        <v>10506868</v>
      </c>
      <c r="B83" s="1" t="s">
        <v>7438</v>
      </c>
      <c r="C83" s="8">
        <v>71.88</v>
      </c>
      <c r="D83" s="1" t="s">
        <v>39</v>
      </c>
      <c r="E83" s="1" t="s">
        <v>7439</v>
      </c>
      <c r="L83" s="1"/>
      <c r="M83" s="1"/>
    </row>
    <row r="84" spans="1:13">
      <c r="A84" s="1">
        <v>10506868</v>
      </c>
      <c r="B84" s="1" t="s">
        <v>7448</v>
      </c>
      <c r="C84" s="8">
        <v>98.88</v>
      </c>
      <c r="D84" s="1" t="s">
        <v>39</v>
      </c>
      <c r="E84" s="1" t="s">
        <v>7443</v>
      </c>
      <c r="L84" s="1"/>
      <c r="M84" s="1"/>
    </row>
    <row r="85" spans="1:13">
      <c r="A85" s="1">
        <v>10506868</v>
      </c>
      <c r="B85" s="1" t="s">
        <v>7445</v>
      </c>
      <c r="C85" s="8">
        <v>67.44</v>
      </c>
      <c r="D85" s="1" t="s">
        <v>39</v>
      </c>
      <c r="E85" s="1" t="s">
        <v>7446</v>
      </c>
      <c r="L85" s="1"/>
      <c r="M85" s="1"/>
    </row>
    <row r="86" spans="1:13">
      <c r="A86" s="1">
        <v>10506868</v>
      </c>
      <c r="B86" s="1" t="s">
        <v>7450</v>
      </c>
      <c r="C86" s="8">
        <v>94.44</v>
      </c>
      <c r="D86" s="1" t="s">
        <v>39</v>
      </c>
      <c r="E86" s="1" t="s">
        <v>7443</v>
      </c>
      <c r="L86" s="1"/>
      <c r="M86" s="1"/>
    </row>
    <row r="87" spans="1:13">
      <c r="A87" s="1">
        <v>10508062</v>
      </c>
      <c r="B87" s="1" t="s">
        <v>7436</v>
      </c>
      <c r="C87" s="8">
        <v>599</v>
      </c>
      <c r="D87" s="1" t="s">
        <v>39</v>
      </c>
      <c r="E87" s="1" t="s">
        <v>7443</v>
      </c>
      <c r="L87" s="1"/>
      <c r="M87" s="1"/>
    </row>
    <row r="88" spans="1:13">
      <c r="A88" s="1">
        <v>10508062</v>
      </c>
      <c r="B88" s="1" t="s">
        <v>7438</v>
      </c>
      <c r="C88" s="8">
        <v>299.5</v>
      </c>
      <c r="D88" s="1" t="s">
        <v>39</v>
      </c>
      <c r="E88" s="1" t="s">
        <v>7439</v>
      </c>
      <c r="L88" s="1"/>
      <c r="M88" s="1"/>
    </row>
    <row r="89" spans="1:13">
      <c r="A89" s="1">
        <v>10508062</v>
      </c>
      <c r="B89" s="1" t="s">
        <v>7440</v>
      </c>
      <c r="C89" s="8">
        <v>1049</v>
      </c>
      <c r="D89" s="1" t="s">
        <v>39</v>
      </c>
      <c r="E89" s="1" t="s">
        <v>61</v>
      </c>
      <c r="L89" s="1"/>
      <c r="M89" s="1"/>
    </row>
    <row r="90" spans="1:13">
      <c r="A90" s="1">
        <v>10508062</v>
      </c>
      <c r="B90" s="1" t="s">
        <v>7445</v>
      </c>
      <c r="C90" s="8">
        <v>562</v>
      </c>
      <c r="D90" s="1" t="s">
        <v>39</v>
      </c>
      <c r="E90" s="1" t="s">
        <v>7446</v>
      </c>
      <c r="L90" s="1"/>
      <c r="M90" s="1"/>
    </row>
    <row r="91" spans="1:13">
      <c r="A91" s="1">
        <v>10508062</v>
      </c>
      <c r="B91" s="1" t="s">
        <v>7450</v>
      </c>
      <c r="C91" s="8">
        <v>787</v>
      </c>
      <c r="D91" s="1" t="s">
        <v>39</v>
      </c>
      <c r="E91" s="1" t="s">
        <v>7443</v>
      </c>
      <c r="L91" s="1"/>
      <c r="M91" s="1"/>
    </row>
    <row r="92" spans="1:13">
      <c r="A92" s="1">
        <v>10508007</v>
      </c>
      <c r="B92" s="1" t="s">
        <v>7436</v>
      </c>
      <c r="C92" s="8">
        <v>599</v>
      </c>
      <c r="D92" s="1" t="s">
        <v>39</v>
      </c>
      <c r="E92" s="1" t="s">
        <v>7443</v>
      </c>
      <c r="L92" s="1"/>
      <c r="M92" s="1"/>
    </row>
    <row r="93" spans="1:13">
      <c r="A93" s="1">
        <v>10508007</v>
      </c>
      <c r="B93" s="1" t="s">
        <v>7438</v>
      </c>
      <c r="C93" s="8">
        <v>599</v>
      </c>
      <c r="D93" s="1" t="s">
        <v>39</v>
      </c>
      <c r="E93" s="1" t="s">
        <v>7439</v>
      </c>
      <c r="L93" s="1"/>
      <c r="M93" s="1"/>
    </row>
    <row r="94" spans="1:13">
      <c r="A94" s="1">
        <v>10508007</v>
      </c>
      <c r="B94" s="1" t="s">
        <v>7440</v>
      </c>
      <c r="C94" s="8">
        <v>702.83</v>
      </c>
      <c r="D94" s="1" t="s">
        <v>39</v>
      </c>
      <c r="E94" s="1" t="s">
        <v>61</v>
      </c>
      <c r="L94" s="1"/>
      <c r="M94" s="1"/>
    </row>
    <row r="95" spans="1:13">
      <c r="A95" s="1">
        <v>10508007</v>
      </c>
      <c r="B95" s="1" t="s">
        <v>7442</v>
      </c>
      <c r="C95" s="8">
        <v>487</v>
      </c>
      <c r="D95" s="1" t="s">
        <v>39</v>
      </c>
      <c r="E95" s="1" t="s">
        <v>7443</v>
      </c>
      <c r="L95" s="1"/>
      <c r="M95" s="1"/>
    </row>
    <row r="96" spans="1:13">
      <c r="A96" s="1">
        <v>10508007</v>
      </c>
      <c r="B96" s="1" t="s">
        <v>7445</v>
      </c>
      <c r="C96" s="8">
        <v>562</v>
      </c>
      <c r="D96" s="1" t="s">
        <v>39</v>
      </c>
      <c r="E96" s="1" t="s">
        <v>7446</v>
      </c>
      <c r="L96" s="1"/>
      <c r="M96" s="1"/>
    </row>
    <row r="97" spans="1:13">
      <c r="A97" s="1">
        <v>10508779</v>
      </c>
      <c r="B97" s="1" t="s">
        <v>7436</v>
      </c>
      <c r="C97" s="8">
        <v>599</v>
      </c>
      <c r="D97" s="1" t="s">
        <v>39</v>
      </c>
      <c r="E97" s="1" t="s">
        <v>7443</v>
      </c>
      <c r="L97" s="1"/>
      <c r="M97" s="1"/>
    </row>
    <row r="98" spans="1:13">
      <c r="A98" s="1">
        <v>10508779</v>
      </c>
      <c r="B98" s="1" t="s">
        <v>7438</v>
      </c>
      <c r="C98" s="8">
        <v>299.5</v>
      </c>
      <c r="D98" s="1" t="s">
        <v>39</v>
      </c>
      <c r="E98" s="1" t="s">
        <v>7439</v>
      </c>
      <c r="L98" s="1"/>
      <c r="M98" s="1"/>
    </row>
    <row r="99" spans="1:13">
      <c r="A99" s="1">
        <v>10508779</v>
      </c>
      <c r="B99" s="1" t="s">
        <v>7440</v>
      </c>
      <c r="C99" s="8">
        <v>1049</v>
      </c>
      <c r="D99" s="1" t="s">
        <v>39</v>
      </c>
      <c r="E99" s="1" t="s">
        <v>61</v>
      </c>
      <c r="L99" s="1"/>
      <c r="M99" s="1"/>
    </row>
    <row r="100" spans="1:13">
      <c r="A100" s="1">
        <v>10508779</v>
      </c>
      <c r="B100" s="1" t="s">
        <v>7445</v>
      </c>
      <c r="C100" s="8">
        <v>562</v>
      </c>
      <c r="D100" s="1" t="s">
        <v>39</v>
      </c>
      <c r="E100" s="1" t="s">
        <v>7446</v>
      </c>
      <c r="L100" s="1"/>
      <c r="M100" s="1"/>
    </row>
    <row r="101" spans="1:13">
      <c r="A101" s="1">
        <v>10508779</v>
      </c>
      <c r="B101" s="1" t="s">
        <v>7450</v>
      </c>
      <c r="C101" s="8">
        <v>787</v>
      </c>
      <c r="D101" s="1" t="s">
        <v>39</v>
      </c>
      <c r="E101" s="1" t="s">
        <v>7443</v>
      </c>
      <c r="L101" s="1"/>
      <c r="M101" s="1"/>
    </row>
    <row r="102" spans="1:13">
      <c r="A102" s="1">
        <v>10509535</v>
      </c>
      <c r="B102" s="1" t="s">
        <v>7436</v>
      </c>
      <c r="C102" s="8">
        <v>599</v>
      </c>
      <c r="D102" s="1" t="s">
        <v>39</v>
      </c>
      <c r="E102" s="1" t="s">
        <v>7443</v>
      </c>
      <c r="L102" s="1"/>
      <c r="M102" s="1"/>
    </row>
    <row r="103" spans="1:13">
      <c r="A103" s="1">
        <v>10509535</v>
      </c>
      <c r="B103" s="1" t="s">
        <v>7438</v>
      </c>
      <c r="C103" s="8">
        <v>599</v>
      </c>
      <c r="D103" s="1" t="s">
        <v>39</v>
      </c>
      <c r="E103" s="1" t="s">
        <v>7439</v>
      </c>
      <c r="L103" s="1"/>
      <c r="M103" s="1"/>
    </row>
    <row r="104" spans="1:13">
      <c r="A104" s="1">
        <v>10509535</v>
      </c>
      <c r="B104" t="s">
        <v>7440</v>
      </c>
      <c r="C104">
        <v>702.83</v>
      </c>
      <c r="D104" s="1" t="s">
        <v>39</v>
      </c>
      <c r="E104" t="s">
        <v>61</v>
      </c>
      <c r="L104" s="1"/>
      <c r="M104" s="1"/>
    </row>
    <row r="105" spans="1:13">
      <c r="A105" s="1">
        <v>10509535</v>
      </c>
      <c r="B105" s="1" t="s">
        <v>7442</v>
      </c>
      <c r="C105" s="8">
        <v>487</v>
      </c>
      <c r="D105" s="1" t="s">
        <v>39</v>
      </c>
      <c r="E105" s="1" t="s">
        <v>7443</v>
      </c>
      <c r="L105" s="1"/>
      <c r="M105" s="1"/>
    </row>
    <row r="106" spans="1:13">
      <c r="A106" s="1">
        <v>10509535</v>
      </c>
      <c r="B106" s="1" t="s">
        <v>7445</v>
      </c>
      <c r="C106" s="8">
        <v>562</v>
      </c>
      <c r="D106" s="1" t="s">
        <v>39</v>
      </c>
      <c r="E106" s="1" t="s">
        <v>7446</v>
      </c>
      <c r="L106" s="1"/>
      <c r="M106" s="1"/>
    </row>
    <row r="107" spans="1:13">
      <c r="A107" s="1">
        <v>10510502</v>
      </c>
      <c r="B107" s="1" t="s">
        <v>7436</v>
      </c>
      <c r="C107" s="8">
        <v>599</v>
      </c>
      <c r="D107" s="1" t="s">
        <v>39</v>
      </c>
      <c r="E107" s="1" t="s">
        <v>7443</v>
      </c>
      <c r="L107" s="1"/>
      <c r="M107" s="1"/>
    </row>
    <row r="108" spans="1:13">
      <c r="A108" s="1">
        <v>10510502</v>
      </c>
      <c r="B108" s="1" t="s">
        <v>7438</v>
      </c>
      <c r="C108" s="8">
        <v>299.5</v>
      </c>
      <c r="D108" s="1" t="s">
        <v>39</v>
      </c>
      <c r="E108" s="1" t="s">
        <v>7439</v>
      </c>
      <c r="L108" s="1"/>
      <c r="M108" s="1"/>
    </row>
    <row r="109" spans="1:13">
      <c r="A109" s="1">
        <v>10510502</v>
      </c>
      <c r="B109" s="1" t="s">
        <v>7440</v>
      </c>
      <c r="C109" s="8">
        <v>1049</v>
      </c>
      <c r="D109" s="1" t="s">
        <v>39</v>
      </c>
      <c r="E109" s="1" t="s">
        <v>61</v>
      </c>
      <c r="L109" s="1"/>
      <c r="M109" s="1"/>
    </row>
    <row r="110" spans="1:13">
      <c r="A110" s="1">
        <v>10510502</v>
      </c>
      <c r="B110" s="1" t="s">
        <v>7445</v>
      </c>
      <c r="C110" s="8">
        <v>562</v>
      </c>
      <c r="D110" s="1" t="s">
        <v>39</v>
      </c>
      <c r="E110" s="1" t="s">
        <v>7446</v>
      </c>
      <c r="L110" s="1"/>
      <c r="M110" s="1"/>
    </row>
    <row r="111" spans="1:13">
      <c r="A111" s="1">
        <v>10510502</v>
      </c>
      <c r="B111" s="1" t="s">
        <v>7450</v>
      </c>
      <c r="C111" s="8">
        <v>787</v>
      </c>
      <c r="D111" s="1" t="s">
        <v>39</v>
      </c>
      <c r="E111" s="1" t="s">
        <v>7443</v>
      </c>
      <c r="L111" s="1"/>
      <c r="M111" s="1"/>
    </row>
    <row r="112" spans="1:13">
      <c r="A112" s="1">
        <v>10510643</v>
      </c>
      <c r="B112" s="1" t="s">
        <v>7436</v>
      </c>
      <c r="C112" s="8">
        <v>599</v>
      </c>
      <c r="D112" s="1" t="s">
        <v>39</v>
      </c>
      <c r="E112" s="1" t="s">
        <v>7443</v>
      </c>
      <c r="L112" s="1"/>
      <c r="M112" s="1"/>
    </row>
    <row r="113" spans="1:13">
      <c r="A113" s="1">
        <v>10510643</v>
      </c>
      <c r="B113" s="1" t="s">
        <v>7438</v>
      </c>
      <c r="C113" s="8">
        <v>599</v>
      </c>
      <c r="D113" s="1" t="s">
        <v>39</v>
      </c>
      <c r="E113" s="1" t="s">
        <v>7439</v>
      </c>
      <c r="L113" s="1"/>
      <c r="M113" s="1"/>
    </row>
    <row r="114" spans="1:13">
      <c r="A114" s="1">
        <v>10510643</v>
      </c>
      <c r="B114" s="1" t="s">
        <v>7440</v>
      </c>
      <c r="C114" s="8">
        <v>702.83</v>
      </c>
      <c r="D114" s="1" t="s">
        <v>39</v>
      </c>
      <c r="E114" s="1" t="s">
        <v>61</v>
      </c>
      <c r="L114" s="1"/>
      <c r="M114" s="1"/>
    </row>
    <row r="115" spans="1:13">
      <c r="A115" s="1">
        <v>10510643</v>
      </c>
      <c r="B115" s="1" t="s">
        <v>7442</v>
      </c>
      <c r="C115" s="8">
        <v>487</v>
      </c>
      <c r="D115" s="1" t="s">
        <v>39</v>
      </c>
      <c r="E115" s="1" t="s">
        <v>7443</v>
      </c>
      <c r="L115" s="1"/>
      <c r="M115" s="1"/>
    </row>
    <row r="116" spans="1:13">
      <c r="A116" s="1">
        <v>10510643</v>
      </c>
      <c r="B116" s="1" t="s">
        <v>7445</v>
      </c>
      <c r="C116" s="8">
        <v>562</v>
      </c>
      <c r="D116" s="1" t="s">
        <v>39</v>
      </c>
      <c r="E116" s="1" t="s">
        <v>7446</v>
      </c>
      <c r="L116" s="1"/>
      <c r="M116" s="1"/>
    </row>
    <row r="117" spans="1:13">
      <c r="A117" s="1">
        <v>10511975</v>
      </c>
      <c r="B117" s="1" t="s">
        <v>7436</v>
      </c>
      <c r="C117" s="8">
        <v>599</v>
      </c>
      <c r="D117" s="1" t="s">
        <v>39</v>
      </c>
      <c r="E117" s="1" t="s">
        <v>7443</v>
      </c>
      <c r="L117" s="1"/>
      <c r="M117" s="1"/>
    </row>
    <row r="118" spans="1:13">
      <c r="A118" s="1">
        <v>10511975</v>
      </c>
      <c r="B118" s="1" t="s">
        <v>7438</v>
      </c>
      <c r="C118" s="8">
        <v>299.5</v>
      </c>
      <c r="D118" s="1" t="s">
        <v>39</v>
      </c>
      <c r="E118" s="1" t="s">
        <v>7439</v>
      </c>
      <c r="L118" s="1"/>
      <c r="M118" s="1"/>
    </row>
    <row r="119" spans="1:13">
      <c r="A119" s="1">
        <v>10511975</v>
      </c>
      <c r="B119" s="1" t="s">
        <v>7445</v>
      </c>
      <c r="C119" s="8">
        <v>562</v>
      </c>
      <c r="D119" s="1" t="s">
        <v>39</v>
      </c>
      <c r="E119" s="1" t="s">
        <v>7446</v>
      </c>
      <c r="L119" s="1"/>
      <c r="M119" s="1"/>
    </row>
    <row r="120" spans="1:13">
      <c r="A120" s="1">
        <v>10511975</v>
      </c>
      <c r="B120" s="1" t="s">
        <v>7450</v>
      </c>
      <c r="C120" s="8">
        <v>787</v>
      </c>
      <c r="D120" s="1" t="s">
        <v>39</v>
      </c>
      <c r="E120" s="1" t="s">
        <v>7443</v>
      </c>
      <c r="L120" s="1"/>
      <c r="M120" s="1"/>
    </row>
    <row r="121" spans="1:13">
      <c r="A121" s="1">
        <v>10511975</v>
      </c>
      <c r="B121" s="1" t="s">
        <v>7453</v>
      </c>
      <c r="C121" s="8">
        <v>285</v>
      </c>
      <c r="D121" s="1" t="s">
        <v>39</v>
      </c>
      <c r="E121" s="1" t="s">
        <v>7446</v>
      </c>
      <c r="L121" s="1"/>
      <c r="M121" s="1"/>
    </row>
    <row r="122" spans="1:13">
      <c r="A122" s="1">
        <v>10511975</v>
      </c>
      <c r="B122" s="1" t="s">
        <v>7454</v>
      </c>
      <c r="C122" s="8">
        <v>285</v>
      </c>
      <c r="D122" s="1" t="s">
        <v>39</v>
      </c>
      <c r="E122" s="1" t="s">
        <v>7443</v>
      </c>
      <c r="L122" s="1"/>
      <c r="M122" s="1"/>
    </row>
    <row r="123" spans="1:13">
      <c r="A123" s="1">
        <v>10511975</v>
      </c>
      <c r="B123" s="1" t="s">
        <v>7455</v>
      </c>
      <c r="C123" s="8">
        <v>225</v>
      </c>
      <c r="D123" s="1" t="s">
        <v>39</v>
      </c>
      <c r="E123" s="1" t="s">
        <v>61</v>
      </c>
      <c r="L123" s="1"/>
      <c r="M123" s="1"/>
    </row>
    <row r="124" spans="1:13">
      <c r="A124" s="1">
        <v>10511975</v>
      </c>
      <c r="B124" s="1" t="s">
        <v>7456</v>
      </c>
      <c r="C124" s="8">
        <v>285</v>
      </c>
      <c r="D124" s="1" t="s">
        <v>39</v>
      </c>
      <c r="E124" s="1" t="s">
        <v>7446</v>
      </c>
      <c r="L124" s="1"/>
      <c r="M124" s="1"/>
    </row>
    <row r="125" spans="1:13">
      <c r="A125" s="1">
        <v>10512201</v>
      </c>
      <c r="B125" s="1" t="s">
        <v>7436</v>
      </c>
      <c r="C125" s="8">
        <v>599</v>
      </c>
      <c r="D125" s="1" t="s">
        <v>39</v>
      </c>
      <c r="E125" s="1" t="s">
        <v>7443</v>
      </c>
      <c r="L125" s="1"/>
      <c r="M125" s="1"/>
    </row>
    <row r="126" spans="1:13">
      <c r="A126" s="1">
        <v>10512201</v>
      </c>
      <c r="B126" s="1" t="s">
        <v>7438</v>
      </c>
      <c r="C126" s="8">
        <v>599</v>
      </c>
      <c r="D126" s="1" t="s">
        <v>39</v>
      </c>
      <c r="E126" s="1" t="s">
        <v>7439</v>
      </c>
      <c r="L126" s="1"/>
      <c r="M126" s="1"/>
    </row>
    <row r="127" spans="1:13">
      <c r="A127" s="1">
        <v>10512201</v>
      </c>
      <c r="B127" s="1" t="s">
        <v>7440</v>
      </c>
      <c r="C127" s="8">
        <v>702.83</v>
      </c>
      <c r="D127" s="1" t="s">
        <v>39</v>
      </c>
      <c r="E127" s="1" t="s">
        <v>61</v>
      </c>
      <c r="L127" s="1"/>
      <c r="M127" s="1"/>
    </row>
    <row r="128" spans="1:13">
      <c r="A128" s="1">
        <v>10512201</v>
      </c>
      <c r="B128" s="1" t="s">
        <v>7442</v>
      </c>
      <c r="C128" s="8">
        <v>487</v>
      </c>
      <c r="D128" s="1" t="s">
        <v>39</v>
      </c>
      <c r="E128" s="1" t="s">
        <v>7443</v>
      </c>
      <c r="M128" s="1"/>
    </row>
    <row r="129" spans="1:5">
      <c r="A129" s="1">
        <v>10512201</v>
      </c>
      <c r="B129" s="1" t="s">
        <v>7445</v>
      </c>
      <c r="C129" s="8">
        <v>562</v>
      </c>
      <c r="D129" s="1" t="s">
        <v>39</v>
      </c>
      <c r="E129" s="1" t="s">
        <v>7446</v>
      </c>
    </row>
    <row r="130" spans="1:5">
      <c r="A130" s="1">
        <v>10512916</v>
      </c>
      <c r="B130" s="1" t="s">
        <v>7436</v>
      </c>
      <c r="C130" s="8">
        <v>119.8</v>
      </c>
      <c r="D130" s="1" t="s">
        <v>39</v>
      </c>
      <c r="E130" s="1" t="s">
        <v>7443</v>
      </c>
    </row>
    <row r="131" spans="1:5">
      <c r="A131" s="1">
        <v>10512916</v>
      </c>
      <c r="B131" s="1" t="s">
        <v>7451</v>
      </c>
      <c r="C131" s="8">
        <v>59.9</v>
      </c>
      <c r="D131" s="1" t="s">
        <v>39</v>
      </c>
      <c r="E131" s="1" t="s">
        <v>7439</v>
      </c>
    </row>
    <row r="132" spans="1:5">
      <c r="A132" s="1">
        <v>10512916</v>
      </c>
      <c r="B132" s="1" t="s">
        <v>7438</v>
      </c>
      <c r="C132" s="8">
        <v>71.88</v>
      </c>
      <c r="D132" s="1" t="s">
        <v>39</v>
      </c>
      <c r="E132" s="1" t="s">
        <v>7439</v>
      </c>
    </row>
    <row r="133" spans="1:5">
      <c r="A133" s="1">
        <v>10512916</v>
      </c>
      <c r="B133" s="1" t="s">
        <v>7440</v>
      </c>
      <c r="C133" s="8">
        <v>377.64</v>
      </c>
      <c r="D133" s="1" t="s">
        <v>39</v>
      </c>
      <c r="E133" s="1" t="s">
        <v>61</v>
      </c>
    </row>
    <row r="134" spans="1:5">
      <c r="A134" s="1">
        <v>10512916</v>
      </c>
      <c r="B134" s="1" t="s">
        <v>7448</v>
      </c>
      <c r="C134" s="8">
        <v>98.88</v>
      </c>
      <c r="D134" s="1" t="s">
        <v>39</v>
      </c>
      <c r="E134" s="1" t="s">
        <v>7443</v>
      </c>
    </row>
    <row r="135" spans="1:5">
      <c r="A135" s="1">
        <v>10512916</v>
      </c>
      <c r="B135" s="1" t="s">
        <v>7445</v>
      </c>
      <c r="C135" s="8">
        <v>67.44</v>
      </c>
      <c r="D135" s="1" t="s">
        <v>39</v>
      </c>
      <c r="E135" s="1" t="s">
        <v>7446</v>
      </c>
    </row>
    <row r="136" spans="1:5">
      <c r="A136" s="1">
        <v>10512916</v>
      </c>
      <c r="B136" s="1" t="s">
        <v>7450</v>
      </c>
      <c r="C136" s="8">
        <v>94.44</v>
      </c>
      <c r="D136" s="1" t="s">
        <v>39</v>
      </c>
      <c r="E136" s="1" t="s">
        <v>7443</v>
      </c>
    </row>
    <row r="137" spans="1:5">
      <c r="A137" s="1">
        <v>10512916</v>
      </c>
      <c r="B137" s="1" t="s">
        <v>7457</v>
      </c>
      <c r="C137" s="8">
        <v>55</v>
      </c>
      <c r="D137" s="1" t="s">
        <v>39</v>
      </c>
      <c r="E137" s="1" t="s">
        <v>7446</v>
      </c>
    </row>
    <row r="138" spans="1:5">
      <c r="A138" s="1">
        <v>10512916</v>
      </c>
      <c r="B138" s="1" t="s">
        <v>7458</v>
      </c>
      <c r="C138" s="8">
        <v>55</v>
      </c>
      <c r="D138" s="1" t="s">
        <v>39</v>
      </c>
      <c r="E138" s="1" t="s">
        <v>7443</v>
      </c>
    </row>
    <row r="139" spans="1:5">
      <c r="A139" s="1">
        <v>10512916</v>
      </c>
      <c r="B139" s="1" t="s">
        <v>7459</v>
      </c>
      <c r="C139" s="8">
        <v>57.5</v>
      </c>
      <c r="D139" s="1" t="s">
        <v>39</v>
      </c>
      <c r="E139" s="1" t="s">
        <v>61</v>
      </c>
    </row>
    <row r="140" spans="1:5">
      <c r="A140" s="1">
        <v>10512916</v>
      </c>
      <c r="B140" s="1" t="s">
        <v>7460</v>
      </c>
      <c r="C140" s="8">
        <v>55</v>
      </c>
      <c r="D140" s="1" t="s">
        <v>39</v>
      </c>
      <c r="E140" s="1" t="s">
        <v>7446</v>
      </c>
    </row>
    <row r="141" spans="1:5">
      <c r="A141" s="1">
        <v>10513280</v>
      </c>
      <c r="B141" s="1" t="s">
        <v>7436</v>
      </c>
      <c r="C141" s="8">
        <v>599</v>
      </c>
      <c r="D141" s="1" t="s">
        <v>39</v>
      </c>
      <c r="E141" s="1" t="s">
        <v>7443</v>
      </c>
    </row>
    <row r="142" spans="1:5">
      <c r="A142" s="1">
        <v>10513280</v>
      </c>
      <c r="B142" s="1" t="s">
        <v>7438</v>
      </c>
      <c r="C142" s="8">
        <v>599</v>
      </c>
      <c r="D142" s="1" t="s">
        <v>39</v>
      </c>
      <c r="E142" s="1" t="s">
        <v>7439</v>
      </c>
    </row>
    <row r="143" spans="1:5">
      <c r="A143" s="1">
        <v>10513280</v>
      </c>
      <c r="B143" s="1" t="s">
        <v>7440</v>
      </c>
      <c r="C143" s="8">
        <v>702.83</v>
      </c>
      <c r="D143" s="1" t="s">
        <v>39</v>
      </c>
      <c r="E143" s="1" t="s">
        <v>61</v>
      </c>
    </row>
    <row r="144" spans="1:5">
      <c r="A144" s="1">
        <v>10513280</v>
      </c>
      <c r="B144" s="1" t="s">
        <v>7442</v>
      </c>
      <c r="C144" s="8">
        <v>487</v>
      </c>
      <c r="D144" s="1" t="s">
        <v>39</v>
      </c>
      <c r="E144" s="1" t="s">
        <v>7443</v>
      </c>
    </row>
    <row r="145" spans="1:5">
      <c r="A145" s="1">
        <v>10513280</v>
      </c>
      <c r="B145" t="s">
        <v>7445</v>
      </c>
      <c r="C145" s="44">
        <v>562</v>
      </c>
      <c r="D145" s="1" t="s">
        <v>39</v>
      </c>
      <c r="E145" t="s">
        <v>7446</v>
      </c>
    </row>
    <row r="146" spans="1:5">
      <c r="A146" s="1">
        <v>10513481</v>
      </c>
      <c r="B146" s="1" t="s">
        <v>7436</v>
      </c>
      <c r="C146" s="8">
        <v>599</v>
      </c>
      <c r="D146" s="1" t="s">
        <v>39</v>
      </c>
      <c r="E146" s="1" t="s">
        <v>7443</v>
      </c>
    </row>
    <row r="147" spans="1:5">
      <c r="A147" s="1">
        <v>10513481</v>
      </c>
      <c r="B147" s="1" t="s">
        <v>7438</v>
      </c>
      <c r="C147" s="8">
        <v>299.5</v>
      </c>
      <c r="D147" s="1" t="s">
        <v>39</v>
      </c>
      <c r="E147" s="1" t="s">
        <v>7439</v>
      </c>
    </row>
    <row r="148" spans="1:5">
      <c r="A148" s="1">
        <v>10513481</v>
      </c>
      <c r="B148" s="1" t="s">
        <v>7440</v>
      </c>
      <c r="C148" s="8">
        <v>1049</v>
      </c>
      <c r="D148" s="1" t="s">
        <v>39</v>
      </c>
      <c r="E148" s="1" t="s">
        <v>61</v>
      </c>
    </row>
    <row r="149" spans="1:5">
      <c r="A149" s="1">
        <v>10513481</v>
      </c>
      <c r="B149" s="1" t="s">
        <v>7445</v>
      </c>
      <c r="C149" s="8">
        <v>562</v>
      </c>
      <c r="D149" s="1" t="s">
        <v>39</v>
      </c>
      <c r="E149" s="1" t="s">
        <v>7446</v>
      </c>
    </row>
    <row r="150" spans="1:5">
      <c r="A150" s="1">
        <v>10513481</v>
      </c>
      <c r="B150" s="1" t="s">
        <v>7450</v>
      </c>
      <c r="C150" s="8">
        <v>787</v>
      </c>
      <c r="D150" s="1" t="s">
        <v>39</v>
      </c>
      <c r="E150" s="1" t="s">
        <v>7443</v>
      </c>
    </row>
    <row r="151" spans="1:5">
      <c r="A151" s="1">
        <v>10514557</v>
      </c>
      <c r="B151" s="1" t="s">
        <v>7436</v>
      </c>
      <c r="C151" s="8">
        <v>599</v>
      </c>
      <c r="D151" s="1" t="s">
        <v>39</v>
      </c>
      <c r="E151" s="1" t="s">
        <v>7443</v>
      </c>
    </row>
    <row r="152" spans="1:5">
      <c r="A152" s="1">
        <v>10514557</v>
      </c>
      <c r="B152" s="1" t="s">
        <v>7438</v>
      </c>
      <c r="C152" s="8">
        <v>229.5</v>
      </c>
      <c r="D152" s="1" t="s">
        <v>39</v>
      </c>
      <c r="E152" s="1" t="s">
        <v>7439</v>
      </c>
    </row>
    <row r="153" spans="1:5">
      <c r="A153" s="1">
        <v>10514557</v>
      </c>
      <c r="B153" s="1" t="s">
        <v>7440</v>
      </c>
      <c r="C153" s="8">
        <v>1049</v>
      </c>
      <c r="D153" s="1" t="s">
        <v>39</v>
      </c>
      <c r="E153" s="1" t="s">
        <v>61</v>
      </c>
    </row>
    <row r="154" spans="1:5">
      <c r="A154" s="1">
        <v>10514557</v>
      </c>
      <c r="B154" s="1" t="s">
        <v>7445</v>
      </c>
      <c r="C154" s="8">
        <v>562</v>
      </c>
      <c r="D154" s="1" t="s">
        <v>39</v>
      </c>
      <c r="E154" s="1" t="s">
        <v>7446</v>
      </c>
    </row>
    <row r="155" spans="1:5">
      <c r="A155" s="1">
        <v>10514557</v>
      </c>
      <c r="B155" s="1" t="s">
        <v>7450</v>
      </c>
      <c r="C155" s="8">
        <v>787</v>
      </c>
      <c r="D155" s="1" t="s">
        <v>39</v>
      </c>
      <c r="E155" s="1" t="s">
        <v>7443</v>
      </c>
    </row>
    <row r="156" spans="1:5">
      <c r="A156" s="1">
        <v>10514553</v>
      </c>
      <c r="B156" s="1" t="s">
        <v>7436</v>
      </c>
      <c r="C156" s="8">
        <v>137.77000000000001</v>
      </c>
      <c r="D156" s="1" t="s">
        <v>39</v>
      </c>
      <c r="E156" s="1" t="s">
        <v>7443</v>
      </c>
    </row>
    <row r="157" spans="1:5">
      <c r="A157" s="1">
        <v>10514553</v>
      </c>
      <c r="B157" s="1" t="s">
        <v>7451</v>
      </c>
      <c r="C157" s="8">
        <v>71.88</v>
      </c>
      <c r="D157" s="1" t="s">
        <v>39</v>
      </c>
      <c r="E157" s="1" t="s">
        <v>7439</v>
      </c>
    </row>
    <row r="158" spans="1:5">
      <c r="A158" s="1">
        <v>10514553</v>
      </c>
      <c r="B158" s="1" t="s">
        <v>7438</v>
      </c>
      <c r="C158" s="8">
        <v>83.86</v>
      </c>
      <c r="D158" s="1" t="s">
        <v>39</v>
      </c>
      <c r="E158" s="1" t="s">
        <v>7439</v>
      </c>
    </row>
    <row r="159" spans="1:5">
      <c r="A159" s="1">
        <v>10514553</v>
      </c>
      <c r="B159" s="1" t="s">
        <v>7440</v>
      </c>
      <c r="C159" s="8">
        <v>430.09</v>
      </c>
      <c r="D159" s="1" t="s">
        <v>39</v>
      </c>
      <c r="E159" s="1" t="s">
        <v>61</v>
      </c>
    </row>
    <row r="160" spans="1:5">
      <c r="A160" s="1">
        <v>10514553</v>
      </c>
      <c r="B160" s="1" t="s">
        <v>7448</v>
      </c>
      <c r="C160" s="8">
        <v>115.36</v>
      </c>
      <c r="D160" s="1" t="s">
        <v>39</v>
      </c>
      <c r="E160" s="1" t="s">
        <v>7443</v>
      </c>
    </row>
    <row r="161" spans="1:5">
      <c r="A161" s="1">
        <v>10514553</v>
      </c>
      <c r="B161" s="1" t="s">
        <v>7445</v>
      </c>
      <c r="C161" s="8">
        <v>78.680000000000007</v>
      </c>
      <c r="D161" s="1" t="s">
        <v>39</v>
      </c>
      <c r="E161" s="1" t="s">
        <v>7446</v>
      </c>
    </row>
    <row r="162" spans="1:5">
      <c r="A162" s="1">
        <v>10514553</v>
      </c>
      <c r="B162" s="1" t="s">
        <v>7450</v>
      </c>
      <c r="C162" s="8">
        <v>110.18</v>
      </c>
      <c r="D162" s="1" t="s">
        <v>39</v>
      </c>
      <c r="E162" s="1" t="s">
        <v>7443</v>
      </c>
    </row>
    <row r="163" spans="1:5">
      <c r="A163" s="1">
        <v>10514553</v>
      </c>
      <c r="B163" s="1" t="s">
        <v>7457</v>
      </c>
      <c r="C163" s="8">
        <v>63.8</v>
      </c>
      <c r="D163" s="1" t="s">
        <v>39</v>
      </c>
      <c r="E163" s="1" t="s">
        <v>7446</v>
      </c>
    </row>
    <row r="164" spans="1:5">
      <c r="A164" s="1">
        <v>10514553</v>
      </c>
      <c r="B164" s="1" t="s">
        <v>7458</v>
      </c>
      <c r="C164" s="8">
        <v>63.8</v>
      </c>
      <c r="D164" s="1" t="s">
        <v>39</v>
      </c>
      <c r="E164" s="1" t="s">
        <v>7443</v>
      </c>
    </row>
    <row r="165" spans="1:5">
      <c r="A165" s="1">
        <v>10514553</v>
      </c>
      <c r="B165" s="1" t="s">
        <v>7459</v>
      </c>
      <c r="C165" s="8">
        <v>64.400000000000006</v>
      </c>
      <c r="D165" s="1" t="s">
        <v>39</v>
      </c>
      <c r="E165" s="1" t="s">
        <v>61</v>
      </c>
    </row>
    <row r="166" spans="1:5">
      <c r="A166" s="1">
        <v>10514553</v>
      </c>
      <c r="B166" s="1" t="s">
        <v>7460</v>
      </c>
      <c r="C166" s="8">
        <v>63.8</v>
      </c>
      <c r="D166" s="1" t="s">
        <v>39</v>
      </c>
      <c r="E166" s="1" t="s">
        <v>7446</v>
      </c>
    </row>
    <row r="167" spans="1:5">
      <c r="A167" s="1">
        <v>10515185</v>
      </c>
      <c r="B167" s="1" t="s">
        <v>7436</v>
      </c>
      <c r="C167" s="8">
        <v>599</v>
      </c>
      <c r="D167" s="1" t="s">
        <v>39</v>
      </c>
      <c r="E167" s="1" t="s">
        <v>7443</v>
      </c>
    </row>
    <row r="168" spans="1:5">
      <c r="A168" s="1">
        <v>10515185</v>
      </c>
      <c r="B168" s="1" t="s">
        <v>7438</v>
      </c>
      <c r="C168" s="8">
        <v>599</v>
      </c>
      <c r="D168" s="1" t="s">
        <v>39</v>
      </c>
      <c r="E168" s="1" t="s">
        <v>7439</v>
      </c>
    </row>
    <row r="169" spans="1:5">
      <c r="A169" s="1">
        <v>10515185</v>
      </c>
      <c r="B169" s="1" t="s">
        <v>7440</v>
      </c>
      <c r="C169" s="8">
        <v>702.83</v>
      </c>
      <c r="D169" s="1" t="s">
        <v>39</v>
      </c>
      <c r="E169" s="1" t="s">
        <v>61</v>
      </c>
    </row>
    <row r="170" spans="1:5">
      <c r="A170" s="1">
        <v>10515185</v>
      </c>
      <c r="B170" s="1" t="s">
        <v>7442</v>
      </c>
      <c r="C170" s="8">
        <v>487</v>
      </c>
      <c r="D170" s="1" t="s">
        <v>39</v>
      </c>
      <c r="E170" s="1" t="s">
        <v>7443</v>
      </c>
    </row>
    <row r="171" spans="1:5">
      <c r="A171" s="1">
        <v>10515185</v>
      </c>
      <c r="B171" s="1" t="s">
        <v>7445</v>
      </c>
      <c r="C171" s="8">
        <v>562</v>
      </c>
      <c r="D171" s="1" t="s">
        <v>39</v>
      </c>
      <c r="E171" s="1" t="s">
        <v>7446</v>
      </c>
    </row>
    <row r="172" spans="1:5">
      <c r="A172" s="1">
        <v>10515808</v>
      </c>
      <c r="B172" s="1" t="s">
        <v>7436</v>
      </c>
      <c r="C172" s="8">
        <v>599</v>
      </c>
      <c r="D172" s="1" t="s">
        <v>39</v>
      </c>
      <c r="E172" s="1" t="s">
        <v>7443</v>
      </c>
    </row>
    <row r="173" spans="1:5">
      <c r="A173" s="1">
        <v>10515808</v>
      </c>
      <c r="B173" s="1" t="s">
        <v>7438</v>
      </c>
      <c r="C173" s="8">
        <v>599</v>
      </c>
      <c r="D173" s="1" t="s">
        <v>39</v>
      </c>
      <c r="E173" s="1" t="s">
        <v>7439</v>
      </c>
    </row>
    <row r="174" spans="1:5">
      <c r="A174" s="1">
        <v>10515808</v>
      </c>
      <c r="B174" s="1" t="s">
        <v>7440</v>
      </c>
      <c r="C174" s="8">
        <v>702.83</v>
      </c>
      <c r="D174" s="1" t="s">
        <v>39</v>
      </c>
      <c r="E174" s="1" t="s">
        <v>61</v>
      </c>
    </row>
    <row r="175" spans="1:5">
      <c r="A175" s="1">
        <v>10515808</v>
      </c>
      <c r="B175" s="1" t="s">
        <v>7442</v>
      </c>
      <c r="C175" s="8">
        <v>487</v>
      </c>
      <c r="D175" s="1" t="s">
        <v>39</v>
      </c>
      <c r="E175" s="1" t="s">
        <v>7443</v>
      </c>
    </row>
    <row r="176" spans="1:5">
      <c r="A176" s="1">
        <v>10515808</v>
      </c>
      <c r="B176" s="1" t="s">
        <v>7445</v>
      </c>
      <c r="C176" s="8">
        <v>562</v>
      </c>
      <c r="D176" s="1" t="s">
        <v>39</v>
      </c>
      <c r="E176" s="1" t="s">
        <v>7446</v>
      </c>
    </row>
    <row r="177" spans="1:5">
      <c r="A177" s="1">
        <v>10516168</v>
      </c>
      <c r="B177" s="1" t="s">
        <v>7436</v>
      </c>
      <c r="C177" s="8">
        <v>599</v>
      </c>
      <c r="D177" s="1" t="s">
        <v>39</v>
      </c>
      <c r="E177" s="1" t="s">
        <v>7443</v>
      </c>
    </row>
    <row r="178" spans="1:5" ht="14.25" customHeight="1">
      <c r="A178" s="1">
        <v>10516168</v>
      </c>
      <c r="B178" s="1" t="s">
        <v>7438</v>
      </c>
      <c r="C178" s="8">
        <v>299</v>
      </c>
      <c r="D178" s="1" t="s">
        <v>39</v>
      </c>
      <c r="E178" s="1" t="s">
        <v>7439</v>
      </c>
    </row>
    <row r="179" spans="1:5" ht="14.25" customHeight="1">
      <c r="A179" s="1">
        <v>10516168</v>
      </c>
      <c r="B179" s="1" t="s">
        <v>7440</v>
      </c>
      <c r="C179" s="8">
        <v>1049</v>
      </c>
      <c r="D179" s="1" t="s">
        <v>39</v>
      </c>
      <c r="E179" s="1" t="s">
        <v>61</v>
      </c>
    </row>
    <row r="180" spans="1:5">
      <c r="A180" s="1">
        <v>10516168</v>
      </c>
      <c r="B180" s="1" t="s">
        <v>7445</v>
      </c>
      <c r="C180" s="8">
        <v>562</v>
      </c>
      <c r="D180" s="1" t="s">
        <v>39</v>
      </c>
      <c r="E180" s="1" t="s">
        <v>7446</v>
      </c>
    </row>
    <row r="181" spans="1:5">
      <c r="A181" s="1">
        <v>10516168</v>
      </c>
      <c r="B181" s="1" t="s">
        <v>7450</v>
      </c>
      <c r="C181" s="8">
        <v>787</v>
      </c>
      <c r="D181" s="1" t="s">
        <v>39</v>
      </c>
      <c r="E181" s="1" t="s">
        <v>7443</v>
      </c>
    </row>
    <row r="182" spans="1:5">
      <c r="A182" s="1">
        <v>10517088</v>
      </c>
      <c r="B182" s="1" t="s">
        <v>7436</v>
      </c>
      <c r="C182" s="8">
        <v>419.3</v>
      </c>
      <c r="D182" s="1" t="s">
        <v>39</v>
      </c>
      <c r="E182" s="1" t="s">
        <v>7443</v>
      </c>
    </row>
    <row r="183" spans="1:5">
      <c r="A183" s="1">
        <v>10517088</v>
      </c>
      <c r="B183" s="1" t="s">
        <v>7438</v>
      </c>
      <c r="C183" s="8">
        <v>209.65</v>
      </c>
      <c r="D183" s="1" t="s">
        <v>39</v>
      </c>
      <c r="E183" s="1" t="s">
        <v>7439</v>
      </c>
    </row>
    <row r="184" spans="1:5">
      <c r="A184" s="1">
        <v>10517088</v>
      </c>
      <c r="B184" s="1" t="s">
        <v>7440</v>
      </c>
      <c r="C184" s="8">
        <v>734.3</v>
      </c>
      <c r="D184" s="1" t="s">
        <v>39</v>
      </c>
      <c r="E184" s="1" t="s">
        <v>61</v>
      </c>
    </row>
    <row r="185" spans="1:5">
      <c r="A185" s="1">
        <v>10517088</v>
      </c>
      <c r="B185" s="1" t="s">
        <v>7445</v>
      </c>
      <c r="C185" s="8">
        <v>393.4</v>
      </c>
      <c r="D185" s="1" t="s">
        <v>39</v>
      </c>
      <c r="E185" s="1" t="s">
        <v>7446</v>
      </c>
    </row>
    <row r="186" spans="1:5">
      <c r="A186" s="1">
        <v>10517088</v>
      </c>
      <c r="B186" s="1" t="s">
        <v>7450</v>
      </c>
      <c r="C186" s="8">
        <v>550.9</v>
      </c>
      <c r="D186" s="1" t="s">
        <v>39</v>
      </c>
      <c r="E186" s="1" t="s">
        <v>7443</v>
      </c>
    </row>
    <row r="187" spans="1:5">
      <c r="A187">
        <v>10517849</v>
      </c>
      <c r="B187" t="s">
        <v>7436</v>
      </c>
      <c r="C187" s="44">
        <v>599</v>
      </c>
      <c r="D187" s="1" t="s">
        <v>39</v>
      </c>
      <c r="E187" t="s">
        <v>7443</v>
      </c>
    </row>
    <row r="188" spans="1:5">
      <c r="A188">
        <v>10517849</v>
      </c>
      <c r="B188" s="1" t="s">
        <v>7438</v>
      </c>
      <c r="C188" s="8">
        <v>299</v>
      </c>
      <c r="D188" s="1" t="s">
        <v>39</v>
      </c>
      <c r="E188" s="1" t="s">
        <v>7439</v>
      </c>
    </row>
    <row r="189" spans="1:5">
      <c r="A189">
        <v>10517849</v>
      </c>
      <c r="B189" s="1" t="s">
        <v>7440</v>
      </c>
      <c r="C189" s="8">
        <v>1049</v>
      </c>
      <c r="D189" s="1" t="s">
        <v>39</v>
      </c>
      <c r="E189" s="1" t="s">
        <v>61</v>
      </c>
    </row>
    <row r="190" spans="1:5">
      <c r="A190">
        <v>10517849</v>
      </c>
      <c r="B190" s="1" t="s">
        <v>7445</v>
      </c>
      <c r="C190" s="8">
        <v>562</v>
      </c>
      <c r="D190" s="1" t="s">
        <v>39</v>
      </c>
      <c r="E190" s="1" t="s">
        <v>7446</v>
      </c>
    </row>
    <row r="191" spans="1:5">
      <c r="A191">
        <v>10517849</v>
      </c>
      <c r="B191" s="1" t="s">
        <v>7450</v>
      </c>
      <c r="C191" s="8">
        <v>787</v>
      </c>
      <c r="D191" s="1" t="s">
        <v>39</v>
      </c>
      <c r="E191" s="1" t="s">
        <v>7443</v>
      </c>
    </row>
    <row r="192" spans="1:5">
      <c r="A192" s="1">
        <v>10518721</v>
      </c>
      <c r="B192" s="1" t="s">
        <v>7436</v>
      </c>
      <c r="C192" s="8">
        <v>599</v>
      </c>
      <c r="D192" s="1" t="s">
        <v>39</v>
      </c>
      <c r="E192" s="1" t="s">
        <v>7443</v>
      </c>
    </row>
    <row r="193" spans="1:5">
      <c r="A193" s="1">
        <v>10518721</v>
      </c>
      <c r="B193" s="1" t="s">
        <v>7438</v>
      </c>
      <c r="C193" s="8">
        <v>599</v>
      </c>
      <c r="D193" s="1" t="s">
        <v>39</v>
      </c>
      <c r="E193" s="1" t="s">
        <v>7439</v>
      </c>
    </row>
    <row r="194" spans="1:5">
      <c r="A194" s="1">
        <v>10518721</v>
      </c>
      <c r="B194" s="1" t="s">
        <v>7440</v>
      </c>
      <c r="C194" s="8">
        <v>702.83</v>
      </c>
      <c r="D194" s="1" t="s">
        <v>39</v>
      </c>
      <c r="E194" s="1" t="s">
        <v>61</v>
      </c>
    </row>
    <row r="195" spans="1:5">
      <c r="A195" s="1">
        <v>10518721</v>
      </c>
      <c r="B195" s="1" t="s">
        <v>7442</v>
      </c>
      <c r="C195" s="8">
        <v>487</v>
      </c>
      <c r="D195" s="1" t="s">
        <v>39</v>
      </c>
      <c r="E195" s="1" t="s">
        <v>7443</v>
      </c>
    </row>
    <row r="196" spans="1:5">
      <c r="A196" s="1">
        <v>10518721</v>
      </c>
      <c r="B196" s="1" t="s">
        <v>7445</v>
      </c>
      <c r="C196" s="8">
        <v>562</v>
      </c>
      <c r="D196" s="1" t="s">
        <v>39</v>
      </c>
      <c r="E196" s="1" t="s">
        <v>7446</v>
      </c>
    </row>
    <row r="197" spans="1:5">
      <c r="A197" s="1">
        <v>10518719</v>
      </c>
      <c r="B197" s="1" t="s">
        <v>7436</v>
      </c>
      <c r="C197" s="8">
        <v>599</v>
      </c>
      <c r="D197" s="1" t="s">
        <v>39</v>
      </c>
      <c r="E197" s="1" t="s">
        <v>7443</v>
      </c>
    </row>
    <row r="198" spans="1:5">
      <c r="A198" s="1">
        <v>10518719</v>
      </c>
      <c r="B198" s="1" t="s">
        <v>7438</v>
      </c>
      <c r="C198" s="8">
        <v>599</v>
      </c>
      <c r="D198" s="1" t="s">
        <v>39</v>
      </c>
      <c r="E198" s="1" t="s">
        <v>7439</v>
      </c>
    </row>
    <row r="199" spans="1:5">
      <c r="A199" s="1">
        <v>10518719</v>
      </c>
      <c r="B199" s="1" t="s">
        <v>7440</v>
      </c>
      <c r="C199" s="8">
        <v>702.83</v>
      </c>
      <c r="D199" s="1" t="s">
        <v>39</v>
      </c>
      <c r="E199" s="1" t="s">
        <v>61</v>
      </c>
    </row>
    <row r="200" spans="1:5">
      <c r="A200" s="1">
        <v>10518719</v>
      </c>
      <c r="B200" s="1" t="s">
        <v>7442</v>
      </c>
      <c r="C200" s="8">
        <v>487</v>
      </c>
      <c r="D200" s="1" t="s">
        <v>39</v>
      </c>
      <c r="E200" s="1" t="s">
        <v>7443</v>
      </c>
    </row>
    <row r="201" spans="1:5">
      <c r="A201" s="1">
        <v>10518719</v>
      </c>
      <c r="B201" s="1" t="s">
        <v>7445</v>
      </c>
      <c r="C201" s="8">
        <v>562</v>
      </c>
      <c r="D201" s="1" t="s">
        <v>39</v>
      </c>
      <c r="E201" s="1" t="s">
        <v>7446</v>
      </c>
    </row>
    <row r="202" spans="1:5">
      <c r="A202" s="1">
        <v>10519999</v>
      </c>
      <c r="B202" s="1" t="s">
        <v>7436</v>
      </c>
      <c r="C202" s="8">
        <v>898.5</v>
      </c>
      <c r="D202" s="1" t="s">
        <v>39</v>
      </c>
      <c r="E202" s="1" t="s">
        <v>7443</v>
      </c>
    </row>
    <row r="203" spans="1:5">
      <c r="A203" s="1">
        <v>10519999</v>
      </c>
      <c r="B203" s="1" t="s">
        <v>7438</v>
      </c>
      <c r="C203" s="8">
        <v>449.25</v>
      </c>
      <c r="D203" s="1" t="s">
        <v>39</v>
      </c>
      <c r="E203" s="1" t="s">
        <v>7439</v>
      </c>
    </row>
    <row r="204" spans="1:5">
      <c r="A204" s="1">
        <v>10519999</v>
      </c>
      <c r="B204" s="1" t="s">
        <v>7440</v>
      </c>
      <c r="C204" s="8">
        <v>1573.5</v>
      </c>
      <c r="D204" s="1" t="s">
        <v>39</v>
      </c>
      <c r="E204" s="1" t="s">
        <v>61</v>
      </c>
    </row>
    <row r="205" spans="1:5">
      <c r="A205" s="1">
        <v>10519999</v>
      </c>
      <c r="B205" s="1" t="s">
        <v>7445</v>
      </c>
      <c r="C205" s="8">
        <v>843</v>
      </c>
      <c r="D205" s="1" t="s">
        <v>39</v>
      </c>
      <c r="E205" s="1" t="s">
        <v>7446</v>
      </c>
    </row>
    <row r="206" spans="1:5">
      <c r="A206" s="1">
        <v>10519999</v>
      </c>
      <c r="B206" s="1" t="s">
        <v>7450</v>
      </c>
      <c r="C206" s="8">
        <v>1180.5</v>
      </c>
      <c r="D206" s="1" t="s">
        <v>39</v>
      </c>
      <c r="E206" s="1" t="s">
        <v>7443</v>
      </c>
    </row>
    <row r="207" spans="1:5">
      <c r="A207" s="1">
        <v>10519816</v>
      </c>
      <c r="B207" s="1" t="s">
        <v>7436</v>
      </c>
      <c r="C207" s="8">
        <v>599</v>
      </c>
      <c r="D207" s="1" t="s">
        <v>39</v>
      </c>
      <c r="E207" s="1" t="s">
        <v>7443</v>
      </c>
    </row>
    <row r="208" spans="1:5">
      <c r="A208" s="1">
        <v>10519816</v>
      </c>
      <c r="B208" s="1" t="s">
        <v>7438</v>
      </c>
      <c r="C208" s="8">
        <v>599</v>
      </c>
      <c r="D208" s="1" t="s">
        <v>39</v>
      </c>
      <c r="E208" s="1" t="s">
        <v>7439</v>
      </c>
    </row>
    <row r="209" spans="1:5">
      <c r="A209" s="1">
        <v>10519816</v>
      </c>
      <c r="B209" s="1" t="s">
        <v>7440</v>
      </c>
      <c r="C209" s="8">
        <v>702.83</v>
      </c>
      <c r="D209" s="1" t="s">
        <v>39</v>
      </c>
      <c r="E209" s="1" t="s">
        <v>61</v>
      </c>
    </row>
    <row r="210" spans="1:5">
      <c r="A210" s="1">
        <v>10519816</v>
      </c>
      <c r="B210" s="1" t="s">
        <v>7442</v>
      </c>
      <c r="C210" s="8">
        <v>487</v>
      </c>
      <c r="D210" s="1" t="s">
        <v>39</v>
      </c>
      <c r="E210" s="1" t="s">
        <v>7443</v>
      </c>
    </row>
    <row r="211" spans="1:5">
      <c r="A211" s="1">
        <v>10519816</v>
      </c>
      <c r="B211" s="1" t="s">
        <v>7445</v>
      </c>
      <c r="C211" s="8">
        <v>562</v>
      </c>
      <c r="D211" s="1" t="s">
        <v>39</v>
      </c>
      <c r="E211" s="1" t="s">
        <v>7446</v>
      </c>
    </row>
    <row r="212" spans="1:5">
      <c r="A212" s="1">
        <v>10521049</v>
      </c>
      <c r="B212" s="1" t="s">
        <v>7436</v>
      </c>
      <c r="C212" s="8">
        <v>299.5</v>
      </c>
      <c r="D212" s="1" t="s">
        <v>39</v>
      </c>
      <c r="E212" s="1" t="s">
        <v>7443</v>
      </c>
    </row>
    <row r="213" spans="1:5">
      <c r="A213" s="1">
        <v>10521049</v>
      </c>
      <c r="B213" s="1" t="s">
        <v>7438</v>
      </c>
      <c r="C213" s="8">
        <v>149.75</v>
      </c>
      <c r="D213" s="1" t="s">
        <v>39</v>
      </c>
      <c r="E213" s="1" t="s">
        <v>7439</v>
      </c>
    </row>
    <row r="214" spans="1:5">
      <c r="A214" s="1">
        <v>10521049</v>
      </c>
      <c r="B214" s="1" t="s">
        <v>7445</v>
      </c>
      <c r="C214" s="8">
        <v>281</v>
      </c>
      <c r="D214" s="1" t="s">
        <v>39</v>
      </c>
      <c r="E214" s="1" t="s">
        <v>7446</v>
      </c>
    </row>
    <row r="215" spans="1:5">
      <c r="A215" s="1">
        <v>10521049</v>
      </c>
      <c r="B215" t="s">
        <v>7450</v>
      </c>
      <c r="C215" s="44">
        <v>393</v>
      </c>
      <c r="D215" s="1" t="s">
        <v>39</v>
      </c>
      <c r="E215" t="s">
        <v>7443</v>
      </c>
    </row>
    <row r="216" spans="1:5">
      <c r="A216" s="1">
        <v>10521049</v>
      </c>
      <c r="B216" s="1" t="s">
        <v>7453</v>
      </c>
      <c r="C216" s="8">
        <v>157.5</v>
      </c>
      <c r="D216" s="1" t="s">
        <v>39</v>
      </c>
      <c r="E216" s="1" t="s">
        <v>7446</v>
      </c>
    </row>
    <row r="217" spans="1:5">
      <c r="A217" s="1">
        <v>10521049</v>
      </c>
      <c r="B217" s="1" t="s">
        <v>7454</v>
      </c>
      <c r="C217" s="8">
        <v>157.5</v>
      </c>
      <c r="D217" s="1" t="s">
        <v>39</v>
      </c>
      <c r="E217" s="1" t="s">
        <v>7443</v>
      </c>
    </row>
    <row r="218" spans="1:5">
      <c r="A218" s="1">
        <v>10521049</v>
      </c>
      <c r="B218" s="1" t="s">
        <v>7461</v>
      </c>
      <c r="C218" s="8">
        <v>127.5</v>
      </c>
      <c r="D218" s="1" t="s">
        <v>39</v>
      </c>
      <c r="E218" s="1" t="s">
        <v>61</v>
      </c>
    </row>
    <row r="219" spans="1:5">
      <c r="A219" s="1">
        <v>10521049</v>
      </c>
      <c r="B219" s="1" t="s">
        <v>7456</v>
      </c>
      <c r="C219" s="8">
        <v>157.5</v>
      </c>
      <c r="D219" s="1" t="s">
        <v>39</v>
      </c>
      <c r="E219" s="1" t="s">
        <v>7446</v>
      </c>
    </row>
    <row r="220" spans="1:5">
      <c r="A220" s="1">
        <v>10523552</v>
      </c>
      <c r="B220" s="1" t="s">
        <v>7436</v>
      </c>
      <c r="C220" s="8">
        <v>599</v>
      </c>
      <c r="D220" s="1" t="s">
        <v>39</v>
      </c>
      <c r="E220" s="1" t="s">
        <v>7443</v>
      </c>
    </row>
    <row r="221" spans="1:5">
      <c r="A221" s="1">
        <v>10513552</v>
      </c>
      <c r="B221" s="1" t="s">
        <v>7438</v>
      </c>
      <c r="C221" s="8">
        <v>599</v>
      </c>
      <c r="D221" s="1" t="s">
        <v>39</v>
      </c>
      <c r="E221" s="1" t="s">
        <v>7439</v>
      </c>
    </row>
    <row r="222" spans="1:5">
      <c r="A222" s="1">
        <v>10513552</v>
      </c>
      <c r="B222" s="1" t="s">
        <v>7440</v>
      </c>
      <c r="C222" s="8">
        <v>702.83</v>
      </c>
      <c r="D222" s="1" t="s">
        <v>39</v>
      </c>
      <c r="E222" s="1" t="s">
        <v>61</v>
      </c>
    </row>
    <row r="223" spans="1:5">
      <c r="A223" s="1">
        <v>10513552</v>
      </c>
      <c r="B223" s="1" t="s">
        <v>7442</v>
      </c>
      <c r="C223" s="8">
        <v>487</v>
      </c>
      <c r="D223" s="1" t="s">
        <v>39</v>
      </c>
      <c r="E223" s="1" t="s">
        <v>7443</v>
      </c>
    </row>
    <row r="224" spans="1:5">
      <c r="A224" s="1">
        <v>10513552</v>
      </c>
      <c r="B224" s="1" t="s">
        <v>7445</v>
      </c>
      <c r="C224" s="8">
        <v>562</v>
      </c>
      <c r="D224" s="1" t="s">
        <v>39</v>
      </c>
      <c r="E224" s="1" t="s">
        <v>7446</v>
      </c>
    </row>
    <row r="225" spans="1:5">
      <c r="A225" s="1">
        <v>10524897</v>
      </c>
      <c r="B225" s="1" t="s">
        <v>7436</v>
      </c>
      <c r="C225" s="8">
        <v>599</v>
      </c>
      <c r="D225" s="1" t="s">
        <v>39</v>
      </c>
      <c r="E225" s="1" t="s">
        <v>7443</v>
      </c>
    </row>
    <row r="226" spans="1:5">
      <c r="A226" s="1">
        <v>10524897</v>
      </c>
      <c r="B226" s="1" t="s">
        <v>7438</v>
      </c>
      <c r="C226" s="8">
        <v>599</v>
      </c>
      <c r="D226" s="1" t="s">
        <v>39</v>
      </c>
      <c r="E226" s="1" t="s">
        <v>7439</v>
      </c>
    </row>
    <row r="227" spans="1:5">
      <c r="A227" s="1">
        <v>10524897</v>
      </c>
      <c r="B227" s="1" t="s">
        <v>7440</v>
      </c>
      <c r="C227" s="8">
        <v>702.83</v>
      </c>
      <c r="D227" s="1" t="s">
        <v>39</v>
      </c>
      <c r="E227" s="1" t="s">
        <v>61</v>
      </c>
    </row>
    <row r="228" spans="1:5">
      <c r="A228" s="1">
        <v>10524897</v>
      </c>
      <c r="B228" s="1" t="s">
        <v>7442</v>
      </c>
      <c r="C228" s="8">
        <v>487</v>
      </c>
      <c r="D228" s="1" t="s">
        <v>39</v>
      </c>
      <c r="E228" s="1" t="s">
        <v>7443</v>
      </c>
    </row>
    <row r="229" spans="1:5">
      <c r="A229" s="1">
        <v>10524897</v>
      </c>
      <c r="B229" s="1" t="s">
        <v>7445</v>
      </c>
      <c r="C229" s="8">
        <v>562</v>
      </c>
      <c r="D229" s="1" t="s">
        <v>39</v>
      </c>
      <c r="E229" s="1" t="s">
        <v>7446</v>
      </c>
    </row>
    <row r="230" spans="1:5">
      <c r="A230" s="1">
        <v>10525162</v>
      </c>
      <c r="B230" s="1" t="s">
        <v>7436</v>
      </c>
      <c r="C230" s="8">
        <v>599</v>
      </c>
      <c r="D230" s="1" t="s">
        <v>39</v>
      </c>
      <c r="E230" s="1" t="s">
        <v>7443</v>
      </c>
    </row>
    <row r="231" spans="1:5">
      <c r="A231" s="1">
        <v>10525162</v>
      </c>
      <c r="B231" s="1" t="s">
        <v>7438</v>
      </c>
      <c r="C231" s="8">
        <v>299.5</v>
      </c>
      <c r="D231" s="1" t="s">
        <v>39</v>
      </c>
      <c r="E231" s="1" t="s">
        <v>7439</v>
      </c>
    </row>
    <row r="232" spans="1:5">
      <c r="A232" s="1">
        <v>10525162</v>
      </c>
      <c r="B232" s="1" t="s">
        <v>7440</v>
      </c>
      <c r="C232" s="8">
        <v>1049</v>
      </c>
      <c r="D232" s="1" t="s">
        <v>39</v>
      </c>
      <c r="E232" s="1" t="s">
        <v>61</v>
      </c>
    </row>
    <row r="233" spans="1:5">
      <c r="A233" s="1">
        <v>10525162</v>
      </c>
      <c r="B233" s="1" t="s">
        <v>7445</v>
      </c>
      <c r="C233" s="8">
        <v>562</v>
      </c>
      <c r="D233" s="1" t="s">
        <v>39</v>
      </c>
      <c r="E233" s="1" t="s">
        <v>7446</v>
      </c>
    </row>
    <row r="234" spans="1:5">
      <c r="A234" s="1">
        <v>10525162</v>
      </c>
      <c r="B234" s="1" t="s">
        <v>7450</v>
      </c>
      <c r="C234" s="8">
        <v>787</v>
      </c>
      <c r="D234" s="1" t="s">
        <v>39</v>
      </c>
      <c r="E234" s="1" t="s">
        <v>7443</v>
      </c>
    </row>
    <row r="235" spans="1:5">
      <c r="A235" s="1">
        <v>10526243</v>
      </c>
      <c r="B235" s="1" t="s">
        <v>7436</v>
      </c>
      <c r="C235" s="8">
        <v>599</v>
      </c>
      <c r="D235" s="1" t="s">
        <v>39</v>
      </c>
      <c r="E235" s="1" t="s">
        <v>7443</v>
      </c>
    </row>
    <row r="236" spans="1:5">
      <c r="A236" s="1">
        <v>10526243</v>
      </c>
      <c r="B236" s="1" t="s">
        <v>7438</v>
      </c>
      <c r="C236" s="8">
        <v>299.5</v>
      </c>
      <c r="D236" s="1" t="s">
        <v>39</v>
      </c>
      <c r="E236" s="1" t="s">
        <v>7439</v>
      </c>
    </row>
    <row r="237" spans="1:5">
      <c r="A237" s="1">
        <v>10526243</v>
      </c>
      <c r="B237" s="1" t="s">
        <v>7440</v>
      </c>
      <c r="C237" s="8">
        <v>1049</v>
      </c>
      <c r="D237" s="1" t="s">
        <v>39</v>
      </c>
      <c r="E237" s="1" t="s">
        <v>61</v>
      </c>
    </row>
    <row r="238" spans="1:5">
      <c r="A238" s="1">
        <v>10526243</v>
      </c>
      <c r="B238" s="1" t="s">
        <v>7445</v>
      </c>
      <c r="C238" s="8">
        <v>421.5</v>
      </c>
      <c r="D238" s="1" t="s">
        <v>39</v>
      </c>
      <c r="E238" s="1" t="s">
        <v>7446</v>
      </c>
    </row>
    <row r="239" spans="1:5">
      <c r="A239" s="1">
        <v>10526243</v>
      </c>
      <c r="B239" s="1" t="s">
        <v>7450</v>
      </c>
      <c r="C239" s="8">
        <v>590.25</v>
      </c>
      <c r="D239" s="1" t="s">
        <v>39</v>
      </c>
      <c r="E239" s="1" t="s">
        <v>7443</v>
      </c>
    </row>
    <row r="240" spans="1:5" ht="15" customHeight="1">
      <c r="A240">
        <v>10526157</v>
      </c>
      <c r="B240" t="s">
        <v>7436</v>
      </c>
      <c r="C240" s="44">
        <v>599</v>
      </c>
      <c r="D240" s="1" t="s">
        <v>39</v>
      </c>
      <c r="E240" t="s">
        <v>7443</v>
      </c>
    </row>
    <row r="241" spans="1:5">
      <c r="A241">
        <v>10526157</v>
      </c>
      <c r="B241" t="s">
        <v>7438</v>
      </c>
      <c r="C241" s="8">
        <v>599</v>
      </c>
      <c r="D241" s="1" t="s">
        <v>39</v>
      </c>
      <c r="E241" t="s">
        <v>7439</v>
      </c>
    </row>
    <row r="242" spans="1:5">
      <c r="A242">
        <v>10526157</v>
      </c>
      <c r="B242" t="s">
        <v>7440</v>
      </c>
      <c r="C242" s="8">
        <v>702.83</v>
      </c>
      <c r="D242" s="1" t="s">
        <v>39</v>
      </c>
      <c r="E242" t="s">
        <v>61</v>
      </c>
    </row>
    <row r="243" spans="1:5">
      <c r="A243">
        <v>10526157</v>
      </c>
      <c r="B243" t="s">
        <v>7442</v>
      </c>
      <c r="C243" s="8">
        <v>487</v>
      </c>
      <c r="D243" s="1" t="s">
        <v>39</v>
      </c>
      <c r="E243" t="s">
        <v>7443</v>
      </c>
    </row>
    <row r="244" spans="1:5">
      <c r="A244">
        <v>10526157</v>
      </c>
      <c r="B244" t="s">
        <v>7445</v>
      </c>
      <c r="C244" s="8">
        <v>562</v>
      </c>
      <c r="D244" s="1" t="s">
        <v>39</v>
      </c>
      <c r="E244" t="s">
        <v>7446</v>
      </c>
    </row>
    <row r="245" spans="1:5">
      <c r="A245" s="116">
        <v>10527116</v>
      </c>
      <c r="B245" t="s">
        <v>7436</v>
      </c>
      <c r="C245" s="69">
        <v>599</v>
      </c>
      <c r="D245" s="1" t="s">
        <v>39</v>
      </c>
      <c r="E245" t="s">
        <v>7443</v>
      </c>
    </row>
    <row r="246" spans="1:5">
      <c r="A246" s="116">
        <v>10527116</v>
      </c>
      <c r="B246" t="s">
        <v>7438</v>
      </c>
      <c r="C246" s="8">
        <v>599</v>
      </c>
      <c r="D246" s="1" t="s">
        <v>39</v>
      </c>
      <c r="E246" t="s">
        <v>7439</v>
      </c>
    </row>
    <row r="247" spans="1:5">
      <c r="A247" s="116">
        <v>10527116</v>
      </c>
      <c r="B247" t="s">
        <v>7440</v>
      </c>
      <c r="C247" s="8">
        <v>702.83</v>
      </c>
      <c r="D247" s="1" t="s">
        <v>39</v>
      </c>
      <c r="E247" t="s">
        <v>61</v>
      </c>
    </row>
    <row r="248" spans="1:5">
      <c r="A248" s="116">
        <v>10527116</v>
      </c>
      <c r="B248" t="s">
        <v>7442</v>
      </c>
      <c r="C248" s="8">
        <v>487</v>
      </c>
      <c r="D248" s="1" t="s">
        <v>39</v>
      </c>
      <c r="E248" t="s">
        <v>7443</v>
      </c>
    </row>
    <row r="249" spans="1:5">
      <c r="A249" s="116">
        <v>10527116</v>
      </c>
      <c r="B249" t="s">
        <v>7445</v>
      </c>
      <c r="C249" s="8">
        <v>562</v>
      </c>
      <c r="D249" s="1" t="s">
        <v>39</v>
      </c>
      <c r="E249" t="s">
        <v>7446</v>
      </c>
    </row>
    <row r="250" spans="1:5">
      <c r="A250">
        <v>10527232</v>
      </c>
      <c r="B250" t="s">
        <v>7436</v>
      </c>
      <c r="C250" s="8">
        <v>149.75</v>
      </c>
      <c r="D250" s="1" t="s">
        <v>39</v>
      </c>
      <c r="E250" t="s">
        <v>7443</v>
      </c>
    </row>
    <row r="251" spans="1:5">
      <c r="A251">
        <v>10527232</v>
      </c>
      <c r="B251" t="s">
        <v>7451</v>
      </c>
      <c r="C251" s="8">
        <v>77.87</v>
      </c>
      <c r="D251" s="1" t="s">
        <v>39</v>
      </c>
      <c r="E251" t="s">
        <v>7439</v>
      </c>
    </row>
    <row r="252" spans="1:5">
      <c r="A252">
        <v>10527232</v>
      </c>
      <c r="B252" t="s">
        <v>7438</v>
      </c>
      <c r="C252" s="8">
        <v>89.95</v>
      </c>
      <c r="D252" s="1" t="s">
        <v>39</v>
      </c>
      <c r="E252" t="s">
        <v>7439</v>
      </c>
    </row>
    <row r="253" spans="1:5">
      <c r="A253">
        <v>10527232</v>
      </c>
      <c r="B253" t="s">
        <v>7440</v>
      </c>
      <c r="C253" s="8">
        <v>472.05</v>
      </c>
      <c r="D253" s="1" t="s">
        <v>39</v>
      </c>
      <c r="E253" t="s">
        <v>61</v>
      </c>
    </row>
    <row r="254" spans="1:5">
      <c r="A254">
        <v>10527232</v>
      </c>
      <c r="B254" t="s">
        <v>7448</v>
      </c>
      <c r="C254" s="8">
        <v>123.6</v>
      </c>
      <c r="D254" s="1" t="s">
        <v>39</v>
      </c>
      <c r="E254" t="s">
        <v>7443</v>
      </c>
    </row>
    <row r="255" spans="1:5">
      <c r="A255">
        <v>10527232</v>
      </c>
      <c r="B255" t="s">
        <v>7445</v>
      </c>
      <c r="C255" s="8">
        <v>84.3</v>
      </c>
      <c r="D255" s="1" t="s">
        <v>39</v>
      </c>
      <c r="E255" t="s">
        <v>7446</v>
      </c>
    </row>
    <row r="256" spans="1:5">
      <c r="A256">
        <v>10527232</v>
      </c>
      <c r="B256" t="s">
        <v>7450</v>
      </c>
      <c r="C256" s="8">
        <v>118.05</v>
      </c>
      <c r="D256" s="1" t="s">
        <v>39</v>
      </c>
      <c r="E256" t="s">
        <v>7443</v>
      </c>
    </row>
    <row r="257" spans="1:5">
      <c r="A257">
        <v>10527232</v>
      </c>
      <c r="B257" t="s">
        <v>7457</v>
      </c>
      <c r="C257" s="8">
        <v>66</v>
      </c>
      <c r="D257" s="1" t="s">
        <v>39</v>
      </c>
      <c r="E257" t="s">
        <v>7446</v>
      </c>
    </row>
    <row r="258" spans="1:5">
      <c r="A258">
        <v>10527232</v>
      </c>
      <c r="B258" t="s">
        <v>7458</v>
      </c>
      <c r="C258" s="8">
        <v>66</v>
      </c>
      <c r="D258" s="1" t="s">
        <v>39</v>
      </c>
      <c r="E258" t="s">
        <v>7443</v>
      </c>
    </row>
    <row r="259" spans="1:5">
      <c r="A259">
        <v>10527232</v>
      </c>
      <c r="B259" s="1" t="s">
        <v>7459</v>
      </c>
      <c r="C259" s="8">
        <v>69</v>
      </c>
      <c r="D259" s="1" t="s">
        <v>39</v>
      </c>
      <c r="E259" t="s">
        <v>61</v>
      </c>
    </row>
    <row r="260" spans="1:5">
      <c r="A260">
        <v>10527232</v>
      </c>
      <c r="B260" t="s">
        <v>7462</v>
      </c>
      <c r="C260" s="8">
        <v>66</v>
      </c>
      <c r="D260" s="1" t="s">
        <v>39</v>
      </c>
      <c r="E260" t="s">
        <v>7446</v>
      </c>
    </row>
    <row r="261" spans="1:5">
      <c r="A261">
        <v>10527797</v>
      </c>
      <c r="B261" t="s">
        <v>7436</v>
      </c>
      <c r="C261" s="8">
        <v>599</v>
      </c>
      <c r="D261" s="1" t="s">
        <v>39</v>
      </c>
      <c r="E261" t="s">
        <v>7443</v>
      </c>
    </row>
    <row r="262" spans="1:5">
      <c r="A262">
        <v>10527797</v>
      </c>
      <c r="B262" t="s">
        <v>7438</v>
      </c>
      <c r="C262" s="8">
        <v>299.5</v>
      </c>
      <c r="D262" s="1" t="s">
        <v>39</v>
      </c>
      <c r="E262" t="s">
        <v>7439</v>
      </c>
    </row>
    <row r="263" spans="1:5">
      <c r="A263">
        <v>10527797</v>
      </c>
      <c r="B263" t="s">
        <v>7440</v>
      </c>
      <c r="C263" s="8">
        <v>1049</v>
      </c>
      <c r="D263" s="1" t="s">
        <v>39</v>
      </c>
      <c r="E263" t="s">
        <v>61</v>
      </c>
    </row>
    <row r="264" spans="1:5">
      <c r="A264">
        <v>10527797</v>
      </c>
      <c r="B264" t="s">
        <v>7445</v>
      </c>
      <c r="C264" s="8">
        <v>421.5</v>
      </c>
      <c r="D264" s="1" t="s">
        <v>39</v>
      </c>
      <c r="E264" t="s">
        <v>7446</v>
      </c>
    </row>
    <row r="265" spans="1:5">
      <c r="A265">
        <v>10527797</v>
      </c>
      <c r="B265" t="s">
        <v>7450</v>
      </c>
      <c r="C265" s="8">
        <v>590.25</v>
      </c>
      <c r="D265" s="1" t="s">
        <v>39</v>
      </c>
      <c r="E265" t="s">
        <v>7443</v>
      </c>
    </row>
    <row r="266" spans="1:5">
      <c r="A266">
        <v>10528221</v>
      </c>
      <c r="B266" t="s">
        <v>7436</v>
      </c>
      <c r="C266" s="8">
        <v>599</v>
      </c>
      <c r="D266" s="1" t="s">
        <v>39</v>
      </c>
      <c r="E266" t="s">
        <v>7443</v>
      </c>
    </row>
    <row r="267" spans="1:5">
      <c r="A267">
        <v>10528221</v>
      </c>
      <c r="B267" t="s">
        <v>7438</v>
      </c>
      <c r="C267" s="8">
        <v>299.5</v>
      </c>
      <c r="D267" s="1" t="s">
        <v>39</v>
      </c>
      <c r="E267" t="s">
        <v>7439</v>
      </c>
    </row>
    <row r="268" spans="1:5">
      <c r="A268">
        <v>10528221</v>
      </c>
      <c r="B268" t="s">
        <v>7440</v>
      </c>
      <c r="C268" s="8">
        <v>1049</v>
      </c>
      <c r="D268" s="1" t="s">
        <v>39</v>
      </c>
      <c r="E268" t="s">
        <v>61</v>
      </c>
    </row>
    <row r="269" spans="1:5">
      <c r="A269">
        <v>10528221</v>
      </c>
      <c r="B269" t="s">
        <v>7445</v>
      </c>
      <c r="C269" s="8">
        <v>421.5</v>
      </c>
      <c r="D269" s="1" t="s">
        <v>39</v>
      </c>
      <c r="E269" t="s">
        <v>7446</v>
      </c>
    </row>
    <row r="270" spans="1:5">
      <c r="A270">
        <v>10528221</v>
      </c>
      <c r="B270" t="s">
        <v>7450</v>
      </c>
      <c r="C270" s="8">
        <v>590.25</v>
      </c>
      <c r="D270" s="1" t="s">
        <v>39</v>
      </c>
      <c r="E270" t="s">
        <v>7443</v>
      </c>
    </row>
    <row r="271" spans="1:5">
      <c r="A271">
        <v>10529357</v>
      </c>
      <c r="B271" t="s">
        <v>7436</v>
      </c>
      <c r="C271" s="8">
        <v>599</v>
      </c>
      <c r="D271" s="1" t="s">
        <v>39</v>
      </c>
      <c r="E271" t="s">
        <v>7443</v>
      </c>
    </row>
    <row r="272" spans="1:5">
      <c r="A272">
        <v>10529357</v>
      </c>
      <c r="B272" t="s">
        <v>7438</v>
      </c>
      <c r="C272" s="8">
        <v>599</v>
      </c>
      <c r="D272" s="1" t="s">
        <v>39</v>
      </c>
      <c r="E272" t="s">
        <v>7439</v>
      </c>
    </row>
    <row r="273" spans="1:5">
      <c r="A273">
        <v>10529357</v>
      </c>
      <c r="B273" t="s">
        <v>7440</v>
      </c>
      <c r="C273" s="8">
        <v>702.83</v>
      </c>
      <c r="D273" s="1" t="s">
        <v>39</v>
      </c>
      <c r="E273" t="s">
        <v>61</v>
      </c>
    </row>
    <row r="274" spans="1:5">
      <c r="A274">
        <v>10529357</v>
      </c>
      <c r="B274" t="s">
        <v>7442</v>
      </c>
      <c r="C274" s="8">
        <v>487</v>
      </c>
      <c r="D274" s="1" t="s">
        <v>39</v>
      </c>
      <c r="E274" t="s">
        <v>7443</v>
      </c>
    </row>
    <row r="275" spans="1:5">
      <c r="A275">
        <v>10529357</v>
      </c>
      <c r="B275" t="s">
        <v>7445</v>
      </c>
      <c r="C275" s="8">
        <v>562</v>
      </c>
      <c r="D275" s="1" t="s">
        <v>39</v>
      </c>
      <c r="E275" t="s">
        <v>7446</v>
      </c>
    </row>
    <row r="276" spans="1:5">
      <c r="A276">
        <v>10530043</v>
      </c>
      <c r="B276" t="s">
        <v>7436</v>
      </c>
      <c r="C276" s="8">
        <v>599</v>
      </c>
      <c r="D276" s="1" t="s">
        <v>39</v>
      </c>
      <c r="E276" t="s">
        <v>7443</v>
      </c>
    </row>
    <row r="277" spans="1:5">
      <c r="A277">
        <v>10530043</v>
      </c>
      <c r="B277" t="s">
        <v>7438</v>
      </c>
      <c r="C277" s="8">
        <v>599</v>
      </c>
      <c r="D277" s="1" t="s">
        <v>39</v>
      </c>
      <c r="E277" t="s">
        <v>7439</v>
      </c>
    </row>
    <row r="278" spans="1:5">
      <c r="A278">
        <v>10530043</v>
      </c>
      <c r="B278" t="s">
        <v>7440</v>
      </c>
      <c r="C278" s="8">
        <v>702.83</v>
      </c>
      <c r="D278" s="1" t="s">
        <v>39</v>
      </c>
      <c r="E278" t="s">
        <v>61</v>
      </c>
    </row>
    <row r="279" spans="1:5">
      <c r="A279">
        <v>10530043</v>
      </c>
      <c r="B279" t="s">
        <v>7442</v>
      </c>
      <c r="C279" s="8">
        <v>487</v>
      </c>
      <c r="D279" s="1" t="s">
        <v>39</v>
      </c>
      <c r="E279" t="s">
        <v>7443</v>
      </c>
    </row>
    <row r="280" spans="1:5">
      <c r="A280">
        <v>10530043</v>
      </c>
      <c r="B280" t="s">
        <v>7445</v>
      </c>
      <c r="C280" s="8">
        <v>562</v>
      </c>
      <c r="D280" s="1" t="s">
        <v>39</v>
      </c>
      <c r="E280" t="s">
        <v>7446</v>
      </c>
    </row>
    <row r="281" spans="1:5">
      <c r="A281">
        <v>10530147</v>
      </c>
      <c r="B281" t="s">
        <v>7436</v>
      </c>
      <c r="C281" s="8">
        <v>599</v>
      </c>
      <c r="D281" s="1" t="s">
        <v>39</v>
      </c>
      <c r="E281" t="s">
        <v>7443</v>
      </c>
    </row>
    <row r="282" spans="1:5">
      <c r="A282">
        <v>10530147</v>
      </c>
      <c r="B282" t="s">
        <v>7438</v>
      </c>
      <c r="C282" s="8">
        <v>299.5</v>
      </c>
      <c r="D282" s="1" t="s">
        <v>39</v>
      </c>
      <c r="E282" t="s">
        <v>7439</v>
      </c>
    </row>
    <row r="283" spans="1:5">
      <c r="A283">
        <v>10530147</v>
      </c>
      <c r="B283" t="s">
        <v>7440</v>
      </c>
      <c r="C283" s="8">
        <v>1049</v>
      </c>
      <c r="D283" s="1" t="s">
        <v>39</v>
      </c>
      <c r="E283" t="s">
        <v>61</v>
      </c>
    </row>
    <row r="284" spans="1:5">
      <c r="A284">
        <v>10530147</v>
      </c>
      <c r="B284" t="s">
        <v>7445</v>
      </c>
      <c r="C284" s="8">
        <v>421.5</v>
      </c>
      <c r="D284" s="1" t="s">
        <v>39</v>
      </c>
      <c r="E284" t="s">
        <v>7446</v>
      </c>
    </row>
    <row r="285" spans="1:5">
      <c r="A285">
        <v>10530147</v>
      </c>
      <c r="B285" t="s">
        <v>7450</v>
      </c>
      <c r="C285" s="8">
        <v>590.25</v>
      </c>
      <c r="D285" s="1" t="s">
        <v>39</v>
      </c>
      <c r="E285" t="s">
        <v>7443</v>
      </c>
    </row>
    <row r="286" spans="1:5">
      <c r="A286">
        <v>10530946</v>
      </c>
      <c r="B286" t="s">
        <v>7436</v>
      </c>
      <c r="C286" s="8">
        <v>149.75</v>
      </c>
      <c r="D286" s="1" t="s">
        <v>39</v>
      </c>
      <c r="E286" t="s">
        <v>7443</v>
      </c>
    </row>
    <row r="287" spans="1:5">
      <c r="A287">
        <v>10530946</v>
      </c>
      <c r="B287" t="s">
        <v>7451</v>
      </c>
      <c r="C287" s="8">
        <v>77.87</v>
      </c>
      <c r="D287" s="1" t="s">
        <v>39</v>
      </c>
      <c r="E287" t="s">
        <v>7439</v>
      </c>
    </row>
    <row r="288" spans="1:5">
      <c r="A288">
        <v>10530946</v>
      </c>
      <c r="B288" t="s">
        <v>7438</v>
      </c>
      <c r="C288" s="8">
        <v>89.85</v>
      </c>
      <c r="D288" s="1" t="s">
        <v>39</v>
      </c>
      <c r="E288" t="s">
        <v>7439</v>
      </c>
    </row>
    <row r="289" spans="1:5">
      <c r="A289">
        <v>10530946</v>
      </c>
      <c r="B289" t="s">
        <v>7440</v>
      </c>
      <c r="C289" s="8">
        <v>472.05</v>
      </c>
      <c r="D289" s="1" t="s">
        <v>39</v>
      </c>
      <c r="E289" t="s">
        <v>61</v>
      </c>
    </row>
    <row r="290" spans="1:5">
      <c r="A290">
        <v>10530946</v>
      </c>
      <c r="B290" t="s">
        <v>7448</v>
      </c>
      <c r="C290" s="8">
        <v>123.6</v>
      </c>
      <c r="D290" s="1" t="s">
        <v>39</v>
      </c>
      <c r="E290" t="s">
        <v>7443</v>
      </c>
    </row>
    <row r="291" spans="1:5">
      <c r="A291">
        <v>10530946</v>
      </c>
      <c r="B291" t="s">
        <v>7445</v>
      </c>
      <c r="C291" s="8">
        <v>84.3</v>
      </c>
      <c r="D291" s="1" t="s">
        <v>39</v>
      </c>
      <c r="E291" t="s">
        <v>7446</v>
      </c>
    </row>
    <row r="292" spans="1:5">
      <c r="A292">
        <v>10530946</v>
      </c>
      <c r="B292" t="s">
        <v>7450</v>
      </c>
      <c r="C292" s="8">
        <v>118.05</v>
      </c>
      <c r="D292" s="1" t="s">
        <v>39</v>
      </c>
      <c r="E292" t="s">
        <v>7443</v>
      </c>
    </row>
    <row r="293" spans="1:5">
      <c r="A293">
        <v>10530946</v>
      </c>
      <c r="B293" t="s">
        <v>7457</v>
      </c>
      <c r="C293" s="8">
        <v>66</v>
      </c>
      <c r="D293" s="1" t="s">
        <v>39</v>
      </c>
      <c r="E293" t="s">
        <v>7446</v>
      </c>
    </row>
    <row r="294" spans="1:5">
      <c r="A294">
        <v>10530946</v>
      </c>
      <c r="B294" t="s">
        <v>7458</v>
      </c>
      <c r="C294" s="8">
        <v>66</v>
      </c>
      <c r="D294" s="1" t="s">
        <v>39</v>
      </c>
      <c r="E294" t="s">
        <v>7443</v>
      </c>
    </row>
    <row r="295" spans="1:5">
      <c r="A295">
        <v>10530946</v>
      </c>
      <c r="B295" t="s">
        <v>7459</v>
      </c>
      <c r="C295" s="8">
        <v>69</v>
      </c>
      <c r="D295" s="1" t="s">
        <v>39</v>
      </c>
      <c r="E295" t="s">
        <v>61</v>
      </c>
    </row>
    <row r="296" spans="1:5">
      <c r="A296">
        <v>10530946</v>
      </c>
      <c r="B296" t="s">
        <v>7462</v>
      </c>
      <c r="C296" s="8">
        <v>66</v>
      </c>
      <c r="D296" s="1" t="s">
        <v>39</v>
      </c>
      <c r="E296" t="s">
        <v>7446</v>
      </c>
    </row>
    <row r="297" spans="1:5">
      <c r="A297">
        <v>10531306</v>
      </c>
      <c r="B297" t="s">
        <v>7436</v>
      </c>
      <c r="C297" s="8">
        <v>599</v>
      </c>
      <c r="D297" s="1" t="s">
        <v>39</v>
      </c>
      <c r="E297" t="s">
        <v>7443</v>
      </c>
    </row>
    <row r="298" spans="1:5">
      <c r="A298">
        <v>10531306</v>
      </c>
      <c r="B298" t="s">
        <v>7438</v>
      </c>
      <c r="C298" s="8">
        <v>599</v>
      </c>
      <c r="D298" s="1" t="s">
        <v>39</v>
      </c>
      <c r="E298" t="s">
        <v>7439</v>
      </c>
    </row>
    <row r="299" spans="1:5">
      <c r="A299">
        <v>10531306</v>
      </c>
      <c r="B299" t="s">
        <v>7440</v>
      </c>
      <c r="C299" s="8">
        <v>702.83</v>
      </c>
      <c r="D299" s="1" t="s">
        <v>39</v>
      </c>
      <c r="E299" t="s">
        <v>61</v>
      </c>
    </row>
    <row r="300" spans="1:5">
      <c r="A300">
        <v>10531306</v>
      </c>
      <c r="B300" t="s">
        <v>7442</v>
      </c>
      <c r="C300" s="8">
        <v>487</v>
      </c>
      <c r="D300" s="1" t="s">
        <v>39</v>
      </c>
      <c r="E300" t="s">
        <v>7443</v>
      </c>
    </row>
    <row r="301" spans="1:5">
      <c r="A301">
        <v>10531306</v>
      </c>
      <c r="B301" t="s">
        <v>7445</v>
      </c>
      <c r="C301" s="8">
        <v>562</v>
      </c>
      <c r="D301" s="1" t="s">
        <v>39</v>
      </c>
      <c r="E301" t="s">
        <v>7446</v>
      </c>
    </row>
    <row r="302" spans="1:5">
      <c r="A302">
        <v>10531830</v>
      </c>
      <c r="B302" t="s">
        <v>7436</v>
      </c>
      <c r="C302" s="8">
        <v>599</v>
      </c>
      <c r="D302" s="1" t="s">
        <v>39</v>
      </c>
      <c r="E302" t="s">
        <v>7443</v>
      </c>
    </row>
    <row r="303" spans="1:5">
      <c r="A303">
        <v>10531830</v>
      </c>
      <c r="B303" t="s">
        <v>7438</v>
      </c>
      <c r="C303" s="8">
        <v>299.5</v>
      </c>
      <c r="D303" s="1" t="s">
        <v>39</v>
      </c>
      <c r="E303" t="s">
        <v>7439</v>
      </c>
    </row>
    <row r="304" spans="1:5">
      <c r="A304">
        <v>10531830</v>
      </c>
      <c r="B304" t="s">
        <v>7440</v>
      </c>
      <c r="C304" s="8">
        <v>1049</v>
      </c>
      <c r="D304" s="1" t="s">
        <v>39</v>
      </c>
      <c r="E304" t="s">
        <v>61</v>
      </c>
    </row>
    <row r="305" spans="1:5">
      <c r="A305">
        <v>10531830</v>
      </c>
      <c r="B305" t="s">
        <v>7445</v>
      </c>
      <c r="C305" s="8">
        <v>421.5</v>
      </c>
      <c r="D305" s="1" t="s">
        <v>39</v>
      </c>
      <c r="E305" t="s">
        <v>7446</v>
      </c>
    </row>
    <row r="306" spans="1:5">
      <c r="A306">
        <v>10531830</v>
      </c>
      <c r="B306" t="s">
        <v>7450</v>
      </c>
      <c r="C306" s="8">
        <v>590.25</v>
      </c>
      <c r="D306" s="1" t="s">
        <v>39</v>
      </c>
      <c r="E306" t="s">
        <v>7443</v>
      </c>
    </row>
    <row r="307" spans="1:5">
      <c r="A307">
        <v>10532507</v>
      </c>
      <c r="B307" t="s">
        <v>7436</v>
      </c>
      <c r="C307" s="8">
        <v>599</v>
      </c>
      <c r="D307" s="1" t="s">
        <v>39</v>
      </c>
      <c r="E307" t="s">
        <v>7443</v>
      </c>
    </row>
    <row r="308" spans="1:5">
      <c r="A308">
        <v>10532507</v>
      </c>
      <c r="B308" t="s">
        <v>7438</v>
      </c>
      <c r="C308" s="8">
        <v>599</v>
      </c>
      <c r="D308" s="1" t="s">
        <v>39</v>
      </c>
      <c r="E308" t="s">
        <v>7439</v>
      </c>
    </row>
    <row r="309" spans="1:5">
      <c r="A309">
        <v>10532507</v>
      </c>
      <c r="B309" t="s">
        <v>7440</v>
      </c>
      <c r="C309" s="8">
        <v>702.83</v>
      </c>
      <c r="D309" s="1" t="s">
        <v>39</v>
      </c>
      <c r="E309" t="s">
        <v>61</v>
      </c>
    </row>
    <row r="310" spans="1:5">
      <c r="A310">
        <v>10532507</v>
      </c>
      <c r="B310" t="s">
        <v>7442</v>
      </c>
      <c r="C310" s="8">
        <v>487</v>
      </c>
      <c r="D310" s="1" t="s">
        <v>39</v>
      </c>
      <c r="E310" t="s">
        <v>7443</v>
      </c>
    </row>
    <row r="311" spans="1:5">
      <c r="A311">
        <v>10532507</v>
      </c>
      <c r="B311" t="s">
        <v>7445</v>
      </c>
      <c r="C311" s="8">
        <v>562</v>
      </c>
      <c r="D311" s="1" t="s">
        <v>39</v>
      </c>
      <c r="E311" t="s">
        <v>7446</v>
      </c>
    </row>
    <row r="312" spans="1:5">
      <c r="A312">
        <v>10532584</v>
      </c>
      <c r="B312" t="s">
        <v>7436</v>
      </c>
      <c r="C312" s="8">
        <v>599</v>
      </c>
      <c r="D312" s="1" t="s">
        <v>39</v>
      </c>
      <c r="E312" t="s">
        <v>7443</v>
      </c>
    </row>
    <row r="313" spans="1:5">
      <c r="A313">
        <v>10532584</v>
      </c>
      <c r="B313" t="s">
        <v>7438</v>
      </c>
      <c r="C313" s="8">
        <v>299.5</v>
      </c>
      <c r="D313" s="1" t="s">
        <v>39</v>
      </c>
      <c r="E313" t="s">
        <v>7439</v>
      </c>
    </row>
    <row r="314" spans="1:5">
      <c r="A314">
        <v>10532584</v>
      </c>
      <c r="B314" t="s">
        <v>7440</v>
      </c>
      <c r="C314" s="8">
        <v>1049</v>
      </c>
      <c r="D314" s="1" t="s">
        <v>39</v>
      </c>
      <c r="E314" t="s">
        <v>61</v>
      </c>
    </row>
    <row r="315" spans="1:5">
      <c r="A315">
        <v>10532584</v>
      </c>
      <c r="B315" t="s">
        <v>7445</v>
      </c>
      <c r="C315" s="8">
        <v>421.5</v>
      </c>
      <c r="D315" s="1" t="s">
        <v>39</v>
      </c>
      <c r="E315" t="s">
        <v>7446</v>
      </c>
    </row>
    <row r="316" spans="1:5">
      <c r="A316">
        <v>10532584</v>
      </c>
      <c r="B316" t="s">
        <v>7450</v>
      </c>
      <c r="C316" s="8">
        <v>590.25</v>
      </c>
      <c r="D316" s="1" t="s">
        <v>39</v>
      </c>
      <c r="E316" t="s">
        <v>7443</v>
      </c>
    </row>
    <row r="317" spans="1:5">
      <c r="A317">
        <v>10535502</v>
      </c>
      <c r="B317" t="s">
        <v>7436</v>
      </c>
      <c r="C317" s="8">
        <v>599</v>
      </c>
      <c r="D317" s="1" t="s">
        <v>39</v>
      </c>
      <c r="E317" t="s">
        <v>7443</v>
      </c>
    </row>
    <row r="318" spans="1:5">
      <c r="A318">
        <v>10535502</v>
      </c>
      <c r="B318" t="s">
        <v>7438</v>
      </c>
      <c r="C318" s="8">
        <v>599</v>
      </c>
      <c r="D318" s="1" t="s">
        <v>39</v>
      </c>
      <c r="E318" t="s">
        <v>7439</v>
      </c>
    </row>
    <row r="319" spans="1:5">
      <c r="A319">
        <v>10535502</v>
      </c>
      <c r="B319" t="s">
        <v>7440</v>
      </c>
      <c r="C319" s="8">
        <v>702.83</v>
      </c>
      <c r="D319" s="1" t="s">
        <v>39</v>
      </c>
      <c r="E319" t="s">
        <v>61</v>
      </c>
    </row>
    <row r="320" spans="1:5">
      <c r="A320">
        <v>10535502</v>
      </c>
      <c r="B320" t="s">
        <v>7463</v>
      </c>
      <c r="C320" s="8">
        <v>487</v>
      </c>
      <c r="D320" s="1" t="s">
        <v>39</v>
      </c>
      <c r="E320" t="s">
        <v>7443</v>
      </c>
    </row>
    <row r="321" spans="1:5">
      <c r="A321">
        <v>10535502</v>
      </c>
      <c r="B321" t="s">
        <v>7445</v>
      </c>
      <c r="C321" s="8">
        <v>562</v>
      </c>
      <c r="D321" s="1" t="s">
        <v>39</v>
      </c>
      <c r="E321" t="s">
        <v>7446</v>
      </c>
    </row>
    <row r="322" spans="1:5">
      <c r="A322">
        <v>10535505</v>
      </c>
      <c r="B322" t="s">
        <v>7436</v>
      </c>
      <c r="C322" s="8">
        <v>449.25</v>
      </c>
      <c r="D322" s="1" t="s">
        <v>39</v>
      </c>
      <c r="E322" t="s">
        <v>7443</v>
      </c>
    </row>
    <row r="323" spans="1:5">
      <c r="A323">
        <v>10535505</v>
      </c>
      <c r="B323" t="s">
        <v>7438</v>
      </c>
      <c r="C323" s="8">
        <v>227.62</v>
      </c>
      <c r="D323" s="1" t="s">
        <v>39</v>
      </c>
      <c r="E323" t="s">
        <v>7439</v>
      </c>
    </row>
    <row r="324" spans="1:5">
      <c r="A324">
        <v>10535505</v>
      </c>
      <c r="B324" t="s">
        <v>7440</v>
      </c>
      <c r="C324" s="8">
        <v>786.75</v>
      </c>
      <c r="D324" s="1" t="s">
        <v>39</v>
      </c>
      <c r="E324" t="s">
        <v>61</v>
      </c>
    </row>
    <row r="325" spans="1:5">
      <c r="A325">
        <v>10535505</v>
      </c>
      <c r="B325" t="s">
        <v>7445</v>
      </c>
      <c r="C325" s="8">
        <v>314.72000000000003</v>
      </c>
      <c r="D325" s="1" t="s">
        <v>39</v>
      </c>
      <c r="E325" t="s">
        <v>7446</v>
      </c>
    </row>
    <row r="326" spans="1:5">
      <c r="A326">
        <v>10535505</v>
      </c>
      <c r="B326" t="s">
        <v>7450</v>
      </c>
      <c r="C326" s="8">
        <v>440.72</v>
      </c>
      <c r="D326" s="1" t="s">
        <v>39</v>
      </c>
      <c r="E326" t="s">
        <v>7443</v>
      </c>
    </row>
    <row r="327" spans="1:5">
      <c r="A327">
        <v>10535735</v>
      </c>
      <c r="B327" t="s">
        <v>7436</v>
      </c>
      <c r="C327" s="8">
        <v>599</v>
      </c>
      <c r="D327" s="1" t="s">
        <v>39</v>
      </c>
      <c r="E327" t="s">
        <v>7443</v>
      </c>
    </row>
    <row r="328" spans="1:5">
      <c r="A328">
        <v>10535735</v>
      </c>
      <c r="B328" t="s">
        <v>7438</v>
      </c>
      <c r="C328" s="8">
        <v>599</v>
      </c>
      <c r="D328" s="1" t="s">
        <v>39</v>
      </c>
      <c r="E328" t="s">
        <v>7439</v>
      </c>
    </row>
    <row r="329" spans="1:5">
      <c r="A329">
        <v>10535735</v>
      </c>
      <c r="B329" t="s">
        <v>7440</v>
      </c>
      <c r="C329" s="8">
        <v>702.83</v>
      </c>
      <c r="D329" s="1" t="s">
        <v>39</v>
      </c>
      <c r="E329" t="s">
        <v>61</v>
      </c>
    </row>
    <row r="330" spans="1:5">
      <c r="A330">
        <v>10535735</v>
      </c>
      <c r="B330" t="s">
        <v>7442</v>
      </c>
      <c r="C330" s="8">
        <v>487</v>
      </c>
      <c r="D330" s="1" t="s">
        <v>39</v>
      </c>
      <c r="E330" t="s">
        <v>7443</v>
      </c>
    </row>
    <row r="331" spans="1:5">
      <c r="A331">
        <v>10535735</v>
      </c>
      <c r="B331" t="s">
        <v>7445</v>
      </c>
      <c r="C331" s="8">
        <v>562</v>
      </c>
      <c r="D331" s="1" t="s">
        <v>39</v>
      </c>
      <c r="E331" t="s">
        <v>7446</v>
      </c>
    </row>
    <row r="332" spans="1:5">
      <c r="A332">
        <v>10536132</v>
      </c>
      <c r="B332" t="s">
        <v>7436</v>
      </c>
      <c r="C332" s="8">
        <v>449.25</v>
      </c>
      <c r="D332" s="1" t="s">
        <v>39</v>
      </c>
      <c r="E332" t="s">
        <v>7443</v>
      </c>
    </row>
    <row r="333" spans="1:5">
      <c r="A333">
        <v>10536132</v>
      </c>
      <c r="B333" t="s">
        <v>7438</v>
      </c>
      <c r="C333" s="8">
        <v>227.62</v>
      </c>
      <c r="D333" s="1" t="s">
        <v>39</v>
      </c>
      <c r="E333" t="s">
        <v>7439</v>
      </c>
    </row>
    <row r="334" spans="1:5">
      <c r="A334">
        <v>10536132</v>
      </c>
      <c r="B334" t="s">
        <v>7440</v>
      </c>
      <c r="C334" s="8">
        <v>786.75</v>
      </c>
      <c r="D334" s="1" t="s">
        <v>39</v>
      </c>
      <c r="E334" t="s">
        <v>61</v>
      </c>
    </row>
    <row r="335" spans="1:5">
      <c r="A335">
        <v>10536132</v>
      </c>
      <c r="B335" t="s">
        <v>7445</v>
      </c>
      <c r="C335" s="8">
        <v>314.72000000000003</v>
      </c>
      <c r="D335" s="1" t="s">
        <v>39</v>
      </c>
      <c r="E335" t="s">
        <v>7446</v>
      </c>
    </row>
    <row r="336" spans="1:5">
      <c r="A336">
        <v>10536132</v>
      </c>
      <c r="B336" t="s">
        <v>7450</v>
      </c>
      <c r="C336" s="8">
        <v>440.72</v>
      </c>
      <c r="D336" s="1" t="s">
        <v>39</v>
      </c>
      <c r="E336" t="s">
        <v>7443</v>
      </c>
    </row>
    <row r="337" spans="1:5">
      <c r="A337">
        <v>10536147</v>
      </c>
      <c r="B337" t="s">
        <v>7436</v>
      </c>
      <c r="C337" s="8">
        <v>449.25</v>
      </c>
      <c r="D337" s="1" t="s">
        <v>39</v>
      </c>
      <c r="E337" t="s">
        <v>7443</v>
      </c>
    </row>
    <row r="338" spans="1:5">
      <c r="A338">
        <v>10536147</v>
      </c>
      <c r="B338" t="s">
        <v>7438</v>
      </c>
      <c r="C338" s="8">
        <v>227.62</v>
      </c>
      <c r="D338" s="1" t="s">
        <v>39</v>
      </c>
      <c r="E338" t="s">
        <v>7439</v>
      </c>
    </row>
    <row r="339" spans="1:5">
      <c r="A339">
        <v>10536147</v>
      </c>
      <c r="B339" t="s">
        <v>7440</v>
      </c>
      <c r="C339" s="8">
        <v>786.75</v>
      </c>
      <c r="D339" s="1" t="s">
        <v>39</v>
      </c>
      <c r="E339" t="s">
        <v>61</v>
      </c>
    </row>
    <row r="340" spans="1:5">
      <c r="A340">
        <v>10536147</v>
      </c>
      <c r="B340" t="s">
        <v>7445</v>
      </c>
      <c r="C340" s="8">
        <v>314.72000000000003</v>
      </c>
      <c r="D340" s="1" t="s">
        <v>39</v>
      </c>
      <c r="E340" t="s">
        <v>7446</v>
      </c>
    </row>
    <row r="341" spans="1:5">
      <c r="A341">
        <v>10536147</v>
      </c>
      <c r="B341" t="s">
        <v>7450</v>
      </c>
      <c r="C341" s="8">
        <v>440.72</v>
      </c>
      <c r="D341" s="1" t="s">
        <v>39</v>
      </c>
      <c r="E341" t="s">
        <v>7443</v>
      </c>
    </row>
    <row r="342" spans="1:5">
      <c r="A342">
        <v>10536059</v>
      </c>
      <c r="B342" t="s">
        <v>7436</v>
      </c>
      <c r="C342" s="8">
        <v>599</v>
      </c>
      <c r="D342" s="1" t="s">
        <v>39</v>
      </c>
      <c r="E342" t="s">
        <v>7443</v>
      </c>
    </row>
    <row r="343" spans="1:5">
      <c r="A343">
        <v>10536059</v>
      </c>
      <c r="B343" t="s">
        <v>7438</v>
      </c>
      <c r="C343" s="8">
        <v>599</v>
      </c>
      <c r="D343" s="1" t="s">
        <v>39</v>
      </c>
      <c r="E343" t="s">
        <v>7439</v>
      </c>
    </row>
    <row r="344" spans="1:5">
      <c r="A344">
        <v>10536059</v>
      </c>
      <c r="B344" t="s">
        <v>7440</v>
      </c>
      <c r="C344" s="8">
        <v>702.83</v>
      </c>
      <c r="D344" s="1" t="s">
        <v>39</v>
      </c>
      <c r="E344" t="s">
        <v>61</v>
      </c>
    </row>
    <row r="345" spans="1:5">
      <c r="A345">
        <v>10536059</v>
      </c>
      <c r="B345" t="s">
        <v>7442</v>
      </c>
      <c r="C345" s="8">
        <v>487</v>
      </c>
      <c r="D345" s="1" t="s">
        <v>39</v>
      </c>
      <c r="E345" t="s">
        <v>7443</v>
      </c>
    </row>
    <row r="346" spans="1:5">
      <c r="A346">
        <v>10536059</v>
      </c>
      <c r="B346" t="s">
        <v>7445</v>
      </c>
      <c r="C346" s="8">
        <v>562</v>
      </c>
      <c r="D346" s="1" t="s">
        <v>39</v>
      </c>
      <c r="E346" t="s">
        <v>7446</v>
      </c>
    </row>
    <row r="347" spans="1:5">
      <c r="A347">
        <v>10536074</v>
      </c>
      <c r="B347" t="s">
        <v>7436</v>
      </c>
      <c r="C347" s="8">
        <v>149.75</v>
      </c>
      <c r="D347" s="1" t="s">
        <v>39</v>
      </c>
      <c r="E347" t="s">
        <v>7443</v>
      </c>
    </row>
    <row r="348" spans="1:5">
      <c r="A348">
        <v>10536074</v>
      </c>
      <c r="B348" t="s">
        <v>7451</v>
      </c>
      <c r="C348" s="8">
        <v>77.87</v>
      </c>
      <c r="D348" s="1" t="s">
        <v>39</v>
      </c>
      <c r="E348" t="s">
        <v>7439</v>
      </c>
    </row>
    <row r="349" spans="1:5">
      <c r="A349">
        <v>10536074</v>
      </c>
      <c r="B349" t="s">
        <v>7438</v>
      </c>
      <c r="C349" s="8">
        <v>89.85</v>
      </c>
      <c r="D349" s="1" t="s">
        <v>39</v>
      </c>
      <c r="E349" t="s">
        <v>7439</v>
      </c>
    </row>
    <row r="350" spans="1:5">
      <c r="A350">
        <v>10536074</v>
      </c>
      <c r="B350" t="s">
        <v>7440</v>
      </c>
      <c r="C350" s="8">
        <v>472.05</v>
      </c>
      <c r="D350" s="1" t="s">
        <v>39</v>
      </c>
      <c r="E350" t="s">
        <v>61</v>
      </c>
    </row>
    <row r="351" spans="1:5">
      <c r="A351">
        <v>10536074</v>
      </c>
      <c r="B351" t="s">
        <v>7448</v>
      </c>
      <c r="C351" s="8">
        <v>123.6</v>
      </c>
      <c r="D351" s="1" t="s">
        <v>39</v>
      </c>
      <c r="E351" t="s">
        <v>7443</v>
      </c>
    </row>
    <row r="352" spans="1:5">
      <c r="A352">
        <v>10536074</v>
      </c>
      <c r="B352" t="s">
        <v>7445</v>
      </c>
      <c r="C352" s="8">
        <v>84.3</v>
      </c>
      <c r="D352" s="1" t="s">
        <v>39</v>
      </c>
      <c r="E352" t="s">
        <v>7446</v>
      </c>
    </row>
    <row r="353" spans="1:5">
      <c r="A353">
        <v>10536074</v>
      </c>
      <c r="B353" t="s">
        <v>7450</v>
      </c>
      <c r="C353" s="8">
        <v>118.05</v>
      </c>
      <c r="D353" s="1" t="s">
        <v>39</v>
      </c>
      <c r="E353" t="s">
        <v>7443</v>
      </c>
    </row>
    <row r="354" spans="1:5">
      <c r="A354">
        <v>10536074</v>
      </c>
      <c r="B354" t="s">
        <v>7457</v>
      </c>
      <c r="C354" s="8">
        <v>66</v>
      </c>
      <c r="D354" s="1" t="s">
        <v>39</v>
      </c>
      <c r="E354" t="s">
        <v>7446</v>
      </c>
    </row>
    <row r="355" spans="1:5">
      <c r="A355">
        <v>10536074</v>
      </c>
      <c r="B355" t="s">
        <v>7458</v>
      </c>
      <c r="C355" s="8">
        <v>66</v>
      </c>
      <c r="D355" s="1" t="s">
        <v>39</v>
      </c>
      <c r="E355" t="s">
        <v>7443</v>
      </c>
    </row>
    <row r="356" spans="1:5">
      <c r="A356">
        <v>10536074</v>
      </c>
      <c r="B356" t="s">
        <v>7459</v>
      </c>
      <c r="C356" s="8">
        <v>69</v>
      </c>
      <c r="D356" s="1" t="s">
        <v>39</v>
      </c>
      <c r="E356" t="s">
        <v>61</v>
      </c>
    </row>
    <row r="357" spans="1:5">
      <c r="A357">
        <v>10536074</v>
      </c>
      <c r="B357" t="s">
        <v>7462</v>
      </c>
      <c r="C357" s="8">
        <v>66</v>
      </c>
      <c r="D357" s="1" t="s">
        <v>39</v>
      </c>
      <c r="E357" t="s">
        <v>7446</v>
      </c>
    </row>
    <row r="358" spans="1:5">
      <c r="A358">
        <v>10537403</v>
      </c>
      <c r="B358" t="s">
        <v>7436</v>
      </c>
      <c r="C358" s="8">
        <v>449.25</v>
      </c>
      <c r="D358" s="1" t="s">
        <v>39</v>
      </c>
      <c r="E358" t="s">
        <v>7443</v>
      </c>
    </row>
    <row r="359" spans="1:5">
      <c r="A359">
        <v>10537403</v>
      </c>
      <c r="B359" t="s">
        <v>7438</v>
      </c>
      <c r="C359" s="8">
        <v>227.62</v>
      </c>
      <c r="D359" s="1" t="s">
        <v>39</v>
      </c>
      <c r="E359" t="s">
        <v>7439</v>
      </c>
    </row>
    <row r="360" spans="1:5">
      <c r="A360">
        <v>10537403</v>
      </c>
      <c r="B360" t="s">
        <v>7440</v>
      </c>
      <c r="C360" s="8">
        <v>786.75</v>
      </c>
      <c r="D360" s="1" t="s">
        <v>39</v>
      </c>
      <c r="E360" t="s">
        <v>61</v>
      </c>
    </row>
    <row r="361" spans="1:5">
      <c r="A361">
        <v>10537403</v>
      </c>
      <c r="B361" t="s">
        <v>7445</v>
      </c>
      <c r="C361" s="8">
        <v>314.72000000000003</v>
      </c>
      <c r="D361" s="1" t="s">
        <v>39</v>
      </c>
      <c r="E361" t="s">
        <v>7446</v>
      </c>
    </row>
    <row r="362" spans="1:5">
      <c r="A362">
        <v>10537403</v>
      </c>
      <c r="B362" t="s">
        <v>7450</v>
      </c>
      <c r="C362" s="8">
        <v>440.72</v>
      </c>
      <c r="D362" s="1" t="s">
        <v>39</v>
      </c>
      <c r="E362" t="s">
        <v>7443</v>
      </c>
    </row>
    <row r="363" spans="1:5">
      <c r="A363">
        <v>10537923</v>
      </c>
      <c r="B363" t="s">
        <v>7436</v>
      </c>
      <c r="C363" s="8">
        <v>599</v>
      </c>
      <c r="D363" s="1" t="s">
        <v>39</v>
      </c>
      <c r="E363" t="s">
        <v>7443</v>
      </c>
    </row>
    <row r="364" spans="1:5">
      <c r="A364">
        <v>10537923</v>
      </c>
      <c r="B364" t="s">
        <v>7438</v>
      </c>
      <c r="C364" s="8">
        <v>599</v>
      </c>
      <c r="D364" s="1" t="s">
        <v>39</v>
      </c>
      <c r="E364" t="s">
        <v>7439</v>
      </c>
    </row>
    <row r="365" spans="1:5">
      <c r="A365">
        <v>10537923</v>
      </c>
      <c r="B365" t="s">
        <v>7440</v>
      </c>
      <c r="C365" s="8">
        <v>702.83</v>
      </c>
      <c r="D365" s="1" t="s">
        <v>39</v>
      </c>
      <c r="E365" t="s">
        <v>61</v>
      </c>
    </row>
    <row r="366" spans="1:5">
      <c r="A366">
        <v>10537923</v>
      </c>
      <c r="B366" t="s">
        <v>7442</v>
      </c>
      <c r="C366" s="8">
        <v>487</v>
      </c>
      <c r="D366" s="1" t="s">
        <v>39</v>
      </c>
      <c r="E366" t="s">
        <v>7443</v>
      </c>
    </row>
    <row r="367" spans="1:5">
      <c r="A367">
        <v>10537923</v>
      </c>
      <c r="B367" t="s">
        <v>7445</v>
      </c>
      <c r="C367" s="8">
        <v>562</v>
      </c>
      <c r="D367" s="1" t="s">
        <v>39</v>
      </c>
      <c r="E367" t="s">
        <v>7446</v>
      </c>
    </row>
    <row r="368" spans="1:5">
      <c r="A368">
        <v>10538479</v>
      </c>
      <c r="B368" t="s">
        <v>7436</v>
      </c>
      <c r="C368" s="8">
        <v>599</v>
      </c>
      <c r="D368" s="1" t="s">
        <v>39</v>
      </c>
      <c r="E368" t="s">
        <v>7443</v>
      </c>
    </row>
    <row r="369" spans="1:5">
      <c r="A369">
        <v>10538479</v>
      </c>
      <c r="B369" t="s">
        <v>7438</v>
      </c>
      <c r="C369" s="8">
        <v>599</v>
      </c>
      <c r="D369" s="1" t="s">
        <v>39</v>
      </c>
      <c r="E369" t="s">
        <v>7439</v>
      </c>
    </row>
    <row r="370" spans="1:5">
      <c r="A370">
        <v>10538479</v>
      </c>
      <c r="B370" t="s">
        <v>7440</v>
      </c>
      <c r="C370" s="8">
        <v>702.83</v>
      </c>
      <c r="D370" s="1" t="s">
        <v>39</v>
      </c>
      <c r="E370" t="s">
        <v>61</v>
      </c>
    </row>
    <row r="371" spans="1:5">
      <c r="A371">
        <v>10538479</v>
      </c>
      <c r="B371" t="s">
        <v>7442</v>
      </c>
      <c r="C371" s="8">
        <v>487</v>
      </c>
      <c r="D371" s="1" t="s">
        <v>39</v>
      </c>
      <c r="E371" t="s">
        <v>7443</v>
      </c>
    </row>
    <row r="372" spans="1:5">
      <c r="A372">
        <v>10538479</v>
      </c>
      <c r="B372" t="s">
        <v>7445</v>
      </c>
      <c r="C372" s="8">
        <v>562</v>
      </c>
      <c r="D372" s="1" t="s">
        <v>39</v>
      </c>
      <c r="E372" t="s">
        <v>7446</v>
      </c>
    </row>
    <row r="373" spans="1:5">
      <c r="A373">
        <v>10539481</v>
      </c>
      <c r="B373" t="s">
        <v>7436</v>
      </c>
      <c r="C373" s="8">
        <v>449.25</v>
      </c>
      <c r="D373" s="1" t="s">
        <v>39</v>
      </c>
      <c r="E373" t="s">
        <v>7443</v>
      </c>
    </row>
    <row r="374" spans="1:5">
      <c r="A374">
        <v>10539481</v>
      </c>
      <c r="B374" t="s">
        <v>7438</v>
      </c>
      <c r="C374" s="8">
        <v>227.62</v>
      </c>
      <c r="D374" s="1" t="s">
        <v>39</v>
      </c>
      <c r="E374" t="s">
        <v>7439</v>
      </c>
    </row>
    <row r="375" spans="1:5">
      <c r="A375">
        <v>10539481</v>
      </c>
      <c r="B375" t="s">
        <v>7445</v>
      </c>
      <c r="C375" s="8">
        <v>314.72000000000003</v>
      </c>
      <c r="D375" s="1" t="s">
        <v>39</v>
      </c>
      <c r="E375" t="s">
        <v>7446</v>
      </c>
    </row>
    <row r="376" spans="1:5">
      <c r="A376">
        <v>10539481</v>
      </c>
      <c r="B376" t="s">
        <v>7450</v>
      </c>
      <c r="C376" s="8">
        <v>440.72</v>
      </c>
      <c r="D376" s="1" t="s">
        <v>39</v>
      </c>
      <c r="E376" t="s">
        <v>7443</v>
      </c>
    </row>
    <row r="377" spans="1:5">
      <c r="A377">
        <v>10539481</v>
      </c>
      <c r="B377" t="s">
        <v>7453</v>
      </c>
      <c r="C377" s="8">
        <v>235.2</v>
      </c>
      <c r="D377" s="1" t="s">
        <v>39</v>
      </c>
      <c r="E377" t="s">
        <v>7446</v>
      </c>
    </row>
    <row r="378" spans="1:5">
      <c r="A378">
        <v>10539481</v>
      </c>
      <c r="B378" t="s">
        <v>7454</v>
      </c>
      <c r="C378" s="8">
        <v>235.2</v>
      </c>
      <c r="D378" s="1" t="s">
        <v>39</v>
      </c>
      <c r="E378" t="s">
        <v>7443</v>
      </c>
    </row>
    <row r="379" spans="1:5">
      <c r="A379">
        <v>10539481</v>
      </c>
      <c r="B379" t="s">
        <v>7461</v>
      </c>
      <c r="C379" s="8">
        <v>193.8</v>
      </c>
      <c r="D379" s="1" t="s">
        <v>39</v>
      </c>
      <c r="E379" t="s">
        <v>61</v>
      </c>
    </row>
    <row r="380" spans="1:5">
      <c r="A380">
        <v>10539481</v>
      </c>
      <c r="B380" t="s">
        <v>7456</v>
      </c>
      <c r="C380" s="8">
        <v>235.2</v>
      </c>
      <c r="D380" s="1" t="s">
        <v>39</v>
      </c>
      <c r="E380" t="s">
        <v>7446</v>
      </c>
    </row>
    <row r="381" spans="1:5">
      <c r="A381">
        <v>10540404</v>
      </c>
      <c r="B381" t="s">
        <v>7436</v>
      </c>
      <c r="C381" s="8">
        <v>599</v>
      </c>
      <c r="D381" s="1" t="s">
        <v>39</v>
      </c>
      <c r="E381" t="s">
        <v>7443</v>
      </c>
    </row>
    <row r="382" spans="1:5">
      <c r="A382">
        <v>10540404</v>
      </c>
      <c r="B382" t="s">
        <v>7438</v>
      </c>
      <c r="C382" s="8">
        <v>599</v>
      </c>
      <c r="D382" s="1" t="s">
        <v>39</v>
      </c>
      <c r="E382" t="s">
        <v>7439</v>
      </c>
    </row>
    <row r="383" spans="1:5">
      <c r="A383">
        <v>10540404</v>
      </c>
      <c r="B383" t="s">
        <v>7440</v>
      </c>
      <c r="C383" s="8">
        <v>702.83</v>
      </c>
      <c r="D383" s="1" t="s">
        <v>39</v>
      </c>
      <c r="E383" t="s">
        <v>61</v>
      </c>
    </row>
    <row r="384" spans="1:5">
      <c r="A384">
        <v>10540404</v>
      </c>
      <c r="B384" t="s">
        <v>7442</v>
      </c>
      <c r="C384" s="8">
        <v>487</v>
      </c>
      <c r="D384" s="1" t="s">
        <v>39</v>
      </c>
      <c r="E384" t="s">
        <v>7443</v>
      </c>
    </row>
    <row r="385" spans="1:5">
      <c r="A385">
        <v>10540404</v>
      </c>
      <c r="B385" t="s">
        <v>7445</v>
      </c>
      <c r="C385" s="8">
        <v>562</v>
      </c>
      <c r="D385" s="1" t="s">
        <v>39</v>
      </c>
      <c r="E385" t="s">
        <v>7446</v>
      </c>
    </row>
    <row r="386" spans="1:5">
      <c r="A386">
        <v>10541072</v>
      </c>
      <c r="B386" t="s">
        <v>7436</v>
      </c>
      <c r="C386" s="8">
        <v>449.25</v>
      </c>
      <c r="D386" s="1" t="s">
        <v>39</v>
      </c>
      <c r="E386" t="s">
        <v>7443</v>
      </c>
    </row>
    <row r="387" spans="1:5">
      <c r="A387">
        <v>10541072</v>
      </c>
      <c r="B387" t="s">
        <v>7438</v>
      </c>
      <c r="C387" s="8">
        <v>227.62</v>
      </c>
      <c r="D387" s="1" t="s">
        <v>39</v>
      </c>
      <c r="E387" t="s">
        <v>7439</v>
      </c>
    </row>
    <row r="388" spans="1:5">
      <c r="A388">
        <v>10541072</v>
      </c>
      <c r="B388" t="s">
        <v>7440</v>
      </c>
      <c r="C388" s="8">
        <v>786.75</v>
      </c>
      <c r="D388" s="1" t="s">
        <v>39</v>
      </c>
      <c r="E388" t="s">
        <v>61</v>
      </c>
    </row>
    <row r="389" spans="1:5">
      <c r="A389">
        <v>10541072</v>
      </c>
      <c r="B389" t="s">
        <v>7445</v>
      </c>
      <c r="C389" s="8">
        <v>314.72000000000003</v>
      </c>
      <c r="D389" s="1" t="s">
        <v>39</v>
      </c>
      <c r="E389" t="s">
        <v>7446</v>
      </c>
    </row>
    <row r="390" spans="1:5">
      <c r="A390">
        <v>10541072</v>
      </c>
      <c r="B390" t="s">
        <v>7450</v>
      </c>
      <c r="C390" s="8">
        <v>440.72</v>
      </c>
      <c r="D390" s="1" t="s">
        <v>39</v>
      </c>
      <c r="E390" t="s">
        <v>7443</v>
      </c>
    </row>
    <row r="391" spans="1:5">
      <c r="A391">
        <v>10540943</v>
      </c>
      <c r="B391" t="s">
        <v>7436</v>
      </c>
      <c r="C391" s="8">
        <v>449.25</v>
      </c>
      <c r="D391" s="1" t="s">
        <v>39</v>
      </c>
      <c r="E391" t="s">
        <v>7443</v>
      </c>
    </row>
    <row r="392" spans="1:5">
      <c r="A392">
        <v>10540943</v>
      </c>
      <c r="B392" t="s">
        <v>7438</v>
      </c>
      <c r="C392" s="8">
        <v>227.62</v>
      </c>
      <c r="D392" s="1" t="s">
        <v>39</v>
      </c>
      <c r="E392" t="s">
        <v>7439</v>
      </c>
    </row>
    <row r="393" spans="1:5">
      <c r="A393">
        <v>10540943</v>
      </c>
      <c r="B393" t="s">
        <v>7440</v>
      </c>
      <c r="C393" s="8">
        <v>786.75</v>
      </c>
      <c r="D393" s="1" t="s">
        <v>39</v>
      </c>
      <c r="E393" t="s">
        <v>61</v>
      </c>
    </row>
    <row r="394" spans="1:5">
      <c r="A394">
        <v>10540943</v>
      </c>
      <c r="B394" t="s">
        <v>7445</v>
      </c>
      <c r="C394" s="8">
        <v>314.72000000000003</v>
      </c>
      <c r="D394" s="1" t="s">
        <v>39</v>
      </c>
      <c r="E394" t="s">
        <v>7446</v>
      </c>
    </row>
    <row r="395" spans="1:5">
      <c r="A395">
        <v>10540943</v>
      </c>
      <c r="B395" t="s">
        <v>7450</v>
      </c>
      <c r="C395" s="8">
        <v>440.72</v>
      </c>
      <c r="D395" s="1" t="s">
        <v>39</v>
      </c>
      <c r="E395" t="s">
        <v>7443</v>
      </c>
    </row>
    <row r="396" spans="1:5">
      <c r="A396" s="1">
        <v>10541433</v>
      </c>
      <c r="B396" s="1" t="s">
        <v>7436</v>
      </c>
      <c r="C396" s="8">
        <v>599</v>
      </c>
      <c r="D396" s="1" t="s">
        <v>39</v>
      </c>
      <c r="E396" t="s">
        <v>7443</v>
      </c>
    </row>
    <row r="397" spans="1:5">
      <c r="A397" s="1">
        <v>10541433</v>
      </c>
      <c r="B397" s="1" t="s">
        <v>7438</v>
      </c>
      <c r="C397" s="8">
        <v>599</v>
      </c>
      <c r="D397" s="1" t="s">
        <v>39</v>
      </c>
      <c r="E397" t="s">
        <v>7439</v>
      </c>
    </row>
    <row r="398" spans="1:5">
      <c r="A398" s="1">
        <v>10541433</v>
      </c>
      <c r="B398" s="1" t="s">
        <v>7464</v>
      </c>
      <c r="C398" s="8">
        <v>702.83</v>
      </c>
      <c r="D398" s="1" t="s">
        <v>39</v>
      </c>
      <c r="E398" t="s">
        <v>61</v>
      </c>
    </row>
    <row r="399" spans="1:5">
      <c r="A399" s="1">
        <v>10541433</v>
      </c>
      <c r="B399" s="1" t="s">
        <v>7442</v>
      </c>
      <c r="C399" s="8">
        <v>487</v>
      </c>
      <c r="D399" s="1" t="s">
        <v>39</v>
      </c>
      <c r="E399" t="s">
        <v>7443</v>
      </c>
    </row>
    <row r="400" spans="1:5">
      <c r="A400" s="1">
        <v>10541433</v>
      </c>
      <c r="B400" s="1" t="s">
        <v>7445</v>
      </c>
      <c r="C400" s="8">
        <v>562</v>
      </c>
      <c r="D400" s="1" t="s">
        <v>39</v>
      </c>
      <c r="E400" t="s">
        <v>7446</v>
      </c>
    </row>
    <row r="401" spans="1:5">
      <c r="A401" s="1">
        <v>10542352</v>
      </c>
      <c r="B401" s="1" t="s">
        <v>7436</v>
      </c>
      <c r="C401" s="8">
        <v>599</v>
      </c>
      <c r="D401" s="1" t="s">
        <v>39</v>
      </c>
      <c r="E401" t="s">
        <v>7443</v>
      </c>
    </row>
    <row r="402" spans="1:5">
      <c r="A402" s="1">
        <v>10542352</v>
      </c>
      <c r="B402" s="1" t="s">
        <v>7438</v>
      </c>
      <c r="C402" s="8">
        <v>599</v>
      </c>
      <c r="D402" s="1" t="s">
        <v>39</v>
      </c>
      <c r="E402" t="s">
        <v>7439</v>
      </c>
    </row>
    <row r="403" spans="1:5">
      <c r="A403" s="1">
        <v>10542352</v>
      </c>
      <c r="B403" s="1" t="s">
        <v>7464</v>
      </c>
      <c r="C403" s="8">
        <v>702.83</v>
      </c>
      <c r="D403" s="1" t="s">
        <v>39</v>
      </c>
      <c r="E403" t="s">
        <v>61</v>
      </c>
    </row>
    <row r="404" spans="1:5">
      <c r="A404" s="1">
        <v>10542352</v>
      </c>
      <c r="B404" s="1" t="s">
        <v>7442</v>
      </c>
      <c r="C404" s="8">
        <v>487</v>
      </c>
      <c r="D404" s="1" t="s">
        <v>39</v>
      </c>
      <c r="E404" t="s">
        <v>7443</v>
      </c>
    </row>
    <row r="405" spans="1:5">
      <c r="A405" s="1">
        <v>10542352</v>
      </c>
      <c r="B405" s="1" t="s">
        <v>7445</v>
      </c>
      <c r="C405" s="8">
        <v>562</v>
      </c>
      <c r="D405" s="1" t="s">
        <v>39</v>
      </c>
      <c r="E405" t="s">
        <v>7446</v>
      </c>
    </row>
    <row r="406" spans="1:5">
      <c r="A406" s="1">
        <v>10546762</v>
      </c>
      <c r="B406" s="1" t="s">
        <v>7436</v>
      </c>
      <c r="C406" s="8">
        <v>149.75</v>
      </c>
      <c r="D406" s="1" t="s">
        <v>39</v>
      </c>
      <c r="E406" t="s">
        <v>7443</v>
      </c>
    </row>
    <row r="407" spans="1:5">
      <c r="A407" s="1">
        <v>10546762</v>
      </c>
      <c r="B407" s="1" t="s">
        <v>7451</v>
      </c>
      <c r="C407" s="8">
        <v>77.87</v>
      </c>
      <c r="D407" s="1" t="s">
        <v>39</v>
      </c>
      <c r="E407" t="s">
        <v>7439</v>
      </c>
    </row>
    <row r="408" spans="1:5">
      <c r="A408" s="1">
        <v>10546762</v>
      </c>
      <c r="B408" s="1" t="s">
        <v>7438</v>
      </c>
      <c r="C408" s="8">
        <v>89.85</v>
      </c>
      <c r="D408" s="1" t="s">
        <v>39</v>
      </c>
      <c r="E408" t="s">
        <v>7439</v>
      </c>
    </row>
    <row r="409" spans="1:5">
      <c r="A409" s="1">
        <v>10546762</v>
      </c>
      <c r="B409" s="1" t="s">
        <v>7464</v>
      </c>
      <c r="C409" s="8">
        <v>472.05</v>
      </c>
      <c r="D409" s="1" t="s">
        <v>39</v>
      </c>
      <c r="E409" t="s">
        <v>61</v>
      </c>
    </row>
    <row r="410" spans="1:5">
      <c r="A410" s="1">
        <v>10546762</v>
      </c>
      <c r="B410" s="1" t="s">
        <v>7448</v>
      </c>
      <c r="C410" s="8">
        <v>123.6</v>
      </c>
      <c r="D410" s="1" t="s">
        <v>39</v>
      </c>
      <c r="E410" t="s">
        <v>7443</v>
      </c>
    </row>
    <row r="411" spans="1:5">
      <c r="A411" s="1">
        <v>10546762</v>
      </c>
      <c r="B411" s="1" t="s">
        <v>7445</v>
      </c>
      <c r="C411" s="8">
        <v>84.3</v>
      </c>
      <c r="D411" s="1" t="s">
        <v>39</v>
      </c>
      <c r="E411" t="s">
        <v>7446</v>
      </c>
    </row>
    <row r="412" spans="1:5">
      <c r="A412" s="1">
        <v>10546762</v>
      </c>
      <c r="B412" s="1" t="s">
        <v>7450</v>
      </c>
      <c r="C412" s="8">
        <v>118.05</v>
      </c>
      <c r="D412" s="1" t="s">
        <v>39</v>
      </c>
      <c r="E412" t="s">
        <v>7443</v>
      </c>
    </row>
    <row r="413" spans="1:5">
      <c r="A413" s="1">
        <v>10546762</v>
      </c>
      <c r="B413" s="1" t="s">
        <v>7457</v>
      </c>
      <c r="C413" s="8">
        <v>66</v>
      </c>
      <c r="D413" s="1" t="s">
        <v>39</v>
      </c>
      <c r="E413" t="s">
        <v>7446</v>
      </c>
    </row>
    <row r="414" spans="1:5">
      <c r="A414" s="1">
        <v>10546762</v>
      </c>
      <c r="B414" s="1" t="s">
        <v>7458</v>
      </c>
      <c r="C414" s="8">
        <v>66</v>
      </c>
      <c r="D414" s="1" t="s">
        <v>39</v>
      </c>
      <c r="E414" t="s">
        <v>7443</v>
      </c>
    </row>
    <row r="415" spans="1:5">
      <c r="A415" s="1">
        <v>10546762</v>
      </c>
      <c r="B415" s="1" t="s">
        <v>7459</v>
      </c>
      <c r="C415" s="8">
        <v>69</v>
      </c>
      <c r="D415" s="1" t="s">
        <v>39</v>
      </c>
      <c r="E415" t="s">
        <v>61</v>
      </c>
    </row>
    <row r="416" spans="1:5">
      <c r="A416" s="1">
        <v>10546762</v>
      </c>
      <c r="B416" s="1" t="s">
        <v>7462</v>
      </c>
      <c r="C416" s="8">
        <v>66</v>
      </c>
      <c r="D416" s="1" t="s">
        <v>39</v>
      </c>
      <c r="E416" t="s">
        <v>7446</v>
      </c>
    </row>
    <row r="417" spans="1:5">
      <c r="A417" s="1">
        <v>10542980</v>
      </c>
      <c r="B417" s="1" t="s">
        <v>7436</v>
      </c>
      <c r="C417" s="8">
        <v>599</v>
      </c>
      <c r="D417" s="1" t="s">
        <v>39</v>
      </c>
      <c r="E417" t="s">
        <v>7443</v>
      </c>
    </row>
    <row r="418" spans="1:5">
      <c r="A418" s="1">
        <v>10542980</v>
      </c>
      <c r="B418" s="1" t="s">
        <v>7438</v>
      </c>
      <c r="C418" s="8">
        <v>599</v>
      </c>
      <c r="D418" s="1" t="s">
        <v>39</v>
      </c>
      <c r="E418" t="s">
        <v>7439</v>
      </c>
    </row>
    <row r="419" spans="1:5">
      <c r="A419" s="1">
        <v>10542980</v>
      </c>
      <c r="B419" s="1" t="s">
        <v>7464</v>
      </c>
      <c r="C419" s="8">
        <v>702.83</v>
      </c>
      <c r="D419" s="1" t="s">
        <v>39</v>
      </c>
      <c r="E419" t="s">
        <v>61</v>
      </c>
    </row>
    <row r="420" spans="1:5">
      <c r="A420" s="1">
        <v>10542980</v>
      </c>
      <c r="B420" s="1" t="s">
        <v>7442</v>
      </c>
      <c r="C420" s="8">
        <v>487</v>
      </c>
      <c r="D420" s="1" t="s">
        <v>39</v>
      </c>
      <c r="E420" t="s">
        <v>7443</v>
      </c>
    </row>
    <row r="421" spans="1:5">
      <c r="A421" s="1">
        <v>10542980</v>
      </c>
      <c r="B421" s="1" t="s">
        <v>7445</v>
      </c>
      <c r="C421" s="8">
        <v>562</v>
      </c>
      <c r="D421" s="1" t="s">
        <v>39</v>
      </c>
      <c r="E421" t="s">
        <v>7446</v>
      </c>
    </row>
    <row r="422" spans="1:5">
      <c r="A422" s="1">
        <v>10543410</v>
      </c>
      <c r="B422" s="1" t="s">
        <v>7436</v>
      </c>
      <c r="C422" s="8">
        <v>149.75</v>
      </c>
      <c r="D422" s="1" t="s">
        <v>39</v>
      </c>
      <c r="E422" t="s">
        <v>7443</v>
      </c>
    </row>
    <row r="423" spans="1:5">
      <c r="A423" s="1">
        <v>10543410</v>
      </c>
      <c r="B423" s="1" t="s">
        <v>7451</v>
      </c>
      <c r="C423" s="8">
        <v>77.87</v>
      </c>
      <c r="D423" s="1" t="s">
        <v>39</v>
      </c>
      <c r="E423" t="s">
        <v>7439</v>
      </c>
    </row>
    <row r="424" spans="1:5">
      <c r="A424" s="1">
        <v>10543410</v>
      </c>
      <c r="B424" s="1" t="s">
        <v>7438</v>
      </c>
      <c r="C424" s="8">
        <v>89.85</v>
      </c>
      <c r="D424" s="1" t="s">
        <v>39</v>
      </c>
      <c r="E424" t="s">
        <v>7439</v>
      </c>
    </row>
    <row r="425" spans="1:5">
      <c r="A425" s="1">
        <v>10543410</v>
      </c>
      <c r="B425" s="1" t="s">
        <v>7464</v>
      </c>
      <c r="C425" s="8">
        <v>472.05</v>
      </c>
      <c r="D425" s="1" t="s">
        <v>39</v>
      </c>
      <c r="E425" t="s">
        <v>61</v>
      </c>
    </row>
    <row r="426" spans="1:5">
      <c r="A426" s="1">
        <v>10543410</v>
      </c>
      <c r="B426" s="1" t="s">
        <v>7448</v>
      </c>
      <c r="C426" s="8">
        <v>123.6</v>
      </c>
      <c r="D426" s="1" t="s">
        <v>39</v>
      </c>
      <c r="E426" t="s">
        <v>7443</v>
      </c>
    </row>
    <row r="427" spans="1:5">
      <c r="A427" s="1">
        <v>10543410</v>
      </c>
      <c r="B427" s="1" t="s">
        <v>7445</v>
      </c>
      <c r="C427" s="8">
        <v>84.3</v>
      </c>
      <c r="D427" s="1" t="s">
        <v>39</v>
      </c>
      <c r="E427" t="s">
        <v>7446</v>
      </c>
    </row>
    <row r="428" spans="1:5">
      <c r="A428" s="1">
        <v>10543410</v>
      </c>
      <c r="B428" s="1" t="s">
        <v>7450</v>
      </c>
      <c r="C428" s="8">
        <v>118.05</v>
      </c>
      <c r="D428" s="1" t="s">
        <v>39</v>
      </c>
      <c r="E428" t="s">
        <v>7443</v>
      </c>
    </row>
    <row r="429" spans="1:5">
      <c r="A429" s="1">
        <v>10543410</v>
      </c>
      <c r="B429" s="1" t="s">
        <v>7457</v>
      </c>
      <c r="C429" s="8">
        <v>66</v>
      </c>
      <c r="D429" s="1" t="s">
        <v>39</v>
      </c>
      <c r="E429" t="s">
        <v>7446</v>
      </c>
    </row>
    <row r="430" spans="1:5">
      <c r="A430" s="1">
        <v>10543410</v>
      </c>
      <c r="B430" s="1" t="s">
        <v>7458</v>
      </c>
      <c r="C430" s="8">
        <v>66</v>
      </c>
      <c r="D430" s="1" t="s">
        <v>39</v>
      </c>
      <c r="E430" t="s">
        <v>7443</v>
      </c>
    </row>
    <row r="431" spans="1:5">
      <c r="A431" s="1">
        <v>10543410</v>
      </c>
      <c r="B431" s="1" t="s">
        <v>7459</v>
      </c>
      <c r="C431" s="8">
        <v>69</v>
      </c>
      <c r="D431" s="1" t="s">
        <v>39</v>
      </c>
      <c r="E431" t="s">
        <v>61</v>
      </c>
    </row>
    <row r="432" spans="1:5">
      <c r="A432" s="1">
        <v>10543410</v>
      </c>
      <c r="B432" s="1" t="s">
        <v>7462</v>
      </c>
      <c r="C432" s="8">
        <v>66</v>
      </c>
      <c r="D432" s="1" t="s">
        <v>39</v>
      </c>
      <c r="E432" t="s">
        <v>7446</v>
      </c>
    </row>
    <row r="433" spans="1:5">
      <c r="A433" s="1">
        <v>10544504</v>
      </c>
      <c r="B433" s="1" t="s">
        <v>7436</v>
      </c>
      <c r="C433" s="8">
        <v>449.25</v>
      </c>
      <c r="D433" s="1" t="s">
        <v>39</v>
      </c>
      <c r="E433" t="s">
        <v>7443</v>
      </c>
    </row>
    <row r="434" spans="1:5">
      <c r="A434" s="1">
        <v>10544504</v>
      </c>
      <c r="B434" s="1" t="s">
        <v>7438</v>
      </c>
      <c r="C434" s="8">
        <v>227.62</v>
      </c>
      <c r="D434" s="1" t="s">
        <v>39</v>
      </c>
      <c r="E434" t="s">
        <v>7439</v>
      </c>
    </row>
    <row r="435" spans="1:5">
      <c r="A435" s="1">
        <v>10544504</v>
      </c>
      <c r="B435" s="1" t="s">
        <v>7464</v>
      </c>
      <c r="C435" s="8">
        <v>786.75</v>
      </c>
      <c r="D435" s="1" t="s">
        <v>39</v>
      </c>
      <c r="E435" t="s">
        <v>61</v>
      </c>
    </row>
    <row r="436" spans="1:5">
      <c r="A436" s="1">
        <v>10544504</v>
      </c>
      <c r="B436" s="1" t="s">
        <v>7445</v>
      </c>
      <c r="C436" s="8">
        <v>314.72000000000003</v>
      </c>
      <c r="D436" s="1" t="s">
        <v>39</v>
      </c>
      <c r="E436" t="s">
        <v>7446</v>
      </c>
    </row>
    <row r="437" spans="1:5">
      <c r="A437" s="1">
        <v>10544504</v>
      </c>
      <c r="B437" s="1" t="s">
        <v>7450</v>
      </c>
      <c r="C437" s="8">
        <v>440.72</v>
      </c>
      <c r="D437" s="1" t="s">
        <v>39</v>
      </c>
      <c r="E437" t="s">
        <v>7443</v>
      </c>
    </row>
    <row r="438" spans="1:5">
      <c r="A438" s="1">
        <v>10544164</v>
      </c>
      <c r="B438" s="1" t="s">
        <v>7436</v>
      </c>
      <c r="C438" s="8">
        <v>599</v>
      </c>
      <c r="D438" s="1" t="s">
        <v>39</v>
      </c>
      <c r="E438" t="s">
        <v>7443</v>
      </c>
    </row>
    <row r="439" spans="1:5">
      <c r="A439" s="1">
        <v>10544164</v>
      </c>
      <c r="B439" s="1" t="s">
        <v>7438</v>
      </c>
      <c r="C439" s="8">
        <v>599</v>
      </c>
      <c r="D439" s="1" t="s">
        <v>39</v>
      </c>
      <c r="E439" t="s">
        <v>7439</v>
      </c>
    </row>
    <row r="440" spans="1:5">
      <c r="A440" s="1">
        <v>10544164</v>
      </c>
      <c r="B440" s="1" t="s">
        <v>7464</v>
      </c>
      <c r="C440" s="8">
        <v>702.83</v>
      </c>
      <c r="D440" s="1" t="s">
        <v>39</v>
      </c>
      <c r="E440" t="s">
        <v>61</v>
      </c>
    </row>
    <row r="441" spans="1:5">
      <c r="A441" s="1">
        <v>10544164</v>
      </c>
      <c r="B441" s="1" t="s">
        <v>7442</v>
      </c>
      <c r="C441" s="8">
        <v>487</v>
      </c>
      <c r="D441" s="1" t="s">
        <v>39</v>
      </c>
      <c r="E441" t="s">
        <v>7443</v>
      </c>
    </row>
    <row r="442" spans="1:5">
      <c r="A442" s="1">
        <v>10544164</v>
      </c>
      <c r="B442" s="1" t="s">
        <v>7445</v>
      </c>
      <c r="C442" s="8">
        <v>562</v>
      </c>
      <c r="D442" s="1" t="s">
        <v>39</v>
      </c>
      <c r="E442" t="s">
        <v>7446</v>
      </c>
    </row>
    <row r="443" spans="1:5">
      <c r="A443" s="1">
        <v>10546123</v>
      </c>
      <c r="B443" s="1" t="s">
        <v>7436</v>
      </c>
      <c r="C443" s="8">
        <v>449.25</v>
      </c>
      <c r="D443" s="1" t="s">
        <v>39</v>
      </c>
      <c r="E443" t="s">
        <v>7443</v>
      </c>
    </row>
    <row r="444" spans="1:5">
      <c r="A444" s="1">
        <v>10546123</v>
      </c>
      <c r="B444" s="1" t="s">
        <v>7438</v>
      </c>
      <c r="C444" s="8">
        <v>227.62</v>
      </c>
      <c r="D444" s="1" t="s">
        <v>39</v>
      </c>
      <c r="E444" t="s">
        <v>7439</v>
      </c>
    </row>
    <row r="445" spans="1:5">
      <c r="A445" s="1">
        <v>10546123</v>
      </c>
      <c r="B445" s="1" t="s">
        <v>7464</v>
      </c>
      <c r="C445" s="8">
        <v>786.75</v>
      </c>
      <c r="D445" s="1" t="s">
        <v>39</v>
      </c>
      <c r="E445" t="s">
        <v>61</v>
      </c>
    </row>
    <row r="446" spans="1:5">
      <c r="A446" s="1">
        <v>10546123</v>
      </c>
      <c r="B446" s="1" t="s">
        <v>7445</v>
      </c>
      <c r="C446" s="8">
        <v>314.72000000000003</v>
      </c>
      <c r="D446" s="1" t="s">
        <v>39</v>
      </c>
      <c r="E446" t="s">
        <v>7446</v>
      </c>
    </row>
    <row r="447" spans="1:5">
      <c r="A447" s="1">
        <v>10546123</v>
      </c>
      <c r="B447" s="1" t="s">
        <v>7450</v>
      </c>
      <c r="C447" s="8">
        <v>440.72</v>
      </c>
      <c r="D447" s="1" t="s">
        <v>39</v>
      </c>
      <c r="E447" t="s">
        <v>7443</v>
      </c>
    </row>
    <row r="448" spans="1:5">
      <c r="A448" s="155">
        <v>10533274</v>
      </c>
      <c r="B448" t="s">
        <v>7436</v>
      </c>
      <c r="C448" s="8">
        <v>119.8</v>
      </c>
      <c r="D448" s="1" t="s">
        <v>39</v>
      </c>
      <c r="E448" t="s">
        <v>7443</v>
      </c>
    </row>
    <row r="449" spans="1:5">
      <c r="A449" s="155">
        <v>10533274</v>
      </c>
      <c r="B449" t="s">
        <v>7451</v>
      </c>
      <c r="C449" s="8">
        <v>59.9</v>
      </c>
      <c r="D449" s="1" t="s">
        <v>39</v>
      </c>
      <c r="E449" t="s">
        <v>7439</v>
      </c>
    </row>
    <row r="450" spans="1:5">
      <c r="A450" s="155">
        <v>10533274</v>
      </c>
      <c r="B450" t="s">
        <v>7438</v>
      </c>
      <c r="C450" s="8">
        <v>71.88</v>
      </c>
      <c r="D450" s="1" t="s">
        <v>39</v>
      </c>
      <c r="E450" t="s">
        <v>7439</v>
      </c>
    </row>
    <row r="451" spans="1:5">
      <c r="A451" s="155">
        <v>10533274</v>
      </c>
      <c r="B451" t="s">
        <v>7448</v>
      </c>
      <c r="C451" s="8">
        <v>98.88</v>
      </c>
      <c r="D451" s="1" t="s">
        <v>39</v>
      </c>
      <c r="E451" t="s">
        <v>7443</v>
      </c>
    </row>
    <row r="452" spans="1:5">
      <c r="A452" s="155">
        <v>10533274</v>
      </c>
      <c r="B452" t="s">
        <v>7445</v>
      </c>
      <c r="C452" s="8">
        <v>67.44</v>
      </c>
      <c r="D452" s="1" t="s">
        <v>39</v>
      </c>
      <c r="E452" t="s">
        <v>7446</v>
      </c>
    </row>
    <row r="453" spans="1:5">
      <c r="A453" s="155">
        <v>10533274</v>
      </c>
      <c r="B453" t="s">
        <v>7450</v>
      </c>
      <c r="C453" s="8">
        <v>94.44</v>
      </c>
      <c r="D453" s="1" t="s">
        <v>39</v>
      </c>
      <c r="E453" t="s">
        <v>7443</v>
      </c>
    </row>
    <row r="454" spans="1:5">
      <c r="A454">
        <v>10507356</v>
      </c>
      <c r="B454" t="s">
        <v>7436</v>
      </c>
      <c r="C454" s="8">
        <v>119.8</v>
      </c>
      <c r="D454" s="1" t="s">
        <v>39</v>
      </c>
      <c r="E454" t="s">
        <v>7443</v>
      </c>
    </row>
    <row r="455" spans="1:5">
      <c r="A455">
        <v>10507356</v>
      </c>
      <c r="B455" t="s">
        <v>7451</v>
      </c>
      <c r="C455" s="8">
        <v>59.9</v>
      </c>
      <c r="D455" s="1" t="s">
        <v>39</v>
      </c>
      <c r="E455" t="s">
        <v>7439</v>
      </c>
    </row>
    <row r="456" spans="1:5">
      <c r="A456">
        <v>10507356</v>
      </c>
      <c r="B456" t="s">
        <v>7438</v>
      </c>
      <c r="C456" s="8">
        <v>71.88</v>
      </c>
      <c r="D456" s="1" t="s">
        <v>39</v>
      </c>
      <c r="E456" t="s">
        <v>7439</v>
      </c>
    </row>
    <row r="457" spans="1:5">
      <c r="A457">
        <v>10507356</v>
      </c>
      <c r="B457" t="s">
        <v>7448</v>
      </c>
      <c r="C457" s="8">
        <v>98.88</v>
      </c>
      <c r="D457" s="1" t="s">
        <v>39</v>
      </c>
      <c r="E457" t="s">
        <v>7443</v>
      </c>
    </row>
    <row r="458" spans="1:5">
      <c r="A458">
        <v>10507356</v>
      </c>
      <c r="B458" t="s">
        <v>7445</v>
      </c>
      <c r="C458" s="8">
        <v>67.44</v>
      </c>
      <c r="D458" s="1" t="s">
        <v>39</v>
      </c>
      <c r="E458" t="s">
        <v>7446</v>
      </c>
    </row>
    <row r="459" spans="1:5">
      <c r="A459">
        <v>10507356</v>
      </c>
      <c r="B459" t="s">
        <v>7450</v>
      </c>
      <c r="C459" s="8">
        <v>94.44</v>
      </c>
      <c r="D459" s="1" t="s">
        <v>39</v>
      </c>
      <c r="E459" t="s">
        <v>7443</v>
      </c>
    </row>
    <row r="460" spans="1:5">
      <c r="A460" s="1"/>
    </row>
    <row r="461" spans="1:5"/>
    <row r="462" spans="1:5">
      <c r="A462" s="54"/>
      <c r="B462" s="271" t="s">
        <v>122</v>
      </c>
      <c r="C462" s="216">
        <f>SUM(C2:C459)</f>
        <v>210802.81999999975</v>
      </c>
    </row>
    <row r="463" spans="1:5">
      <c r="A463" s="1"/>
    </row>
    <row r="464" spans="1:5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 spans="14:14"/>
    <row r="963" spans="14:14">
      <c r="N963" s="8"/>
    </row>
  </sheetData>
  <autoFilter ref="A1:D240" xr:uid="{00000000-0009-0000-0000-000005000000}"/>
  <conditionalFormatting sqref="I16:P18 I2:P14">
    <cfRule type="cellIs" dxfId="4" priority="1" operator="equal">
      <formula>0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F0A1-241A-3F43-8AF1-AFADF5FB1056}">
  <sheetPr>
    <tabColor rgb="FFA7D090"/>
  </sheetPr>
  <dimension ref="A1:S1751"/>
  <sheetViews>
    <sheetView topLeftCell="B7" workbookViewId="0">
      <selection activeCell="J17" sqref="J17"/>
    </sheetView>
  </sheetViews>
  <sheetFormatPr defaultColWidth="11.42578125" defaultRowHeight="15"/>
  <cols>
    <col min="1" max="1" width="14.85546875" customWidth="1"/>
    <col min="2" max="2" width="51.5703125" customWidth="1"/>
    <col min="3" max="3" width="12.140625" customWidth="1"/>
    <col min="8" max="8" width="19" customWidth="1"/>
  </cols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/>
      <c r="B2" s="268" t="s">
        <v>7465</v>
      </c>
      <c r="C2" s="270">
        <v>357</v>
      </c>
      <c r="D2" s="93" t="s">
        <v>25</v>
      </c>
      <c r="E2" s="93" t="s">
        <v>60</v>
      </c>
      <c r="F2" s="92"/>
      <c r="G2" s="92"/>
      <c r="H2" s="95" t="s">
        <v>58</v>
      </c>
      <c r="I2" s="5">
        <f>SUMIFS($C$2:$C$1751,$D$2:$D$1751,"Beverage",$E$2:$E$1751,"*FR*")</f>
        <v>0</v>
      </c>
      <c r="J2" s="5">
        <f>SUMIFS($C$2:$C$1751,$D$2:$D$1751,"Bakery",$E$2:$E$1751,"*FR*")</f>
        <v>0</v>
      </c>
      <c r="K2" s="5">
        <f>SUMIFS($C$2:$C$1751,$D$2:$D$1751,"Produce",$E$2:$E$1751,"*FR*")</f>
        <v>0</v>
      </c>
      <c r="L2" s="5">
        <f>SUMIFS($C$2:$C$1751,$D$2:$D$1751,"Seafood",$E$2:$E$1751,"*FR*")</f>
        <v>0</v>
      </c>
      <c r="M2" s="5">
        <f>SUMIFS($C$2:$C$1751,$D$2:$D$1751,"Dairy",$E$2:$E$1751,"*FR*")</f>
        <v>0</v>
      </c>
      <c r="N2" s="5">
        <f>SUMIFS($C$2:$C$1751,$D$2:$D$1751,"Meat",$E$2:$E$1751,"*FR*")</f>
        <v>0</v>
      </c>
      <c r="O2" s="5">
        <f>SUMIFS($C$2:$C$1751,$D$2:$D$1751,"Poultry",$E$2:$E$1751,"*FR*")</f>
        <v>0</v>
      </c>
      <c r="P2" s="5">
        <f>SUMIFS($C$2:$C$1751,$D$2:$D$1751,"Pantry",$E$2:$E$1751,"*FR*")</f>
        <v>0</v>
      </c>
      <c r="Q2" s="92"/>
      <c r="R2" s="92"/>
      <c r="S2" s="92"/>
    </row>
    <row r="3" spans="1:19">
      <c r="A3" s="92"/>
      <c r="C3" s="269"/>
      <c r="D3" s="93"/>
      <c r="E3" s="93"/>
      <c r="F3" s="92"/>
      <c r="G3" s="92"/>
      <c r="H3" s="96" t="s">
        <v>59</v>
      </c>
      <c r="I3" s="5">
        <f>SUMIFS($C$2:$C$1751,$D$2:$D$1751,"Beverage",$E$2:$E$1751,"*RA*")</f>
        <v>0</v>
      </c>
      <c r="J3" s="5">
        <f>SUMIFS($C$2:$C$1751,$D$2:$D$1751,"Bakery",$E$2:$E$1751,"*RA*")</f>
        <v>0</v>
      </c>
      <c r="K3" s="5">
        <f>SUMIFS($C$2:$C$1751,$D$2:$D$1751,"Produce",$E$2:$E$1751,"*RA*")</f>
        <v>0</v>
      </c>
      <c r="L3" s="5">
        <f>SUMIFS($C$2:$C$1751,$D$2:$D$1751,"Seafood",$E$2:$E$1751,"*RA*")</f>
        <v>0</v>
      </c>
      <c r="M3" s="5">
        <f>SUMIFS($C$2:$C$1751,$D$2:$D$1751,"Dairy",$E$2:$E$1751,"*RA*")</f>
        <v>0</v>
      </c>
      <c r="N3" s="5">
        <f>SUMIFS($C$2:$C$1751,$D$2:$D$1751,"Meat",$E$2:$E$1751,"*RA*")</f>
        <v>0</v>
      </c>
      <c r="O3" s="5">
        <f>SUMIFS($C$2:$C$1751,$D$2:$D$1751,"Poultry",$E$2:$E$1751,"*RA*")</f>
        <v>0</v>
      </c>
      <c r="P3" s="5">
        <f>SUMIFS($C$2:$C$1751,$D$2:$D$1751,"Pantry",$E$2:$E$1751,"*RA*")</f>
        <v>0</v>
      </c>
      <c r="Q3" s="92"/>
      <c r="R3" s="92"/>
      <c r="S3" s="92"/>
    </row>
    <row r="4" spans="1:19">
      <c r="A4" s="92"/>
      <c r="B4" s="268" t="s">
        <v>7466</v>
      </c>
      <c r="C4" s="270">
        <v>357</v>
      </c>
      <c r="D4" s="93" t="s">
        <v>25</v>
      </c>
      <c r="E4" s="93" t="s">
        <v>60</v>
      </c>
      <c r="F4" s="92"/>
      <c r="G4" s="92"/>
      <c r="H4" s="96" t="s">
        <v>60</v>
      </c>
      <c r="I4" s="5">
        <f>SUMIFS($C$2:$C$1751,$D$2:$D$1751,"Beverage",$E$2:$E$1751,"*OR*")</f>
        <v>104950.66</v>
      </c>
      <c r="J4" s="5">
        <f>SUMIFS($C$2:$C$1751,$D$2:$D$1751,"Bakery",$E$2:$E$1751,"*OR*")</f>
        <v>0</v>
      </c>
      <c r="K4" s="5">
        <f>SUMIFS($C$2:$C$1751,$D$2:$D$1751,"Produce",$E$2:$E$1751,"*OR*")</f>
        <v>0</v>
      </c>
      <c r="L4" s="5">
        <f>SUMIFS($C$2:$C$1751,$D$2:$D$1751,"Seafood",$E$2:$E$1751,"*OR*")</f>
        <v>0</v>
      </c>
      <c r="M4" s="5">
        <f>SUMIFS($C$2:$C$1751,$D$2:$D$1751,"Dairy",$E$2:$E$1751,"*OR*")</f>
        <v>0</v>
      </c>
      <c r="N4" s="5">
        <f>SUMIFS($C$2:$C$1751,$D$2:$D$1751,"Meat",$E$2:$E$1751,"*OR*")</f>
        <v>0</v>
      </c>
      <c r="O4" s="5">
        <f>SUMIFS($C$2:$C$1751,$D$2:$D$1751,"Poultry",$E$2:$E$1751,"*OR*")</f>
        <v>0</v>
      </c>
      <c r="P4" s="5">
        <f>SUMIFS($C$2:$C$1751,$D$2:$D$1751,"Pantry",$E$2:$E$1751,"*OR*")</f>
        <v>0</v>
      </c>
      <c r="Q4" s="92"/>
      <c r="R4" s="92"/>
      <c r="S4" s="92"/>
    </row>
    <row r="5" spans="1:19">
      <c r="A5" s="92"/>
      <c r="C5" s="269"/>
      <c r="D5" s="93"/>
      <c r="E5" s="93"/>
      <c r="F5" s="92"/>
      <c r="G5" s="92"/>
      <c r="H5" s="96" t="s">
        <v>61</v>
      </c>
      <c r="I5" s="5">
        <f>SUMIFS($C$2:$C$1751,$D$2:$D$1751,"Beverage",$E$2:$E$1751,"*L*")</f>
        <v>0</v>
      </c>
      <c r="J5" s="5">
        <f>SUMIFS($C$2:$C$1751,$D$2:$D$1751,"Bakery",$E$2:$E$1751,"*L*")</f>
        <v>0</v>
      </c>
      <c r="K5" s="5">
        <f>SUMIFS($C$2:$C$1751,$D$2:$D$1751,"Produce",$E$2:$E$1751,"*L*")</f>
        <v>0</v>
      </c>
      <c r="L5" s="5">
        <f>SUMIFS($C$2:$C$1751,$D$2:$D$1751,"Seafood",$E$2:$E$1751,"*L*")</f>
        <v>0</v>
      </c>
      <c r="M5" s="5">
        <f>SUMIFS($C$2:$C$1751,$D$2:$D$1751,"Dairy",$E$2:$E$1751,"*L*")</f>
        <v>0</v>
      </c>
      <c r="N5" s="5">
        <f>SUMIFS($C$2:$C$1751,$D$2:$D$1751,"Meat",$E$2:$E$1751,"*L*")</f>
        <v>0</v>
      </c>
      <c r="O5" s="5">
        <f>SUMIFS($C$2:$C$1751,$D$2:$D$1751,"Poultry",$E$2:$E$1751,"*L*")</f>
        <v>0</v>
      </c>
      <c r="P5" s="5">
        <f>SUMIFS($C$2:$C$1751,$D$2:$D$1751,"Pantry",$E$2:$E$1751,"*L*")</f>
        <v>0</v>
      </c>
      <c r="Q5" s="92"/>
      <c r="R5" s="92"/>
      <c r="S5" s="92"/>
    </row>
    <row r="6" spans="1:19">
      <c r="A6" s="92"/>
      <c r="B6" s="268" t="s">
        <v>7467</v>
      </c>
      <c r="C6" s="270">
        <v>238</v>
      </c>
      <c r="D6" s="93" t="s">
        <v>25</v>
      </c>
      <c r="E6" s="93" t="s">
        <v>60</v>
      </c>
      <c r="F6" s="92"/>
      <c r="G6" s="92"/>
      <c r="H6" s="96" t="s">
        <v>62</v>
      </c>
      <c r="I6" s="5">
        <f>SUMIFS($C$2:$C$1751,$D$2:$D$1751,"Beverage",$E$2:$E$1751,"*CF*")</f>
        <v>0</v>
      </c>
      <c r="J6" s="5">
        <f>SUMIFS($C$2:$C$1751,$D$2:$D$1751,"Bakery",$E$2:$E$1751,"*CF*")</f>
        <v>0</v>
      </c>
      <c r="K6" s="5">
        <f>SUMIFS($C$2:$C$1751,$D$2:$D$1751,"Produce",$E$2:$E$1751,"*CF*")</f>
        <v>0</v>
      </c>
      <c r="L6" s="5">
        <f>SUMIFS($C$2:$C$1751,$D$2:$D$1751,"Seafood",$E$2:$E$1751,"*CF*")</f>
        <v>0</v>
      </c>
      <c r="M6" s="5">
        <f>SUMIFS($C$2:$C$1751,$D$2:$D$1751,"Dairy",$E$2:$E$1751,"*CF*")</f>
        <v>0</v>
      </c>
      <c r="N6" s="5">
        <f>SUMIFS($C$2:$C$1751,$D$2:$D$1751,"Meat",$E$2:$E$1751,"*CF*")</f>
        <v>0</v>
      </c>
      <c r="O6" s="5">
        <f>SUMIFS($C$2:$C$1751,$D$2:$D$1751,"Poultry",$E$2:$E$1751,"*CF*")</f>
        <v>0</v>
      </c>
      <c r="P6" s="5">
        <f>SUMIFS($C$2:$C$1751,$D$2:$D$1751,"Pantry",$E$2:$E$1751,"*CF*")</f>
        <v>0</v>
      </c>
      <c r="Q6" s="92"/>
      <c r="R6" s="92"/>
      <c r="S6" s="92"/>
    </row>
    <row r="7" spans="1:19">
      <c r="A7" s="92"/>
      <c r="C7" s="269"/>
      <c r="D7" s="93"/>
      <c r="E7" s="93"/>
      <c r="F7" s="92"/>
      <c r="G7" s="92"/>
      <c r="H7" s="96" t="s">
        <v>63</v>
      </c>
      <c r="I7" s="5">
        <f>SUMIFS($C$2:$C$1751,$D$2:$D$1751,"Beverage",$E$2:$E$1751,"*H*")</f>
        <v>0</v>
      </c>
      <c r="J7" s="5">
        <f>SUMIFS($C$2:$C$1751,$D$2:$D$1751,"Bakery",$E$2:$E$1751,"*H*")</f>
        <v>0</v>
      </c>
      <c r="K7" s="5">
        <f>SUMIFS($C$2:$C$1751,$D$2:$D$1751,"Produce",$E$2:$E$1751,"*H*")</f>
        <v>0</v>
      </c>
      <c r="L7" s="5">
        <f>SUMIFS($C$2:$C$1751,$D$2:$D$1751,"Seafood",$E$2:$E$1751,"*H*")</f>
        <v>0</v>
      </c>
      <c r="M7" s="5">
        <f>SUMIFS($C$2:$C$1751,$D$2:$D$1751,"Dairy",$E$2:$E$1751,"*H*")</f>
        <v>0</v>
      </c>
      <c r="N7" s="5">
        <f>SUMIFS($C$2:$C$1751,$D$2:$D$1751,"Meat",$E$2:$E$1751,"*H*")</f>
        <v>0</v>
      </c>
      <c r="O7" s="5">
        <f>SUMIFS($C$2:$C$1751,$D$2:$D$1751,"Poultry",$E$2:$E$1751,"*H*")</f>
        <v>0</v>
      </c>
      <c r="P7" s="5">
        <f>SUMIFS($C$2:$C$1751,$D$2:$D$1751,"Pantry",$E$2:$E$1751,"*H*")</f>
        <v>0</v>
      </c>
      <c r="Q7" s="92"/>
      <c r="R7" s="92"/>
      <c r="S7" s="92"/>
    </row>
    <row r="8" spans="1:19">
      <c r="A8" s="92"/>
      <c r="B8" s="268" t="s">
        <v>7468</v>
      </c>
      <c r="C8" s="270">
        <v>714</v>
      </c>
      <c r="D8" s="93" t="s">
        <v>25</v>
      </c>
      <c r="E8" s="93" t="s">
        <v>60</v>
      </c>
      <c r="F8" s="92"/>
      <c r="G8" s="92"/>
      <c r="H8" s="96" t="s">
        <v>64</v>
      </c>
      <c r="I8" s="5">
        <f>SUMIFS($C$2:$C$1751,$D$2:$D$1751,"Beverage",$E$2:$E$1751,"*VA*")</f>
        <v>0</v>
      </c>
      <c r="J8" s="5">
        <f>SUMIFS($C$2:$C$1751,$D$2:$D$1751,"Bakery",$E$2:$E$1751,"*VA*")</f>
        <v>0</v>
      </c>
      <c r="K8" s="5">
        <f>SUMIFS($C$2:$C$1751,$D$2:$D$1751,"Produce",$E$2:$E$1751,"*VA*")</f>
        <v>0</v>
      </c>
      <c r="L8" s="5">
        <f>SUMIFS($C$2:$C$1751,$D$2:$D$1751,"Seafood",$E$2:$E$1751,"*VA*")</f>
        <v>0</v>
      </c>
      <c r="M8" s="5">
        <f>SUMIFS($C$2:$C$1751,$D$2:$D$1751,"Dairy",$E$2:$E$1751,"*VA*")</f>
        <v>0</v>
      </c>
      <c r="N8" s="5">
        <f>SUMIFS($C$2:$C$1751,$D$2:$D$1751,"Meat",$E$2:$E$1751,"*VA*")</f>
        <v>0</v>
      </c>
      <c r="O8" s="5">
        <f>SUMIFS($C$2:$C$1751,$D$2:$D$1751,"Poultry",$E$2:$E$1751,"*VA*")</f>
        <v>0</v>
      </c>
      <c r="P8" s="5">
        <f>SUMIFS($C$2:$C$1751,$D$2:$D$1751,"Pantry",$E$2:$E$1751,"*VA*")</f>
        <v>0</v>
      </c>
      <c r="Q8" s="92"/>
      <c r="R8" s="92"/>
      <c r="S8" s="92"/>
    </row>
    <row r="9" spans="1:19">
      <c r="A9" s="92"/>
      <c r="C9" s="269"/>
      <c r="D9" s="93"/>
      <c r="E9" s="93"/>
      <c r="F9" s="92"/>
      <c r="G9" s="92"/>
      <c r="H9" s="96" t="s">
        <v>65</v>
      </c>
      <c r="I9" s="5">
        <f>SUMIFS($C$2:$C$1751,$D$2:$D$1751,"Beverage",$E$2:$E$1751,"*V")</f>
        <v>0</v>
      </c>
      <c r="J9" s="5">
        <f>SUMIFS($C$2:$C$1751,$D$2:$D$1751,"Bakery",$E$2:$E$1751,"*V")</f>
        <v>0</v>
      </c>
      <c r="K9" s="5">
        <f>SUMIFS($C$2:$C$1751,$D$2:$D$1751,"Produce",$E$2:$E$1751,"*V")</f>
        <v>0</v>
      </c>
      <c r="L9" s="5">
        <f>SUMIFS($C$2:$C$1751,$D$2:$D$1751,"Seafood",$E$2:$E$1751,"*V")</f>
        <v>0</v>
      </c>
      <c r="M9" s="5">
        <f>SUMIFS($C$2:$C$1751,$D$2:$D$1751,"Dairy",$E$2:$E$1751,"*V")</f>
        <v>802</v>
      </c>
      <c r="N9" s="5">
        <f>SUMIFS($C$2:$C$1751,$D$2:$D$1751,"Meat",$E$2:$E$1751,"*V")</f>
        <v>0</v>
      </c>
      <c r="O9" s="5">
        <f>SUMIFS($C$2:$C$1751,$D$2:$D$1751,"Poultry",$E$2:$E$1751,"*V")</f>
        <v>0</v>
      </c>
      <c r="P9" s="5">
        <f>SUMIFS($C$2:$C$1751,$D$2:$D$1751,"Pantry",$E$2:$E$1751,"*V")</f>
        <v>0</v>
      </c>
      <c r="Q9" s="92"/>
      <c r="R9" s="92"/>
      <c r="S9" s="92"/>
    </row>
    <row r="10" spans="1:19">
      <c r="A10" s="92"/>
      <c r="B10" s="268" t="s">
        <v>7469</v>
      </c>
      <c r="C10" s="270">
        <v>8090</v>
      </c>
      <c r="D10" s="93" t="s">
        <v>25</v>
      </c>
      <c r="E10" s="93" t="s">
        <v>60</v>
      </c>
      <c r="F10" s="92"/>
      <c r="G10" s="92"/>
      <c r="H10" s="96" t="s">
        <v>66</v>
      </c>
      <c r="I10" s="5">
        <f>SUMIFS($C$2:$C$1751,$D$2:$D$1751,"Beverage",$E$2:$E$1751,"*AF*")</f>
        <v>0</v>
      </c>
      <c r="J10" s="5">
        <f>SUMIFS($C$2:$C$1751,$D$2:$D$1751,"Bakery",$E$2:$E$1751,"*AF*")</f>
        <v>0</v>
      </c>
      <c r="K10" s="5">
        <f>SUMIFS($C$2:$C$1751,$D$2:$D$1751,"Produce",$E$2:$E$1751,"*AF*")</f>
        <v>0</v>
      </c>
      <c r="L10" s="5">
        <f>SUMIFS($C$2:$C$1751,$D$2:$D$1751,"Seafood",$E$2:$E$1751,"*AF*")</f>
        <v>0</v>
      </c>
      <c r="M10" s="5">
        <f>SUMIFS($C$2:$C$1751,$D$2:$D$1751,"Dairy",$E$2:$E$1751,"*AF*")</f>
        <v>0</v>
      </c>
      <c r="N10" s="5">
        <f>SUMIFS($C$2:$C$1751,$D$2:$D$1751,"Meat",$E$2:$E$1751,"*AF*")</f>
        <v>0</v>
      </c>
      <c r="O10" s="5">
        <f>SUMIFS($C$2:$C$1751,$D$2:$D$1751,"Poultry",$E$2:$E$1751,"*AF*")</f>
        <v>0</v>
      </c>
      <c r="P10" s="5">
        <f>SUMIFS($C$2:$C$1751,$D$2:$D$1751,"Pantry",$E$2:$E$1751,"*AF*")</f>
        <v>0</v>
      </c>
      <c r="Q10" s="92"/>
      <c r="R10" s="92"/>
      <c r="S10" s="92"/>
    </row>
    <row r="11" spans="1:19">
      <c r="A11" s="92"/>
      <c r="C11" s="269"/>
      <c r="D11" s="93"/>
      <c r="E11" s="93"/>
      <c r="F11" s="92"/>
      <c r="G11" s="92"/>
      <c r="H11" s="96" t="s">
        <v>67</v>
      </c>
      <c r="I11" s="5">
        <f>SUMIFS($C$2:$C$1751,$D$2:$D$1751,"Beverage",$E$2:$E$1751,"*HF*")</f>
        <v>0</v>
      </c>
      <c r="J11" s="5">
        <f>SUMIFS($C$2:$C$1751,$D$2:$D$1751,"Bakery",$E$2:$E$1751,"*HF*")</f>
        <v>0</v>
      </c>
      <c r="K11" s="5">
        <f>SUMIFS($C$2:$C$1751,$D$2:$D$1751,"Produce",$E$2:$E$1751,"*HF*")</f>
        <v>0</v>
      </c>
      <c r="L11" s="5">
        <f>SUMIFS($C$2:$C$1751,$D$2:$D$1751,"Seafood",$E$2:$E$1751,"*HF*")</f>
        <v>0</v>
      </c>
      <c r="M11" s="5">
        <f>SUMIFS($C$2:$C$1751,$D$2:$D$1751,"Dairy",$E$2:$E$1751,"*HF*")</f>
        <v>0</v>
      </c>
      <c r="N11" s="5">
        <f>SUMIFS($C$2:$C$1751,$D$2:$D$1751,"Meat",$E$2:$E$1751,"*HF*")</f>
        <v>0</v>
      </c>
      <c r="O11" s="5">
        <f>SUMIFS($C$2:$C$1751,$D$2:$D$1751,"Poultry",$E$2:$E$1751,"*HF*")</f>
        <v>0</v>
      </c>
      <c r="P11" s="5">
        <f>SUMIFS($C$2:$C$1751,$D$2:$D$1751,"Pantry",$E$2:$E$1751,"*HF*")</f>
        <v>0</v>
      </c>
      <c r="Q11" s="92"/>
      <c r="R11" s="92"/>
      <c r="S11" s="92"/>
    </row>
    <row r="12" spans="1:19">
      <c r="A12" s="92"/>
      <c r="B12" s="268" t="s">
        <v>7470</v>
      </c>
      <c r="C12" s="270">
        <v>240</v>
      </c>
      <c r="D12" s="93" t="s">
        <v>25</v>
      </c>
      <c r="E12" s="93" t="s">
        <v>60</v>
      </c>
      <c r="F12" s="92"/>
      <c r="G12" s="92"/>
      <c r="H12" s="96" t="s">
        <v>121</v>
      </c>
      <c r="I12" s="5">
        <f>SUMIFS($C$2:$C$1751,$D$2:$D$1751,"Beverage",$E$2:$E$1751,"*BC*") + SUMIFS($C$2:$C$1751,$D$2:$D$1751,"Beverage",$E$2:$E$1751,"*MSB*")</f>
        <v>0</v>
      </c>
      <c r="J12" s="5">
        <f>SUMIFS($C$2:$C$1751,$D$2:$D$1751,"Bakery",$E$2:$E$1751,"*BC*") + SUMIFS($C$2:$C$1751,$D$2:$D$1751,"Bakery",$E$2:$E$1751,"*MSB*")</f>
        <v>0</v>
      </c>
      <c r="K12" s="5">
        <f>SUMIFS($C$2:$C$1751,$D$2:$D$1751,"Produce",$E$2:$E$1751,"*BC*") + SUMIFS($C$2:$C$1751,$D$2:$D$1751,"Produce",$E$2:$E$1751,"*MSB*")</f>
        <v>0</v>
      </c>
      <c r="L12" s="5">
        <f>SUMIFS($C$2:$C$1751,$D$2:$D$1751,"Seafood",$E$2:$E$1751,"*BC*") + SUMIFS($C$2:$C$1751,$D$2:$D$1751,"Seafood",$E$2:$E$1751,"*MSB*")</f>
        <v>0</v>
      </c>
      <c r="M12" s="5">
        <f>SUMIFS($C$2:$C$1751,$D$2:$D$1751,"Dairy",$E$2:$E$1751,"*BC*") + SUMIFS($C$2:$C$1751,$D$2:$D$1751,"Dairy",$E$2:$E$1751,"*MSB*")</f>
        <v>0</v>
      </c>
      <c r="N12" s="5">
        <f>SUMIFS($C$2:$C$1751,$D$2:$D$1751,"Meat",$E$2:$E$1751,"*BC*") + SUMIFS($C$2:$C$1751,$D$2:$D$1751,"Beverage",$E$2:$E$1751,"*MSB*")</f>
        <v>0</v>
      </c>
      <c r="O12" s="5">
        <f>SUMIFS($C$2:$C$1751,$D$2:$D$1751,"Poultry",$E$2:$E$1751,"*BC*") + SUMIFS($C$2:$C$1751,$D$2:$D$1751,"Beverage",$E$2:$E$1751,"*MSB*")</f>
        <v>0</v>
      </c>
      <c r="P12" s="5">
        <f>SUMIFS($C$2:$C$1751,$D$2:$D$1751,"Pantry",$E$2:$E$1751,"*BC*") + SUMIFS($C$2:$C$1751,$D$2:$D$1751,"Pantry",$E$2:$E$1751,"*MSB*")</f>
        <v>0</v>
      </c>
      <c r="Q12" s="92"/>
      <c r="R12" s="92"/>
      <c r="S12" s="92"/>
    </row>
    <row r="13" spans="1:19">
      <c r="A13" s="92"/>
      <c r="C13" s="269"/>
      <c r="D13" s="93"/>
      <c r="E13" s="93"/>
      <c r="F13" s="92"/>
      <c r="G13" s="92"/>
      <c r="H13" s="96" t="s">
        <v>69</v>
      </c>
      <c r="I13" s="5">
        <f>SUMIFS($C$2:$C$1751,$D$2:$D$1751,"Beverage",$E$2:$E$1751,"*FT*")</f>
        <v>23021.16</v>
      </c>
      <c r="J13" s="5">
        <f>SUMIFS($C$2:$C$1751,$D$2:$D$1751,"Bakery",$E$2:$E$1751,"*FT*")</f>
        <v>0</v>
      </c>
      <c r="K13" s="5">
        <f>SUMIFS($C$2:$C$1751,$D$2:$D$1751,"Produce",$E$2:$E$1751,"*FT*")</f>
        <v>0</v>
      </c>
      <c r="L13" s="5">
        <f>SUMIFS($C$2:$C$1751,$D$2:$D$1751,"Seafood",$E$2:$E$1751,"*FT*")</f>
        <v>0</v>
      </c>
      <c r="M13" s="5">
        <f>SUMIFS($C$2:$C$1751,$D$2:$D$1751,"Dairy",$E$2:$E$1751,"*FT*")</f>
        <v>0</v>
      </c>
      <c r="N13" s="5">
        <f>SUMIFS($C$2:$C$1751,$D$2:$D$1751,"Meat",$E$2:$E$1751,"*FT*")</f>
        <v>0</v>
      </c>
      <c r="O13" s="5">
        <f>SUMIFS($C$2:$C$1751,$D$2:$D$1751,"Poultry",$E$2:$E$1751,"*FT*")</f>
        <v>0</v>
      </c>
      <c r="P13" s="5">
        <f>SUMIFS($C$2:$C$1751,$D$2:$D$1751,"Pantry",$E$2:$E$1751,"*FT*")</f>
        <v>0</v>
      </c>
      <c r="Q13" s="92"/>
      <c r="R13" s="92"/>
      <c r="S13" s="92"/>
    </row>
    <row r="14" spans="1:19">
      <c r="A14" s="92"/>
      <c r="B14" s="268" t="s">
        <v>7471</v>
      </c>
      <c r="C14" s="270">
        <v>952</v>
      </c>
      <c r="D14" s="93" t="s">
        <v>25</v>
      </c>
      <c r="E14" s="93" t="s">
        <v>60</v>
      </c>
      <c r="F14" s="92"/>
      <c r="G14" s="92"/>
      <c r="H14" s="96" t="s">
        <v>70</v>
      </c>
      <c r="I14" s="5">
        <f>SUMIFS($C$2:$C$1751,$D$2:$D$1751,"Beverage",$E$2:$E$1751,"*FL*")</f>
        <v>0</v>
      </c>
      <c r="J14" s="5">
        <f>SUMIFS($C$2:$C$1751,$D$2:$D$1751,"Bakery",$E$2:$E$1751,"*FL*")</f>
        <v>0</v>
      </c>
      <c r="K14" s="5">
        <f>SUMIFS($C$2:$C$1751,$D$2:$D$1751,"Produce",$E$2:$E$1751,"*FL*")</f>
        <v>0</v>
      </c>
      <c r="L14" s="5">
        <f>SUMIFS($C$2:$C$1751,$D$2:$D$1751,"Seafood",$E$2:$E$1751,"*FL*")</f>
        <v>0</v>
      </c>
      <c r="M14" s="5">
        <f>SUMIFS($C$2:$C$1751,$D$2:$D$1751,"Dairy",$E$2:$E$1751,"*FL*")</f>
        <v>0</v>
      </c>
      <c r="N14" s="5">
        <f>SUMIFS($C$2:$C$1751,$D$2:$D$1751,"Meat",$E$2:$E$1751,"*FL*")</f>
        <v>0</v>
      </c>
      <c r="O14" s="5">
        <f>SUMIFS($C$2:$C$1751,$D$2:$D$1751,"Poultry",$E$2:$E$1751,"*FL*")</f>
        <v>0</v>
      </c>
      <c r="P14" s="5">
        <f>SUMIFS($C$2:$C$1751,$D$2:$D$1751,"Pantry",$E$2:$E$1751,"*FL*")</f>
        <v>0</v>
      </c>
      <c r="Q14" s="92"/>
      <c r="R14" s="92"/>
      <c r="S14" s="92"/>
    </row>
    <row r="15" spans="1:19">
      <c r="A15" s="92"/>
      <c r="C15" s="269"/>
      <c r="D15" s="93"/>
      <c r="E15" s="92"/>
      <c r="F15" s="92"/>
      <c r="G15" s="92"/>
      <c r="H15" s="97" t="s">
        <v>72</v>
      </c>
      <c r="I15" s="5">
        <f>SUMIFS($C$2:$C$1751,$D$2:$D$1751,"Beverage",$E$2:$E$1751,"*PO*")</f>
        <v>0</v>
      </c>
      <c r="J15" s="5">
        <f>SUMIFS($C$2:$C$1751,$D$2:$D$1751,"Bakery",$E$2:$E$1751,"*PO*")</f>
        <v>0</v>
      </c>
      <c r="K15" s="5">
        <f>SUMIFS($C$2:$C$1751,$D$2:$D$1751,"Produce",$E$2:$E$1751,"*PO*")</f>
        <v>0</v>
      </c>
      <c r="L15" s="5">
        <f>SUMIFS($C$2:$C$1751,$D$2:$D$1751,"Seafood",$E$2:$E$1751,"*PO*")</f>
        <v>0</v>
      </c>
      <c r="M15" s="5">
        <f>SUMIFS($C$2:$C$1751,$D$2:$D$1751,"Dairy",$E$2:$E$1751,"*PO*")</f>
        <v>0</v>
      </c>
      <c r="N15" s="5">
        <f>SUMIFS($C$2:$C$1751,$D$2:$D$1751,"Meat",$E$2:$E$1751,"*PO*")</f>
        <v>0</v>
      </c>
      <c r="O15" s="5">
        <f>SUMIFS($C$2:$C$1751,$D$2:$D$1751,"Poultry",$E$2:$E$1751,"*PO*")</f>
        <v>0</v>
      </c>
      <c r="P15" s="5">
        <f>SUMIFS($C$2:$C$1751,$D$2:$D$1751,"Pantry",$E$2:$E$1751,"*PO*")</f>
        <v>0</v>
      </c>
      <c r="Q15" s="92"/>
      <c r="R15" s="92"/>
      <c r="S15" s="92"/>
    </row>
    <row r="16" spans="1:19" ht="50.25" customHeight="1">
      <c r="A16" s="92"/>
      <c r="B16" s="268" t="s">
        <v>7472</v>
      </c>
      <c r="C16" s="270">
        <v>9519</v>
      </c>
      <c r="D16" s="93" t="s">
        <v>25</v>
      </c>
      <c r="E16" s="92"/>
      <c r="F16" s="92"/>
      <c r="G16" s="98"/>
      <c r="H16" s="7" t="s">
        <v>196</v>
      </c>
      <c r="I16" s="8">
        <f>C557</f>
        <v>0</v>
      </c>
      <c r="Q16" s="92"/>
      <c r="R16" s="92"/>
      <c r="S16" s="92"/>
    </row>
    <row r="17" spans="1:19" ht="30.75">
      <c r="A17" s="92"/>
      <c r="C17" s="269"/>
      <c r="D17" s="93"/>
      <c r="E17" s="92"/>
      <c r="F17" s="92"/>
      <c r="G17" s="92"/>
      <c r="H17" s="2" t="s">
        <v>200</v>
      </c>
      <c r="I17" s="8">
        <f>SUMIF($E$2:$E$1751,"* *F10",$C$2:$C$1751)</f>
        <v>0</v>
      </c>
      <c r="Q17" s="92"/>
      <c r="R17" s="92"/>
      <c r="S17" s="92"/>
    </row>
    <row r="18" spans="1:19">
      <c r="A18" s="92"/>
      <c r="B18" s="268" t="s">
        <v>7473</v>
      </c>
      <c r="C18" s="270">
        <v>242</v>
      </c>
      <c r="D18" s="93" t="s">
        <v>25</v>
      </c>
      <c r="E18" s="92"/>
      <c r="F18" s="92"/>
      <c r="G18" s="92"/>
      <c r="H18" s="99" t="s">
        <v>204</v>
      </c>
      <c r="I18" s="45">
        <f>SUM(I2:P15)</f>
        <v>128773.82</v>
      </c>
      <c r="Q18" s="92"/>
      <c r="R18" s="92"/>
      <c r="S18" s="92"/>
    </row>
    <row r="19" spans="1:19" ht="61.5" customHeight="1">
      <c r="A19" s="92"/>
      <c r="C19" s="269"/>
      <c r="D19" s="93"/>
      <c r="E19" s="92"/>
      <c r="F19" s="92"/>
      <c r="G19" s="92"/>
      <c r="H19" s="99" t="s">
        <v>77</v>
      </c>
      <c r="I19" s="70">
        <f>I18-I17</f>
        <v>128773.82</v>
      </c>
      <c r="Q19" s="92"/>
      <c r="R19" s="92"/>
      <c r="S19" s="92"/>
    </row>
    <row r="20" spans="1:19">
      <c r="A20" s="92"/>
      <c r="B20" s="268" t="s">
        <v>7474</v>
      </c>
      <c r="C20" s="270">
        <v>282</v>
      </c>
      <c r="D20" s="93" t="s">
        <v>25</v>
      </c>
      <c r="E20" s="92"/>
      <c r="F20" s="92"/>
      <c r="G20" s="92"/>
      <c r="H20" s="92"/>
      <c r="I20" s="53"/>
      <c r="L20" s="1"/>
      <c r="M20" s="8"/>
      <c r="Q20" s="92"/>
      <c r="R20" s="92"/>
      <c r="S20" s="92"/>
    </row>
    <row r="21" spans="1:19">
      <c r="A21" s="92"/>
      <c r="C21" s="269"/>
      <c r="D21" s="93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/>
      <c r="B22" s="268" t="s">
        <v>7475</v>
      </c>
      <c r="C22" s="270">
        <v>276</v>
      </c>
      <c r="D22" s="93" t="s">
        <v>26</v>
      </c>
      <c r="E22" s="92"/>
      <c r="F22" s="92"/>
      <c r="G22" s="101" t="s">
        <v>122</v>
      </c>
      <c r="H22" s="5">
        <f>SUMIF($D$2:$D$600,"Beverage",$C$2:$C$600)</f>
        <v>159881.40000000002</v>
      </c>
      <c r="I22" s="5">
        <f>SUMIF($D$2:$D$600,"Bakery",$C$2:$C$600)</f>
        <v>0</v>
      </c>
      <c r="J22" s="5">
        <f>SUMIF($D$2:$D$600,"Produce",$C$2:$C$600)</f>
        <v>0</v>
      </c>
      <c r="K22" s="5">
        <f>SUMIF($D$2:$D$600,"Seafood",$C$2:$C$600)</f>
        <v>0</v>
      </c>
      <c r="L22" s="5">
        <f>SUMIF($D$2:$D$600,"Dairy",$C$2:$C$600)</f>
        <v>8211.68</v>
      </c>
      <c r="M22" s="5">
        <f>SUMIF($D$2:$D$600,"Meat",$C$2:$C$600)</f>
        <v>0</v>
      </c>
      <c r="N22" s="5">
        <f>SUMIF($D$2:$D$600,"Poultry",$C$2:$C$600)</f>
        <v>0</v>
      </c>
      <c r="O22" s="5">
        <f>SUMIF($D$2:$D$600,"Pantry",$C$2:$C$600)</f>
        <v>12315.48</v>
      </c>
      <c r="P22" s="92"/>
      <c r="Q22" s="92"/>
      <c r="R22" s="92"/>
      <c r="S22" s="92"/>
    </row>
    <row r="23" spans="1:19">
      <c r="A23" s="92"/>
      <c r="B23" s="268" t="s">
        <v>7476</v>
      </c>
      <c r="C23" s="270">
        <v>7</v>
      </c>
      <c r="D23" s="93" t="s">
        <v>25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/>
      <c r="B24" s="268" t="s">
        <v>7477</v>
      </c>
      <c r="C24" s="270">
        <v>159</v>
      </c>
      <c r="D24" s="93" t="s">
        <v>25</v>
      </c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268" t="s">
        <v>7478</v>
      </c>
      <c r="C25" s="270">
        <v>1854</v>
      </c>
      <c r="D25" s="93" t="s">
        <v>25</v>
      </c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268" t="s">
        <v>7479</v>
      </c>
      <c r="C26" s="270">
        <v>97</v>
      </c>
      <c r="D26" s="93" t="s">
        <v>25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C27" s="269"/>
      <c r="D27" s="93"/>
      <c r="E27" s="92"/>
      <c r="F27" s="92"/>
      <c r="G27" s="92"/>
      <c r="H27" s="92"/>
      <c r="I27" s="109" t="s">
        <v>122</v>
      </c>
      <c r="J27" s="110">
        <v>0</v>
      </c>
      <c r="K27" s="111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268" t="s">
        <v>7480</v>
      </c>
      <c r="C28" s="270">
        <v>106</v>
      </c>
      <c r="D28" s="93" t="s">
        <v>25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268" t="s">
        <v>7481</v>
      </c>
      <c r="C29" s="270">
        <v>230</v>
      </c>
      <c r="D29" s="93" t="s">
        <v>25</v>
      </c>
      <c r="E29" s="92" t="s">
        <v>60</v>
      </c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268" t="s">
        <v>7482</v>
      </c>
      <c r="C30" s="270">
        <v>53</v>
      </c>
      <c r="D30" s="93" t="s">
        <v>25</v>
      </c>
      <c r="E30" s="92" t="s">
        <v>60</v>
      </c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268" t="s">
        <v>7483</v>
      </c>
      <c r="C31" s="270">
        <v>100</v>
      </c>
      <c r="D31" s="93" t="s">
        <v>25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268" t="s">
        <v>7484</v>
      </c>
      <c r="C32" s="270">
        <v>5023</v>
      </c>
      <c r="D32" s="93" t="s">
        <v>25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268" t="s">
        <v>7485</v>
      </c>
      <c r="C33" s="270">
        <v>156</v>
      </c>
      <c r="D33" s="93" t="s">
        <v>25</v>
      </c>
      <c r="E33" s="92" t="s">
        <v>60</v>
      </c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268" t="s">
        <v>7486</v>
      </c>
      <c r="C34" s="270">
        <v>52</v>
      </c>
      <c r="D34" s="93" t="s">
        <v>25</v>
      </c>
      <c r="E34" s="92" t="s">
        <v>60</v>
      </c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268" t="s">
        <v>7487</v>
      </c>
      <c r="C35" s="270">
        <v>182</v>
      </c>
      <c r="D35" s="93" t="s">
        <v>25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268" t="s">
        <v>7488</v>
      </c>
      <c r="C36" s="270">
        <v>166</v>
      </c>
      <c r="D36" s="93" t="s">
        <v>25</v>
      </c>
      <c r="E36" s="92" t="s">
        <v>60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268" t="s">
        <v>7489</v>
      </c>
      <c r="C37" s="270">
        <v>168</v>
      </c>
      <c r="D37" s="93" t="s">
        <v>34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268" t="s">
        <v>7490</v>
      </c>
      <c r="C38" s="270">
        <v>116</v>
      </c>
      <c r="D38" s="93" t="s">
        <v>34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268" t="s">
        <v>7491</v>
      </c>
      <c r="C39" s="270">
        <v>71</v>
      </c>
      <c r="D39" s="93" t="s">
        <v>34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268" t="s">
        <v>7492</v>
      </c>
      <c r="C40" s="270">
        <v>76</v>
      </c>
      <c r="D40" s="93" t="s">
        <v>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268" t="s">
        <v>7493</v>
      </c>
      <c r="C41" s="270">
        <v>382</v>
      </c>
      <c r="D41" s="93" t="s">
        <v>34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268" t="s">
        <v>7494</v>
      </c>
      <c r="C42" s="270">
        <v>1510</v>
      </c>
      <c r="D42" s="93" t="s">
        <v>34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268" t="s">
        <v>7495</v>
      </c>
      <c r="C43" s="270">
        <v>68</v>
      </c>
      <c r="D43" s="93" t="s">
        <v>34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268" t="s">
        <v>7496</v>
      </c>
      <c r="C44" s="270">
        <v>117</v>
      </c>
      <c r="D44" s="93" t="s">
        <v>34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268" t="s">
        <v>7497</v>
      </c>
      <c r="C45" s="270">
        <v>76</v>
      </c>
      <c r="D45" s="93" t="s">
        <v>34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268" t="s">
        <v>7498</v>
      </c>
      <c r="C46" s="270">
        <v>95</v>
      </c>
      <c r="D46" s="93" t="s">
        <v>34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268" t="s">
        <v>7499</v>
      </c>
      <c r="C47" s="270">
        <v>109</v>
      </c>
      <c r="D47" s="93" t="s">
        <v>26</v>
      </c>
      <c r="E47" s="92" t="s">
        <v>65</v>
      </c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268" t="s">
        <v>7500</v>
      </c>
      <c r="C48" s="270">
        <v>142</v>
      </c>
      <c r="D48" s="93" t="s">
        <v>26</v>
      </c>
      <c r="E48" s="92" t="s">
        <v>65</v>
      </c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268" t="s">
        <v>7501</v>
      </c>
      <c r="C49" s="270">
        <v>59</v>
      </c>
      <c r="D49" s="93" t="s">
        <v>34</v>
      </c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268" t="s">
        <v>7502</v>
      </c>
      <c r="C50" s="270">
        <v>551</v>
      </c>
      <c r="D50" s="93" t="s">
        <v>26</v>
      </c>
      <c r="E50" s="92" t="s">
        <v>65</v>
      </c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268" t="s">
        <v>7503</v>
      </c>
      <c r="C51" s="270">
        <v>91</v>
      </c>
      <c r="D51" s="93" t="s">
        <v>34</v>
      </c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268" t="s">
        <v>7504</v>
      </c>
      <c r="C52" s="270">
        <v>212</v>
      </c>
      <c r="D52" s="93" t="s">
        <v>34</v>
      </c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112"/>
      <c r="B53" s="268" t="s">
        <v>7505</v>
      </c>
      <c r="C53" s="270">
        <v>978</v>
      </c>
      <c r="D53" s="93" t="s">
        <v>34</v>
      </c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268" t="s">
        <v>7506</v>
      </c>
      <c r="C54" s="270">
        <v>30</v>
      </c>
      <c r="D54" s="93" t="s">
        <v>34</v>
      </c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268" t="s">
        <v>7507</v>
      </c>
      <c r="C55" s="270">
        <v>91</v>
      </c>
      <c r="D55" s="93" t="s">
        <v>34</v>
      </c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268" t="s">
        <v>7508</v>
      </c>
      <c r="C56" s="270">
        <v>212</v>
      </c>
      <c r="D56" s="93" t="s">
        <v>34</v>
      </c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112"/>
      <c r="B57" s="268" t="s">
        <v>7509</v>
      </c>
      <c r="C57" s="270">
        <v>114</v>
      </c>
      <c r="D57" s="93" t="s">
        <v>25</v>
      </c>
      <c r="E57" s="92" t="s">
        <v>60</v>
      </c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112"/>
      <c r="B58" s="268" t="s">
        <v>7510</v>
      </c>
      <c r="C58" s="270">
        <v>90</v>
      </c>
      <c r="D58" s="93" t="s">
        <v>34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268" t="s">
        <v>7511</v>
      </c>
      <c r="C59" s="270">
        <v>44</v>
      </c>
      <c r="D59" s="93" t="s">
        <v>34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268" t="s">
        <v>7512</v>
      </c>
      <c r="C60" s="270">
        <v>66</v>
      </c>
      <c r="D60" s="93" t="s">
        <v>34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268" t="s">
        <v>7513</v>
      </c>
      <c r="C61" s="270">
        <v>99</v>
      </c>
      <c r="D61" s="93" t="s">
        <v>34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268" t="s">
        <v>7514</v>
      </c>
      <c r="C62" s="270">
        <v>150</v>
      </c>
      <c r="D62" s="93" t="s">
        <v>34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268" t="s">
        <v>7515</v>
      </c>
      <c r="C63" s="270">
        <v>461</v>
      </c>
      <c r="D63" s="93" t="s">
        <v>34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268" t="s">
        <v>7516</v>
      </c>
      <c r="C64" s="270">
        <v>717</v>
      </c>
      <c r="D64" s="93" t="s">
        <v>34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268" t="s">
        <v>7517</v>
      </c>
      <c r="C65" s="270">
        <v>132</v>
      </c>
      <c r="D65" s="93" t="s">
        <v>34</v>
      </c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268" t="s">
        <v>7518</v>
      </c>
      <c r="C66" s="270">
        <v>731</v>
      </c>
      <c r="D66" s="93" t="s">
        <v>34</v>
      </c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268" t="s">
        <v>7519</v>
      </c>
      <c r="C67" s="270">
        <v>720</v>
      </c>
      <c r="D67" s="93" t="s">
        <v>34</v>
      </c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268" t="s">
        <v>7520</v>
      </c>
      <c r="C68" s="270">
        <v>530</v>
      </c>
      <c r="D68" s="93" t="s">
        <v>34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268" t="s">
        <v>7521</v>
      </c>
      <c r="C69" s="270">
        <v>1704</v>
      </c>
      <c r="D69" s="93" t="s">
        <v>25</v>
      </c>
      <c r="E69" s="92" t="s">
        <v>60</v>
      </c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268" t="s">
        <v>7465</v>
      </c>
      <c r="C70" s="270">
        <v>357</v>
      </c>
      <c r="D70" s="93" t="s">
        <v>25</v>
      </c>
      <c r="E70" s="92" t="s">
        <v>60</v>
      </c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268" t="s">
        <v>7466</v>
      </c>
      <c r="C71" s="270">
        <v>2154</v>
      </c>
      <c r="D71" s="93" t="s">
        <v>25</v>
      </c>
      <c r="E71" s="92" t="s">
        <v>60</v>
      </c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268" t="s">
        <v>7467</v>
      </c>
      <c r="C72" s="270">
        <v>4161</v>
      </c>
      <c r="D72" s="93" t="s">
        <v>25</v>
      </c>
      <c r="E72" s="92" t="s">
        <v>60</v>
      </c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D73" s="93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268" t="s">
        <v>7468</v>
      </c>
      <c r="C74" s="270">
        <v>386</v>
      </c>
      <c r="D74" s="93" t="s">
        <v>25</v>
      </c>
      <c r="E74" s="92" t="s">
        <v>60</v>
      </c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D75" s="93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268" t="s">
        <v>7471</v>
      </c>
      <c r="C76" s="270">
        <v>386</v>
      </c>
      <c r="D76" s="93" t="s">
        <v>25</v>
      </c>
      <c r="E76" s="92" t="s">
        <v>60</v>
      </c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D77" s="93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268" t="s">
        <v>7522</v>
      </c>
      <c r="C78" s="270">
        <v>1190</v>
      </c>
      <c r="D78" s="93" t="s">
        <v>25</v>
      </c>
      <c r="E78" s="92" t="s">
        <v>60</v>
      </c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D79" s="93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92"/>
      <c r="B80" s="268" t="s">
        <v>7523</v>
      </c>
      <c r="C80" s="270">
        <v>5449</v>
      </c>
      <c r="D80" s="93" t="s">
        <v>25</v>
      </c>
      <c r="E80" s="92" t="s">
        <v>69</v>
      </c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D81" s="93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268" t="s">
        <v>7524</v>
      </c>
      <c r="C82" s="270">
        <v>1518</v>
      </c>
      <c r="D82" s="93" t="s">
        <v>25</v>
      </c>
      <c r="E82" s="92" t="s">
        <v>60</v>
      </c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268"/>
      <c r="D83" s="93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268" t="s">
        <v>7525</v>
      </c>
      <c r="C84" s="270">
        <v>456</v>
      </c>
      <c r="D84" s="93" t="s">
        <v>25</v>
      </c>
      <c r="E84" s="92" t="s">
        <v>60</v>
      </c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268"/>
      <c r="D85" s="93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268" t="s">
        <v>7473</v>
      </c>
      <c r="C86" s="270">
        <v>242</v>
      </c>
      <c r="D86" s="93" t="s">
        <v>25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C87" s="268"/>
      <c r="D87" s="93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268" t="s">
        <v>7526</v>
      </c>
      <c r="C88" s="270">
        <v>242</v>
      </c>
      <c r="D88" s="93" t="s">
        <v>25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D89" s="93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268" t="s">
        <v>7474</v>
      </c>
      <c r="C90" s="270">
        <v>242</v>
      </c>
      <c r="D90" s="93" t="s">
        <v>25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92"/>
      <c r="B91" s="92"/>
      <c r="C91" s="94"/>
      <c r="D91" s="93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268" t="s">
        <v>7527</v>
      </c>
      <c r="C92" s="270">
        <v>1566</v>
      </c>
      <c r="D92" s="93" t="s">
        <v>25</v>
      </c>
      <c r="E92" s="92" t="s">
        <v>60</v>
      </c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92"/>
      <c r="C93" s="268"/>
      <c r="D93" s="93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268" t="s">
        <v>7528</v>
      </c>
      <c r="C94" s="270">
        <v>885</v>
      </c>
      <c r="D94" s="93" t="s">
        <v>25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C95" s="268"/>
      <c r="D95" s="93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268" t="s">
        <v>7529</v>
      </c>
      <c r="C96" s="270">
        <v>1774</v>
      </c>
      <c r="D96" s="93" t="s">
        <v>26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C97" s="268"/>
      <c r="D97" s="93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268" t="s">
        <v>7530</v>
      </c>
      <c r="C98" s="270">
        <v>1641</v>
      </c>
      <c r="D98" s="93" t="s">
        <v>34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268"/>
      <c r="D99" s="93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268" t="s">
        <v>7531</v>
      </c>
      <c r="C100" s="270">
        <v>144</v>
      </c>
      <c r="D100" s="93" t="s">
        <v>25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D101" s="93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268" t="s">
        <v>7532</v>
      </c>
      <c r="C102" s="270">
        <v>53</v>
      </c>
      <c r="D102" s="93" t="s">
        <v>25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C103" s="268"/>
      <c r="D103" s="93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268" t="s">
        <v>7533</v>
      </c>
      <c r="C104" s="270">
        <v>238</v>
      </c>
      <c r="D104" s="93" t="s">
        <v>25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C105" s="268"/>
      <c r="D105" s="93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268" t="s">
        <v>7534</v>
      </c>
      <c r="C106" s="270">
        <v>238</v>
      </c>
      <c r="D106" s="93" t="s">
        <v>25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C107" s="268"/>
      <c r="D107" s="93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268" t="s">
        <v>7535</v>
      </c>
      <c r="C108" s="270">
        <v>238</v>
      </c>
      <c r="D108" s="93" t="s">
        <v>25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D109" s="93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268" t="s">
        <v>7536</v>
      </c>
      <c r="C110" s="270">
        <v>159</v>
      </c>
      <c r="D110" s="93" t="s">
        <v>25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D111" s="93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268" t="s">
        <v>7537</v>
      </c>
      <c r="C112" s="270">
        <v>23</v>
      </c>
      <c r="D112" s="93" t="s">
        <v>25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D113" s="93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268" t="s">
        <v>7538</v>
      </c>
      <c r="C114" s="270">
        <v>48</v>
      </c>
      <c r="D114" s="93" t="s">
        <v>25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C115" s="268"/>
      <c r="D115" s="93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268" t="s">
        <v>7539</v>
      </c>
      <c r="C116" s="270">
        <v>53</v>
      </c>
      <c r="D116" s="93" t="s">
        <v>25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C117" s="268"/>
      <c r="D117" s="93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268" t="s">
        <v>7477</v>
      </c>
      <c r="C118" s="270">
        <v>144</v>
      </c>
      <c r="D118" s="93" t="s">
        <v>25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C119" s="268"/>
      <c r="D119" s="93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268" t="s">
        <v>7540</v>
      </c>
      <c r="C120" s="270">
        <v>740</v>
      </c>
      <c r="D120" s="93" t="s">
        <v>25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268"/>
      <c r="D121" s="93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268" t="s">
        <v>7479</v>
      </c>
      <c r="C122" s="270">
        <v>317</v>
      </c>
      <c r="D122" s="93" t="s">
        <v>25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C123" s="270"/>
      <c r="D123" s="93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268" t="s">
        <v>7480</v>
      </c>
      <c r="C124" s="270">
        <v>476</v>
      </c>
      <c r="D124" s="93" t="s">
        <v>25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D125" s="93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268" t="s">
        <v>7541</v>
      </c>
      <c r="C126" s="270">
        <v>476</v>
      </c>
      <c r="D126" s="93" t="s">
        <v>25</v>
      </c>
      <c r="E126" s="92" t="s">
        <v>60</v>
      </c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C127" s="268"/>
      <c r="D127" s="93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268" t="s">
        <v>7481</v>
      </c>
      <c r="C128" s="270">
        <v>687</v>
      </c>
      <c r="D128" s="93" t="s">
        <v>25</v>
      </c>
      <c r="E128" s="92" t="s">
        <v>60</v>
      </c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C129" s="268"/>
      <c r="D129" s="93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268" t="s">
        <v>7482</v>
      </c>
      <c r="C130" s="270">
        <v>529</v>
      </c>
      <c r="D130" s="93" t="s">
        <v>25</v>
      </c>
      <c r="E130" s="92" t="s">
        <v>60</v>
      </c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D131" s="93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268" t="s">
        <v>7483</v>
      </c>
      <c r="C132" s="270">
        <v>100</v>
      </c>
      <c r="D132" s="93" t="s">
        <v>25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D133" s="93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268" t="s">
        <v>7485</v>
      </c>
      <c r="C134" s="270">
        <v>390</v>
      </c>
      <c r="D134" s="93" t="s">
        <v>25</v>
      </c>
      <c r="E134" s="92" t="s">
        <v>60</v>
      </c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D135" s="93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268" t="s">
        <v>7542</v>
      </c>
      <c r="C136" s="270">
        <v>155</v>
      </c>
      <c r="D136" s="93" t="s">
        <v>25</v>
      </c>
      <c r="E136" s="92" t="s">
        <v>60</v>
      </c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D137" s="93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268" t="s">
        <v>7543</v>
      </c>
      <c r="C138" s="270">
        <v>108</v>
      </c>
      <c r="D138" s="93" t="s">
        <v>25</v>
      </c>
      <c r="E138" s="92" t="s">
        <v>60</v>
      </c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C139" s="268"/>
      <c r="D139" s="93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268" t="s">
        <v>7521</v>
      </c>
      <c r="C140" s="270">
        <v>31441</v>
      </c>
      <c r="D140" s="93" t="s">
        <v>25</v>
      </c>
      <c r="E140" s="92" t="s">
        <v>60</v>
      </c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D141" s="93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268" t="s">
        <v>7465</v>
      </c>
      <c r="C142" s="270">
        <v>2789</v>
      </c>
      <c r="D142" s="93" t="s">
        <v>25</v>
      </c>
      <c r="E142" s="92" t="s">
        <v>60</v>
      </c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D143" s="93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268" t="s">
        <v>7466</v>
      </c>
      <c r="C144" s="270">
        <v>5679</v>
      </c>
      <c r="D144" s="93" t="s">
        <v>25</v>
      </c>
      <c r="E144" s="92" t="s">
        <v>60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D145" s="93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268" t="s">
        <v>7467</v>
      </c>
      <c r="C146" s="270">
        <v>714</v>
      </c>
      <c r="D146" s="93" t="s">
        <v>25</v>
      </c>
      <c r="E146" s="92" t="s">
        <v>60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D147" s="93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268" t="s">
        <v>7468</v>
      </c>
      <c r="C148" s="270">
        <v>1785</v>
      </c>
      <c r="D148" s="93" t="s">
        <v>25</v>
      </c>
      <c r="E148" s="92" t="s">
        <v>7544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C149" s="268"/>
      <c r="D149" s="93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268" t="s">
        <v>7523</v>
      </c>
      <c r="C150" s="270">
        <v>5712</v>
      </c>
      <c r="D150" s="93" t="s">
        <v>25</v>
      </c>
      <c r="E150" s="92" t="s">
        <v>69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D151" s="93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268" t="s">
        <v>7545</v>
      </c>
      <c r="C152" s="270">
        <v>2187</v>
      </c>
      <c r="D152" s="93" t="s">
        <v>25</v>
      </c>
      <c r="E152" s="92" t="s">
        <v>7544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C153" s="269"/>
      <c r="D153" s="93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268" t="s">
        <v>7524</v>
      </c>
      <c r="C154" s="270">
        <v>759</v>
      </c>
      <c r="D154" s="93" t="s">
        <v>25</v>
      </c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C155" s="269"/>
      <c r="D155" s="93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268" t="s">
        <v>7525</v>
      </c>
      <c r="C156" s="270">
        <v>3195</v>
      </c>
      <c r="D156" s="93" t="s">
        <v>25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C157" s="269"/>
      <c r="D157" s="93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268" t="s">
        <v>7546</v>
      </c>
      <c r="C158" s="270">
        <v>2379</v>
      </c>
      <c r="D158" s="93" t="s">
        <v>26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C159" s="269"/>
      <c r="D159" s="93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268" t="s">
        <v>7527</v>
      </c>
      <c r="C160" s="270">
        <v>1462</v>
      </c>
      <c r="D160" s="93" t="s">
        <v>25</v>
      </c>
      <c r="E160" s="92" t="s">
        <v>7544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C161" s="269"/>
      <c r="D161" s="93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268" t="s">
        <v>7528</v>
      </c>
      <c r="C162" s="270">
        <v>791</v>
      </c>
      <c r="D162" s="93" t="s">
        <v>25</v>
      </c>
      <c r="E162" s="92" t="s">
        <v>7544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C163" s="269"/>
      <c r="D163" s="93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268" t="s">
        <v>7547</v>
      </c>
      <c r="C164" s="270">
        <v>123</v>
      </c>
      <c r="D164" s="93" t="s">
        <v>25</v>
      </c>
      <c r="E164" s="92" t="s">
        <v>7544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C165" s="269"/>
      <c r="D165" s="93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268" t="s">
        <v>7529</v>
      </c>
      <c r="C166" s="270">
        <v>2193</v>
      </c>
      <c r="D166" s="93" t="s">
        <v>26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C167" s="269"/>
      <c r="D167" s="93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268" t="s">
        <v>7530</v>
      </c>
      <c r="C168" s="270">
        <v>1601</v>
      </c>
      <c r="D168" s="93" t="s">
        <v>34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269"/>
      <c r="D169" s="93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268" t="s">
        <v>7531</v>
      </c>
      <c r="C170" s="270">
        <v>288</v>
      </c>
      <c r="D170" s="93" t="s">
        <v>25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269"/>
      <c r="D171" s="93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268" t="s">
        <v>7548</v>
      </c>
      <c r="C172" s="270">
        <v>106</v>
      </c>
      <c r="D172" s="93" t="s">
        <v>25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269"/>
      <c r="D173" s="93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268" t="s">
        <v>7549</v>
      </c>
      <c r="C174" s="270">
        <v>46</v>
      </c>
      <c r="D174" s="93" t="s">
        <v>25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269"/>
      <c r="D175" s="93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268" t="s">
        <v>7550</v>
      </c>
      <c r="C176" s="270">
        <v>46</v>
      </c>
      <c r="D176" s="93" t="s">
        <v>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269"/>
      <c r="D177" s="93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268" t="s">
        <v>7539</v>
      </c>
      <c r="C178" s="270">
        <v>48</v>
      </c>
      <c r="D178" s="93" t="s">
        <v>25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C179" s="270"/>
      <c r="D179" s="93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268" t="s">
        <v>7551</v>
      </c>
      <c r="C180" s="270">
        <v>144</v>
      </c>
      <c r="D180" s="93" t="s">
        <v>25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C181" s="269"/>
      <c r="D181" s="93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268" t="s">
        <v>7477</v>
      </c>
      <c r="C182" s="270">
        <v>96</v>
      </c>
      <c r="D182" s="93" t="s">
        <v>25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C183" s="269"/>
      <c r="D183" s="93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268" t="s">
        <v>7478</v>
      </c>
      <c r="C184" s="270">
        <v>846</v>
      </c>
      <c r="D184" s="93" t="s">
        <v>25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C185" s="269"/>
      <c r="D185" s="93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268" t="s">
        <v>7540</v>
      </c>
      <c r="C186" s="270">
        <v>206</v>
      </c>
      <c r="D186" s="93" t="s">
        <v>25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C187" s="269"/>
      <c r="D187" s="93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268" t="s">
        <v>7479</v>
      </c>
      <c r="C188" s="270">
        <v>950</v>
      </c>
      <c r="D188" s="93" t="s">
        <v>25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C189" s="269"/>
      <c r="D189" s="93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268" t="s">
        <v>7480</v>
      </c>
      <c r="C190" s="270">
        <v>793</v>
      </c>
      <c r="D190" s="93" t="s">
        <v>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C191" s="269"/>
      <c r="D191" s="93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268" t="s">
        <v>7541</v>
      </c>
      <c r="C192" s="270">
        <v>1162</v>
      </c>
      <c r="D192" s="93" t="s">
        <v>25</v>
      </c>
      <c r="E192" s="92" t="s">
        <v>60</v>
      </c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C193" s="269"/>
      <c r="D193" s="93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268" t="s">
        <v>7481</v>
      </c>
      <c r="C194" s="270">
        <v>1267</v>
      </c>
      <c r="D194" s="93" t="s">
        <v>25</v>
      </c>
      <c r="E194" s="92" t="s">
        <v>60</v>
      </c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C195" s="269"/>
      <c r="D195" s="93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268" t="s">
        <v>7482</v>
      </c>
      <c r="C196" s="270">
        <v>1005</v>
      </c>
      <c r="D196" s="93" t="s">
        <v>25</v>
      </c>
      <c r="E196" s="92" t="s">
        <v>60</v>
      </c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C197" s="269"/>
      <c r="D197" s="93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268" t="s">
        <v>7552</v>
      </c>
      <c r="C198" s="270">
        <v>1215</v>
      </c>
      <c r="D198" s="93" t="s">
        <v>25</v>
      </c>
      <c r="E198" s="92" t="s">
        <v>60</v>
      </c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C199" s="269"/>
      <c r="D199" s="93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268" t="s">
        <v>7483</v>
      </c>
      <c r="C200" s="270">
        <v>634</v>
      </c>
      <c r="D200" s="93" t="s">
        <v>25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C201" s="269"/>
      <c r="D201" s="93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268" t="s">
        <v>7485</v>
      </c>
      <c r="C202" s="270">
        <v>897</v>
      </c>
      <c r="D202" s="93" t="s">
        <v>25</v>
      </c>
      <c r="E202" s="92" t="s">
        <v>60</v>
      </c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C203" s="269"/>
      <c r="D203" s="93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268" t="s">
        <v>7486</v>
      </c>
      <c r="C204" s="270">
        <v>858</v>
      </c>
      <c r="D204" s="93" t="s">
        <v>25</v>
      </c>
      <c r="E204" s="92" t="s">
        <v>60</v>
      </c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269"/>
      <c r="D205" s="93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268" t="s">
        <v>7466</v>
      </c>
      <c r="C206" s="270">
        <v>6306</v>
      </c>
      <c r="D206" s="93" t="s">
        <v>25</v>
      </c>
      <c r="E206" s="92" t="s">
        <v>60</v>
      </c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C207" s="269"/>
      <c r="D207" s="93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268" t="s">
        <v>7467</v>
      </c>
      <c r="C208" s="270">
        <v>10350</v>
      </c>
      <c r="D208" s="93" t="s">
        <v>25</v>
      </c>
      <c r="E208" s="270" t="s">
        <v>60</v>
      </c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269"/>
      <c r="D209" s="93"/>
      <c r="E209" s="269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268" t="s">
        <v>7553</v>
      </c>
      <c r="C210" s="270">
        <v>149</v>
      </c>
      <c r="D210" s="93" t="s">
        <v>25</v>
      </c>
      <c r="E210" s="270" t="s">
        <v>60</v>
      </c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269"/>
      <c r="D211" s="93"/>
      <c r="E211" s="269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268" t="s">
        <v>7554</v>
      </c>
      <c r="C212" s="270">
        <v>325</v>
      </c>
      <c r="D212" s="93" t="s">
        <v>25</v>
      </c>
      <c r="E212" s="270" t="s">
        <v>60</v>
      </c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C213" s="269"/>
      <c r="D213" s="93"/>
      <c r="E213" s="269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268" t="s">
        <v>7546</v>
      </c>
      <c r="C214" s="270">
        <v>113</v>
      </c>
      <c r="D214" s="93" t="s">
        <v>26</v>
      </c>
      <c r="E214" s="270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C215" s="269"/>
      <c r="D215" s="93"/>
      <c r="E215" s="269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268" t="s">
        <v>7555</v>
      </c>
      <c r="C216" s="270">
        <v>912</v>
      </c>
      <c r="D216" s="93" t="s">
        <v>25</v>
      </c>
      <c r="E216" s="270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3"/>
      <c r="E217" s="269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268" t="s">
        <v>7488</v>
      </c>
      <c r="C218" s="270">
        <v>67</v>
      </c>
      <c r="D218" s="93" t="s">
        <v>25</v>
      </c>
      <c r="E218" s="270" t="s">
        <v>60</v>
      </c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C219" s="269"/>
      <c r="D219" s="93"/>
      <c r="E219" s="269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268" t="s">
        <v>7489</v>
      </c>
      <c r="C220" s="270">
        <v>176</v>
      </c>
      <c r="D220" s="93" t="s">
        <v>34</v>
      </c>
      <c r="E220" s="270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C221" s="269"/>
      <c r="D221" s="93"/>
      <c r="E221" s="269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268" t="s">
        <v>7490</v>
      </c>
      <c r="C222" s="270">
        <v>104</v>
      </c>
      <c r="D222" s="93" t="s">
        <v>34</v>
      </c>
      <c r="E222" s="270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C223" s="269"/>
      <c r="D223" s="93"/>
      <c r="E223" s="269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268" t="s">
        <v>7491</v>
      </c>
      <c r="C224" s="270">
        <v>79</v>
      </c>
      <c r="D224" s="93" t="s">
        <v>34</v>
      </c>
      <c r="E224" s="270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C225" s="269"/>
      <c r="D225" s="93"/>
      <c r="E225" s="269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268" t="s">
        <v>7492</v>
      </c>
      <c r="C226" s="270">
        <v>79</v>
      </c>
      <c r="D226" s="93" t="s">
        <v>34</v>
      </c>
      <c r="E226" s="270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C227" s="269"/>
      <c r="D227" s="93"/>
      <c r="E227" s="269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268" t="s">
        <v>7493</v>
      </c>
      <c r="C228" s="270">
        <v>86</v>
      </c>
      <c r="D228" s="93" t="s">
        <v>34</v>
      </c>
      <c r="E228" s="270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C229" s="269"/>
      <c r="D229" s="93"/>
      <c r="E229" s="269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268" t="s">
        <v>7494</v>
      </c>
      <c r="C230" s="270">
        <v>67</v>
      </c>
      <c r="D230" s="93" t="s">
        <v>25</v>
      </c>
      <c r="E230" s="270" t="s">
        <v>60</v>
      </c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3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268" t="s">
        <v>7543</v>
      </c>
      <c r="C232" s="270">
        <v>1507</v>
      </c>
      <c r="D232" s="93" t="s">
        <v>25</v>
      </c>
      <c r="E232" s="92" t="s">
        <v>60</v>
      </c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3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156" t="s">
        <v>7479</v>
      </c>
      <c r="C234" s="270">
        <v>265</v>
      </c>
      <c r="D234" s="93" t="s">
        <v>25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3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268" t="s">
        <v>7468</v>
      </c>
      <c r="C236" s="270">
        <v>714</v>
      </c>
      <c r="D236" s="93" t="s">
        <v>25</v>
      </c>
      <c r="E236" s="92" t="s">
        <v>60</v>
      </c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C237" s="94"/>
      <c r="D237" s="93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268" t="s">
        <v>7523</v>
      </c>
      <c r="C238" s="270">
        <v>10578</v>
      </c>
      <c r="D238" s="93" t="s">
        <v>25</v>
      </c>
      <c r="E238" s="92" t="s">
        <v>69</v>
      </c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3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t="s">
        <v>7556</v>
      </c>
      <c r="C240" s="44">
        <v>118.96</v>
      </c>
      <c r="D240" s="93" t="s">
        <v>25</v>
      </c>
      <c r="E240" s="92" t="s">
        <v>60</v>
      </c>
      <c r="F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3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 t="s">
        <v>7557</v>
      </c>
      <c r="C242" s="94">
        <v>237.92</v>
      </c>
      <c r="D242" s="93" t="s">
        <v>25</v>
      </c>
      <c r="E242" s="92" t="s">
        <v>60</v>
      </c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3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 t="s">
        <v>7558</v>
      </c>
      <c r="C244" s="94">
        <v>343.88</v>
      </c>
      <c r="D244" s="93" t="s">
        <v>25</v>
      </c>
      <c r="E244" s="92" t="s">
        <v>60</v>
      </c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3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 t="s">
        <v>7559</v>
      </c>
      <c r="C246" s="94">
        <v>674.68</v>
      </c>
      <c r="D246" s="93" t="s">
        <v>26</v>
      </c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3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 t="s">
        <v>7560</v>
      </c>
      <c r="C248" s="94">
        <v>475.84</v>
      </c>
      <c r="D248" s="93" t="s">
        <v>25</v>
      </c>
      <c r="E248" s="92" t="s">
        <v>60</v>
      </c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3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 t="s">
        <v>7561</v>
      </c>
      <c r="C250" s="94">
        <v>951.68</v>
      </c>
      <c r="D250" s="93" t="s">
        <v>25</v>
      </c>
      <c r="E250" s="92" t="s">
        <v>60</v>
      </c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3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 t="s">
        <v>7562</v>
      </c>
      <c r="C252" s="94">
        <v>457.48</v>
      </c>
      <c r="D252" s="93" t="s">
        <v>34</v>
      </c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3"/>
      <c r="E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 t="s">
        <v>7563</v>
      </c>
      <c r="C254" s="94">
        <v>105.66</v>
      </c>
      <c r="D254" s="93" t="s">
        <v>25</v>
      </c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3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 t="s">
        <v>7564</v>
      </c>
      <c r="C256" s="94">
        <v>105.66</v>
      </c>
      <c r="D256" s="93" t="s">
        <v>25</v>
      </c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3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 t="s">
        <v>7565</v>
      </c>
      <c r="C258" s="94">
        <v>105.6</v>
      </c>
      <c r="D258" s="93" t="s">
        <v>25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3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 t="s">
        <v>7566</v>
      </c>
      <c r="C260" s="94">
        <v>105.66</v>
      </c>
      <c r="D260" s="93" t="s">
        <v>25</v>
      </c>
      <c r="E260" s="92" t="s">
        <v>60</v>
      </c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3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 t="s">
        <v>7567</v>
      </c>
      <c r="C262" s="94">
        <v>105.66</v>
      </c>
      <c r="D262" s="93" t="s">
        <v>25</v>
      </c>
      <c r="E262" s="92" t="s">
        <v>60</v>
      </c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3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 t="s">
        <v>7568</v>
      </c>
      <c r="C264" s="94">
        <v>105.66</v>
      </c>
      <c r="D264" s="93" t="s">
        <v>25</v>
      </c>
      <c r="E264" s="92" t="s">
        <v>60</v>
      </c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3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 t="s">
        <v>7569</v>
      </c>
      <c r="C266" s="94">
        <v>1282.1600000000001</v>
      </c>
      <c r="D266" s="93" t="s">
        <v>25</v>
      </c>
      <c r="E266" s="92" t="s">
        <v>7570</v>
      </c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3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 t="s">
        <v>7571</v>
      </c>
      <c r="C268" s="94">
        <v>1703.4</v>
      </c>
      <c r="D268" s="93" t="s">
        <v>25</v>
      </c>
      <c r="E268" s="92" t="s">
        <v>60</v>
      </c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3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 t="s">
        <v>7572</v>
      </c>
      <c r="C270" s="94">
        <v>105.66</v>
      </c>
      <c r="D270" s="93" t="s">
        <v>25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109" t="s">
        <v>122</v>
      </c>
      <c r="C272" s="110">
        <f>SUM(C2:C270)</f>
        <v>180408.56000000003</v>
      </c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</sheetData>
  <conditionalFormatting sqref="I2:P15 I17:P19">
    <cfRule type="cellIs" dxfId="3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B6D7A8"/>
    <outlinePr summaryBelow="0" summaryRight="0"/>
  </sheetPr>
  <dimension ref="A1:T696"/>
  <sheetViews>
    <sheetView topLeftCell="B1" workbookViewId="0">
      <selection activeCell="B11" sqref="B11"/>
    </sheetView>
  </sheetViews>
  <sheetFormatPr defaultColWidth="17.28515625" defaultRowHeight="15" customHeight="1"/>
  <cols>
    <col min="1" max="1" width="16" customWidth="1"/>
    <col min="2" max="2" width="81.5703125" customWidth="1"/>
    <col min="3" max="3" width="17.7109375" customWidth="1"/>
    <col min="4" max="4" width="16.85546875" customWidth="1"/>
    <col min="5" max="5" width="17.140625" customWidth="1"/>
    <col min="6" max="6" width="7.42578125" customWidth="1"/>
    <col min="7" max="7" width="15.7109375" customWidth="1"/>
    <col min="8" max="8" width="22.85546875" customWidth="1"/>
    <col min="9" max="9" width="12.42578125" customWidth="1"/>
    <col min="10" max="10" width="12.7109375" customWidth="1"/>
    <col min="11" max="11" width="12.85546875" customWidth="1"/>
    <col min="12" max="12" width="11.42578125" customWidth="1"/>
    <col min="13" max="13" width="17.85546875" customWidth="1"/>
    <col min="14" max="14" width="13.7109375" customWidth="1"/>
    <col min="15" max="15" width="10.42578125" customWidth="1"/>
    <col min="16" max="16" width="21.85546875" customWidth="1"/>
    <col min="17" max="17" width="8.7109375" customWidth="1"/>
    <col min="18" max="18" width="14" customWidth="1"/>
    <col min="19" max="30" width="8.7109375" customWidth="1"/>
  </cols>
  <sheetData>
    <row r="1" spans="1:17">
      <c r="A1" s="3" t="s">
        <v>153</v>
      </c>
      <c r="B1" s="3" t="s">
        <v>7573</v>
      </c>
      <c r="C1" s="47" t="s">
        <v>154</v>
      </c>
      <c r="D1" s="3" t="s">
        <v>16</v>
      </c>
      <c r="E1" s="3" t="s">
        <v>7574</v>
      </c>
      <c r="F1" s="4"/>
      <c r="G1" s="48" t="s">
        <v>156</v>
      </c>
      <c r="I1" s="3" t="s">
        <v>25</v>
      </c>
      <c r="J1" s="49" t="s">
        <v>20</v>
      </c>
      <c r="K1" s="49" t="s">
        <v>38</v>
      </c>
      <c r="L1" s="49" t="s">
        <v>39</v>
      </c>
      <c r="M1" s="49" t="s">
        <v>26</v>
      </c>
      <c r="N1" s="49" t="s">
        <v>30</v>
      </c>
      <c r="O1" s="49" t="s">
        <v>37</v>
      </c>
      <c r="P1" s="49" t="s">
        <v>34</v>
      </c>
      <c r="Q1" s="3" t="s">
        <v>40</v>
      </c>
    </row>
    <row r="2" spans="1:17">
      <c r="A2" t="s">
        <v>7575</v>
      </c>
      <c r="B2" t="s">
        <v>7576</v>
      </c>
      <c r="C2" s="44">
        <v>5857.7</v>
      </c>
      <c r="D2" s="1" t="s">
        <v>37</v>
      </c>
      <c r="F2" s="1"/>
      <c r="G2" s="1"/>
      <c r="H2" s="3" t="s">
        <v>5873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45">
        <f>SUMIFS($C$2:$C28,$D$2:$D28,Q$1,$E$2:$E28,$H2)</f>
        <v>0</v>
      </c>
    </row>
    <row r="3" spans="1:17">
      <c r="A3" t="s">
        <v>7577</v>
      </c>
      <c r="B3" t="s">
        <v>7578</v>
      </c>
      <c r="C3" s="44">
        <v>5419.52</v>
      </c>
      <c r="D3" s="1" t="s">
        <v>37</v>
      </c>
      <c r="E3" s="1" t="s">
        <v>65</v>
      </c>
      <c r="F3" s="1"/>
      <c r="G3" s="1"/>
      <c r="H3" s="3" t="s">
        <v>5875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45">
        <f>SUMIFS($C$2:$C28,$D$2:$D28,Q$1,$E$2:$E28,$H3)</f>
        <v>0</v>
      </c>
    </row>
    <row r="4" spans="1:17">
      <c r="A4" t="s">
        <v>7579</v>
      </c>
      <c r="B4" t="s">
        <v>7580</v>
      </c>
      <c r="C4" s="44">
        <v>3335.6</v>
      </c>
      <c r="D4" s="1" t="s">
        <v>482</v>
      </c>
      <c r="E4" s="1"/>
      <c r="F4" s="1"/>
      <c r="G4" s="1"/>
      <c r="H4" s="3" t="s">
        <v>5877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45">
        <f>SUMIFS($C$2:$C28,$D$2:$D28,Q$1,$E$2:$E28,$H4)</f>
        <v>0</v>
      </c>
    </row>
    <row r="5" spans="1:17">
      <c r="A5" t="s">
        <v>7581</v>
      </c>
      <c r="B5" t="s">
        <v>7582</v>
      </c>
      <c r="C5" s="44">
        <v>2433.09</v>
      </c>
      <c r="D5" s="1" t="s">
        <v>482</v>
      </c>
      <c r="F5" s="1"/>
      <c r="G5" s="1"/>
      <c r="H5" s="3" t="s">
        <v>5879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45">
        <f>SUMIFS($C$2:$C28,$D$2:$D28,Q$1,$E$2:$E28,$H5)</f>
        <v>0</v>
      </c>
    </row>
    <row r="6" spans="1:17">
      <c r="A6" t="s">
        <v>7579</v>
      </c>
      <c r="B6" t="s">
        <v>7583</v>
      </c>
      <c r="C6" s="44">
        <v>2182.37</v>
      </c>
      <c r="D6" s="1" t="s">
        <v>30</v>
      </c>
      <c r="E6" s="1"/>
      <c r="F6" s="1"/>
      <c r="G6" s="1"/>
      <c r="H6" s="3" t="s">
        <v>5881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579.06999999999994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45">
        <f>SUMIFS($C$2:$C28,$D$2:$D28,Q$1,$E$2:$E28,$H6)</f>
        <v>0</v>
      </c>
    </row>
    <row r="7" spans="1:17">
      <c r="A7" t="s">
        <v>7581</v>
      </c>
      <c r="B7" t="s">
        <v>7584</v>
      </c>
      <c r="C7" s="44">
        <v>1676.36</v>
      </c>
      <c r="D7" s="1" t="s">
        <v>482</v>
      </c>
      <c r="F7" s="1"/>
      <c r="G7" s="1"/>
      <c r="H7" s="3" t="s">
        <v>5883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45">
        <f>SUMIFS($C$2:$C28,$D$2:$D28,Q$1,$E$2:$E28,$H7)</f>
        <v>0</v>
      </c>
    </row>
    <row r="8" spans="1:17">
      <c r="A8" t="s">
        <v>7585</v>
      </c>
      <c r="B8" t="s">
        <v>7586</v>
      </c>
      <c r="C8" s="44">
        <v>1614.38</v>
      </c>
      <c r="D8" s="1" t="s">
        <v>30</v>
      </c>
      <c r="F8" s="1"/>
      <c r="G8" s="1"/>
      <c r="H8" s="3" t="s">
        <v>5885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45">
        <f>SUMIFS($C$2:$C28,$D$2:$D28,Q$1,$E$2:$E28,$H8)</f>
        <v>0</v>
      </c>
    </row>
    <row r="9" spans="1:17">
      <c r="A9" t="s">
        <v>7587</v>
      </c>
      <c r="B9" t="s">
        <v>7588</v>
      </c>
      <c r="C9" s="44">
        <v>1415.8</v>
      </c>
      <c r="D9" s="1" t="s">
        <v>26</v>
      </c>
      <c r="E9" s="1"/>
      <c r="F9" s="1"/>
      <c r="G9" s="1"/>
      <c r="H9" s="3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1311.4499999999998</v>
      </c>
      <c r="M9" s="5">
        <f>SUMIFS($C$2:$C$1800,$D$2:$D$1800,"Dairy",$E$2:$E$1800,"*V")</f>
        <v>1889.4599999999998</v>
      </c>
      <c r="N9" s="5">
        <f>SUMIFS($C$2:$C$1800,$D$2:$D$1800,"Meat",$E$2:$E$1800,"*V")</f>
        <v>1304.4900000000002</v>
      </c>
      <c r="O9" s="5">
        <f>SUMIFS($C$2:$C$1800,$D$2:$D$1800,"Poultry",$E$2:$E$1800,"*V")</f>
        <v>5549.8600000000006</v>
      </c>
      <c r="P9" s="5">
        <f>SUMIFS($C$2:$C$1800,$D$2:$D$1800,"Pantry",$E$2:$E$1800,"*V")</f>
        <v>180.24</v>
      </c>
      <c r="Q9" s="45">
        <f>SUMIFS($C$2:$C28,$D$2:$D28,Q$1,$E$2:$E28,$H9)</f>
        <v>0</v>
      </c>
    </row>
    <row r="10" spans="1:17">
      <c r="A10" t="s">
        <v>7589</v>
      </c>
      <c r="B10" t="s">
        <v>7590</v>
      </c>
      <c r="C10" s="44">
        <v>1404.59</v>
      </c>
      <c r="D10" s="1" t="s">
        <v>37</v>
      </c>
      <c r="F10" s="1"/>
      <c r="G10" s="1"/>
      <c r="H10" s="3" t="s">
        <v>5888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45">
        <f>SUMIFS($C$2:$C28,$D$2:$D28,Q$1,$E$2:$E28,$H10)</f>
        <v>0</v>
      </c>
    </row>
    <row r="11" spans="1:17">
      <c r="A11" t="s">
        <v>7591</v>
      </c>
      <c r="B11" t="s">
        <v>7592</v>
      </c>
      <c r="C11" s="44">
        <v>1392.22</v>
      </c>
      <c r="D11" s="1" t="s">
        <v>37</v>
      </c>
      <c r="F11" s="1"/>
      <c r="G11" s="1"/>
      <c r="H11" s="3" t="s">
        <v>5890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45">
        <f>SUMIFS($C$2:$C28,$D$2:$D28,Q$1,$E$2:$E28,$H11)</f>
        <v>0</v>
      </c>
    </row>
    <row r="12" spans="1:17">
      <c r="A12" t="s">
        <v>7593</v>
      </c>
      <c r="B12" t="s">
        <v>7594</v>
      </c>
      <c r="C12" s="44">
        <v>1054.4100000000001</v>
      </c>
      <c r="D12" s="1" t="s">
        <v>25</v>
      </c>
      <c r="F12" s="1"/>
      <c r="G12" s="1"/>
      <c r="H12" s="3" t="s">
        <v>5892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45">
        <f>SUMIFS($C$2:$C28,$D$2:$D28,Q$1,$E$2:$E28,$H12)</f>
        <v>0</v>
      </c>
    </row>
    <row r="13" spans="1:17">
      <c r="A13" t="s">
        <v>7595</v>
      </c>
      <c r="B13" t="s">
        <v>7596</v>
      </c>
      <c r="C13" s="44">
        <v>1049.31</v>
      </c>
      <c r="D13" s="1" t="s">
        <v>39</v>
      </c>
      <c r="F13" s="1"/>
      <c r="G13" s="1"/>
      <c r="H13" s="3" t="s">
        <v>5894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45">
        <f>SUMIFS($C$2:$C28,$D$2:$D28,Q$1,$E$2:$E28,$H13)</f>
        <v>0</v>
      </c>
    </row>
    <row r="14" spans="1:17">
      <c r="A14" t="s">
        <v>7595</v>
      </c>
      <c r="B14" t="s">
        <v>7597</v>
      </c>
      <c r="C14" s="44">
        <v>1008.6</v>
      </c>
      <c r="D14" s="1" t="s">
        <v>39</v>
      </c>
      <c r="F14" s="1"/>
      <c r="G14" s="1"/>
      <c r="H14" s="3" t="s">
        <v>5896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45">
        <f>SUMIFS($C$2:$C28,$D$2:$D28,Q$1,$E$2:$E28,$H14)</f>
        <v>0</v>
      </c>
    </row>
    <row r="15" spans="1:17">
      <c r="A15" t="s">
        <v>351</v>
      </c>
      <c r="B15" t="s">
        <v>7598</v>
      </c>
      <c r="C15" s="44">
        <v>989.76</v>
      </c>
      <c r="D15" s="1" t="s">
        <v>30</v>
      </c>
      <c r="E15" s="1"/>
      <c r="H15" s="7" t="s">
        <v>5898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45">
        <f>SUMIFS($C$2:$C28,$D$2:$D28,Q$1,$E$2:$E28,$H15)</f>
        <v>0</v>
      </c>
    </row>
    <row r="16" spans="1:17" ht="30" customHeight="1">
      <c r="A16" t="s">
        <v>7579</v>
      </c>
      <c r="B16" t="s">
        <v>7599</v>
      </c>
      <c r="C16" s="44">
        <v>967.73</v>
      </c>
      <c r="D16" s="1" t="s">
        <v>30</v>
      </c>
      <c r="H16" s="7" t="s">
        <v>196</v>
      </c>
      <c r="I16" s="8">
        <f>C606</f>
        <v>50.57</v>
      </c>
      <c r="Q16" s="18"/>
    </row>
    <row r="17" spans="1:20" ht="33.75" customHeight="1">
      <c r="A17" t="s">
        <v>7579</v>
      </c>
      <c r="B17" t="s">
        <v>7600</v>
      </c>
      <c r="C17" s="44">
        <v>940</v>
      </c>
      <c r="D17" s="1" t="s">
        <v>37</v>
      </c>
      <c r="H17" s="51" t="s">
        <v>200</v>
      </c>
      <c r="I17" s="8">
        <f>SUMIF($E$2:$E$1800,"* *",$C$2:$C$1800)</f>
        <v>0</v>
      </c>
      <c r="Q17" s="45">
        <f>SUMIFS($C$2:$C28,$D$2:$D28,Q$1,$E$2:$E28,"* *") + SUM(Q2:Q14)</f>
        <v>0</v>
      </c>
    </row>
    <row r="18" spans="1:20">
      <c r="A18" t="s">
        <v>7593</v>
      </c>
      <c r="B18" t="s">
        <v>7601</v>
      </c>
      <c r="C18" s="44">
        <v>903.78</v>
      </c>
      <c r="D18" s="1" t="s">
        <v>25</v>
      </c>
      <c r="E18" s="1"/>
      <c r="G18" s="1" t="s">
        <v>7602</v>
      </c>
      <c r="H18" s="9" t="s">
        <v>74</v>
      </c>
      <c r="I18" s="45">
        <f>SUM(I2:P15)</f>
        <v>10814.57</v>
      </c>
      <c r="Q18" s="45"/>
    </row>
    <row r="19" spans="1:20" ht="57.75">
      <c r="A19" t="s">
        <v>7593</v>
      </c>
      <c r="B19" t="s">
        <v>7603</v>
      </c>
      <c r="C19" s="44">
        <v>903.78</v>
      </c>
      <c r="D19" s="1" t="s">
        <v>25</v>
      </c>
      <c r="G19" s="52" t="s">
        <v>7604</v>
      </c>
      <c r="H19" s="9" t="s">
        <v>77</v>
      </c>
      <c r="I19" s="70">
        <f>I18-I17</f>
        <v>10814.57</v>
      </c>
      <c r="Q19" s="45" t="e">
        <f>SUMIFS(#REF!,#REF!,Q$1,$E$2:$E28,"* * *")</f>
        <v>#REF!</v>
      </c>
    </row>
    <row r="20" spans="1:20">
      <c r="A20" t="s">
        <v>7605</v>
      </c>
      <c r="B20" t="s">
        <v>7606</v>
      </c>
      <c r="C20" s="44">
        <v>885.49</v>
      </c>
      <c r="D20" s="1" t="s">
        <v>25</v>
      </c>
      <c r="I20" s="8"/>
      <c r="L20" s="1"/>
      <c r="M20" s="8"/>
    </row>
    <row r="21" spans="1:20">
      <c r="A21" t="s">
        <v>7595</v>
      </c>
      <c r="B21" t="s">
        <v>7607</v>
      </c>
      <c r="C21" s="44">
        <v>825.15</v>
      </c>
      <c r="D21" s="1" t="s">
        <v>39</v>
      </c>
      <c r="F21" s="1"/>
      <c r="G21" s="1"/>
      <c r="I21" s="53"/>
      <c r="L21" s="1"/>
      <c r="M21" s="8"/>
    </row>
    <row r="22" spans="1:20">
      <c r="A22" t="s">
        <v>7579</v>
      </c>
      <c r="B22" t="s">
        <v>7608</v>
      </c>
      <c r="C22" s="44">
        <v>771.9</v>
      </c>
      <c r="D22" s="1" t="s">
        <v>30</v>
      </c>
      <c r="F22" s="1"/>
      <c r="G22" s="1"/>
      <c r="L22" s="1"/>
      <c r="M22" s="8"/>
    </row>
    <row r="23" spans="1:20">
      <c r="A23" t="s">
        <v>7609</v>
      </c>
      <c r="B23" t="s">
        <v>7610</v>
      </c>
      <c r="C23" s="44">
        <v>753.36</v>
      </c>
      <c r="D23" s="1" t="s">
        <v>26</v>
      </c>
      <c r="E23" t="s">
        <v>65</v>
      </c>
      <c r="F23" s="1"/>
      <c r="G23" s="1"/>
      <c r="H23" s="148"/>
      <c r="I23" s="149" t="s">
        <v>54</v>
      </c>
      <c r="J23" s="149" t="s">
        <v>20</v>
      </c>
      <c r="K23" s="149" t="s">
        <v>38</v>
      </c>
      <c r="L23" s="10" t="s">
        <v>39</v>
      </c>
      <c r="M23" s="10" t="s">
        <v>7435</v>
      </c>
      <c r="N23" s="149" t="s">
        <v>30</v>
      </c>
      <c r="O23" s="10" t="s">
        <v>37</v>
      </c>
      <c r="P23" s="150" t="s">
        <v>7452</v>
      </c>
      <c r="Q23" s="1"/>
      <c r="R23" s="1"/>
      <c r="S23" s="1"/>
      <c r="T23" s="1"/>
    </row>
    <row r="24" spans="1:20">
      <c r="A24" t="s">
        <v>7593</v>
      </c>
      <c r="B24" t="s">
        <v>7611</v>
      </c>
      <c r="C24" s="44">
        <v>753.15</v>
      </c>
      <c r="D24" s="1" t="s">
        <v>25</v>
      </c>
      <c r="F24" s="1"/>
      <c r="G24" s="1"/>
      <c r="H24" s="151" t="s">
        <v>122</v>
      </c>
      <c r="I24" s="8">
        <f>SUMIF($D$2:$D$1000,"Beverage",$C$2:$C$1000)</f>
        <v>12443.939999999995</v>
      </c>
      <c r="J24" s="8">
        <f>SUMIF($D$2:$D$1000,"Bakery",$C$2:$C$1000)</f>
        <v>11588.460000000001</v>
      </c>
      <c r="K24" s="8">
        <f>SUMIF($D$2:$D$1000,"Produce",$C$2:$C$1000)</f>
        <v>2420.0899999999997</v>
      </c>
      <c r="L24" s="8">
        <f>SUMIF($D$2:$D$1000,"Seafood",$C$2:$C$1000)</f>
        <v>9207.93</v>
      </c>
      <c r="M24" s="8">
        <f>SUMIF($D$2:$D$1000,"Dairy",$C$2:$C$1000)</f>
        <v>8780.94</v>
      </c>
      <c r="N24" s="8">
        <f>SUMIF($D$2:$D$1000,"Meat",$C$2:$C$1000)</f>
        <v>24517.239999999983</v>
      </c>
      <c r="O24" s="8">
        <f>SUMIF($D$2:$D$1000,"Poultry",$C$2:$C$1000)</f>
        <v>24707.260000000002</v>
      </c>
      <c r="P24" s="8">
        <f>SUMIF($D$2:$D$1000,"Pantry",$C$2:$C$1000)</f>
        <v>37051.319999999971</v>
      </c>
      <c r="Q24" s="19"/>
      <c r="R24" s="19"/>
      <c r="S24" s="19"/>
      <c r="T24" s="19"/>
    </row>
    <row r="25" spans="1:20">
      <c r="C25" s="44"/>
      <c r="D25" s="1"/>
      <c r="E25" s="1"/>
      <c r="F25" s="1"/>
      <c r="G25" s="1"/>
      <c r="H25" s="1"/>
      <c r="I25" s="1"/>
      <c r="J25" s="1"/>
      <c r="K25" s="1"/>
      <c r="L25" s="1"/>
      <c r="M25" s="8"/>
      <c r="N25" s="1"/>
      <c r="O25" s="1"/>
      <c r="P25" s="1"/>
      <c r="Q25" s="1"/>
      <c r="R25" s="1"/>
      <c r="S25" s="1"/>
      <c r="T25" s="1"/>
    </row>
    <row r="26" spans="1:20">
      <c r="A26" t="s">
        <v>7612</v>
      </c>
      <c r="B26" t="s">
        <v>7613</v>
      </c>
      <c r="C26" s="44">
        <v>707.31</v>
      </c>
      <c r="D26" s="1" t="s">
        <v>30</v>
      </c>
      <c r="F26" s="1"/>
      <c r="G26" s="1"/>
      <c r="H26" s="148"/>
      <c r="I26" s="13"/>
      <c r="J26" s="13"/>
      <c r="K26" s="13"/>
      <c r="L26" s="14"/>
      <c r="M26" s="14"/>
      <c r="N26" s="16"/>
      <c r="O26" s="17"/>
      <c r="P26" s="17"/>
      <c r="Q26" s="17"/>
      <c r="R26" s="17"/>
      <c r="S26" s="17"/>
      <c r="T26" s="152"/>
    </row>
    <row r="27" spans="1:20">
      <c r="A27" t="s">
        <v>7614</v>
      </c>
      <c r="B27" t="s">
        <v>7615</v>
      </c>
      <c r="C27" s="44">
        <v>690.48</v>
      </c>
      <c r="D27" s="1" t="s">
        <v>30</v>
      </c>
      <c r="F27" s="1"/>
      <c r="H27" s="57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</row>
    <row r="28" spans="1:20">
      <c r="A28" t="s">
        <v>7612</v>
      </c>
      <c r="B28" t="s">
        <v>7616</v>
      </c>
      <c r="C28" s="44">
        <v>676.65</v>
      </c>
      <c r="D28" t="s">
        <v>30</v>
      </c>
      <c r="F28" s="1"/>
      <c r="H28" s="1"/>
      <c r="I28" s="8"/>
      <c r="J28" s="8"/>
      <c r="K28" s="8"/>
      <c r="L28" s="8"/>
      <c r="M28" s="8"/>
      <c r="N28" s="8"/>
      <c r="O28" s="8"/>
      <c r="P28" s="8"/>
      <c r="Q28" s="8"/>
    </row>
    <row r="29" spans="1:20" ht="15" customHeight="1">
      <c r="A29" t="s">
        <v>1137</v>
      </c>
      <c r="B29" t="s">
        <v>7617</v>
      </c>
      <c r="C29" s="44">
        <v>662.99</v>
      </c>
      <c r="D29" t="s">
        <v>34</v>
      </c>
    </row>
    <row r="30" spans="1:20" ht="15" customHeight="1">
      <c r="A30" t="s">
        <v>7618</v>
      </c>
      <c r="B30" t="s">
        <v>7619</v>
      </c>
      <c r="C30" s="44">
        <v>660.16</v>
      </c>
      <c r="D30" t="s">
        <v>26</v>
      </c>
      <c r="E30" t="s">
        <v>65</v>
      </c>
      <c r="H30" s="56">
        <f>SUM(C2:C27)</f>
        <v>39935.840000000004</v>
      </c>
    </row>
    <row r="31" spans="1:20" ht="15" customHeight="1">
      <c r="A31" t="s">
        <v>7579</v>
      </c>
      <c r="B31" t="s">
        <v>7620</v>
      </c>
      <c r="C31" s="44">
        <v>628.55999999999995</v>
      </c>
      <c r="D31" t="s">
        <v>34</v>
      </c>
    </row>
    <row r="32" spans="1:20" ht="15" customHeight="1">
      <c r="A32" t="s">
        <v>706</v>
      </c>
      <c r="B32" t="s">
        <v>7621</v>
      </c>
      <c r="C32" s="44">
        <v>579.96</v>
      </c>
      <c r="D32" t="s">
        <v>37</v>
      </c>
    </row>
    <row r="33" spans="1:4" ht="15" customHeight="1">
      <c r="A33" t="s">
        <v>7622</v>
      </c>
      <c r="B33" t="s">
        <v>7623</v>
      </c>
      <c r="C33" s="44">
        <v>559.44000000000005</v>
      </c>
      <c r="D33" t="s">
        <v>34</v>
      </c>
    </row>
    <row r="34" spans="1:4" ht="15" customHeight="1">
      <c r="A34" t="s">
        <v>7612</v>
      </c>
      <c r="B34" t="s">
        <v>7624</v>
      </c>
      <c r="C34" s="44">
        <v>557.32000000000005</v>
      </c>
      <c r="D34" t="s">
        <v>30</v>
      </c>
    </row>
    <row r="35" spans="1:4" ht="15" customHeight="1">
      <c r="C35" s="44"/>
    </row>
    <row r="36" spans="1:4" ht="15" customHeight="1">
      <c r="A36" t="s">
        <v>7581</v>
      </c>
      <c r="B36" t="s">
        <v>7625</v>
      </c>
      <c r="C36" s="44">
        <v>539.75</v>
      </c>
      <c r="D36" t="s">
        <v>34</v>
      </c>
    </row>
    <row r="37" spans="1:4" ht="15" customHeight="1">
      <c r="A37" t="s">
        <v>7612</v>
      </c>
      <c r="B37" t="s">
        <v>7626</v>
      </c>
      <c r="C37" s="44">
        <v>527.14</v>
      </c>
      <c r="D37" t="s">
        <v>30</v>
      </c>
    </row>
    <row r="38" spans="1:4" ht="15" customHeight="1">
      <c r="A38" t="s">
        <v>773</v>
      </c>
      <c r="B38" t="s">
        <v>7627</v>
      </c>
      <c r="C38" s="44">
        <v>507</v>
      </c>
      <c r="D38" t="s">
        <v>34</v>
      </c>
    </row>
    <row r="39" spans="1:4" ht="15" customHeight="1">
      <c r="A39" t="s">
        <v>7628</v>
      </c>
      <c r="B39" t="s">
        <v>7629</v>
      </c>
      <c r="C39" s="44">
        <v>506.35</v>
      </c>
      <c r="D39" t="s">
        <v>25</v>
      </c>
    </row>
    <row r="40" spans="1:4" ht="15" customHeight="1">
      <c r="A40" t="s">
        <v>7581</v>
      </c>
      <c r="B40" t="s">
        <v>7630</v>
      </c>
      <c r="C40" s="44">
        <v>474.02</v>
      </c>
      <c r="D40" t="s">
        <v>34</v>
      </c>
    </row>
    <row r="41" spans="1:4" ht="15" customHeight="1">
      <c r="A41" t="s">
        <v>7631</v>
      </c>
      <c r="B41" t="s">
        <v>7632</v>
      </c>
      <c r="C41" s="44">
        <v>473.19</v>
      </c>
      <c r="D41" t="s">
        <v>26</v>
      </c>
    </row>
    <row r="42" spans="1:4" ht="15" customHeight="1">
      <c r="A42" t="s">
        <v>7581</v>
      </c>
      <c r="B42" t="s">
        <v>7633</v>
      </c>
      <c r="C42" s="44">
        <v>458.37</v>
      </c>
      <c r="D42" t="s">
        <v>34</v>
      </c>
    </row>
    <row r="43" spans="1:4" ht="15" customHeight="1">
      <c r="A43" t="s">
        <v>7612</v>
      </c>
      <c r="B43" t="s">
        <v>7634</v>
      </c>
      <c r="C43" s="44">
        <v>456</v>
      </c>
      <c r="D43" t="s">
        <v>30</v>
      </c>
    </row>
    <row r="44" spans="1:4" ht="15" customHeight="1">
      <c r="A44" t="s">
        <v>7579</v>
      </c>
      <c r="B44" t="s">
        <v>7635</v>
      </c>
      <c r="C44" s="44">
        <v>439.68</v>
      </c>
      <c r="D44" t="s">
        <v>20</v>
      </c>
    </row>
    <row r="45" spans="1:4" ht="15" customHeight="1">
      <c r="A45" t="s">
        <v>7581</v>
      </c>
      <c r="B45" t="s">
        <v>7636</v>
      </c>
      <c r="C45" s="44">
        <v>432.28</v>
      </c>
      <c r="D45" t="s">
        <v>34</v>
      </c>
    </row>
    <row r="46" spans="1:4" ht="15" customHeight="1">
      <c r="A46" t="s">
        <v>7637</v>
      </c>
      <c r="B46" t="s">
        <v>7638</v>
      </c>
      <c r="C46" s="44">
        <v>432.05</v>
      </c>
      <c r="D46" t="s">
        <v>37</v>
      </c>
    </row>
    <row r="47" spans="1:4" ht="15" customHeight="1">
      <c r="A47" t="s">
        <v>7639</v>
      </c>
      <c r="B47" t="s">
        <v>7640</v>
      </c>
      <c r="C47" s="44">
        <v>401.27</v>
      </c>
      <c r="D47" t="s">
        <v>34</v>
      </c>
    </row>
    <row r="48" spans="1:4" ht="15" customHeight="1">
      <c r="A48" t="s">
        <v>7641</v>
      </c>
      <c r="B48" t="s">
        <v>7642</v>
      </c>
      <c r="C48" s="44">
        <v>375.63</v>
      </c>
      <c r="D48" t="s">
        <v>34</v>
      </c>
    </row>
    <row r="49" spans="1:4" ht="15" customHeight="1">
      <c r="A49" t="s">
        <v>7643</v>
      </c>
      <c r="B49" t="s">
        <v>7644</v>
      </c>
      <c r="C49" s="44">
        <v>360.03</v>
      </c>
      <c r="D49" t="s">
        <v>34</v>
      </c>
    </row>
    <row r="50" spans="1:4" ht="15" customHeight="1">
      <c r="A50" t="s">
        <v>7645</v>
      </c>
      <c r="B50" t="s">
        <v>7646</v>
      </c>
      <c r="C50" s="44">
        <v>358.74</v>
      </c>
      <c r="D50" t="s">
        <v>34</v>
      </c>
    </row>
    <row r="51" spans="1:4" ht="15" customHeight="1">
      <c r="A51" t="s">
        <v>7647</v>
      </c>
      <c r="B51" t="s">
        <v>7648</v>
      </c>
      <c r="C51" s="44">
        <v>357.63</v>
      </c>
      <c r="D51" t="s">
        <v>34</v>
      </c>
    </row>
    <row r="52" spans="1:4" ht="15" customHeight="1">
      <c r="A52" t="s">
        <v>7579</v>
      </c>
      <c r="B52" t="s">
        <v>7649</v>
      </c>
      <c r="C52" s="44">
        <v>347.96</v>
      </c>
      <c r="D52" t="s">
        <v>30</v>
      </c>
    </row>
    <row r="53" spans="1:4" ht="15" customHeight="1">
      <c r="A53" t="s">
        <v>7650</v>
      </c>
      <c r="B53" t="s">
        <v>7651</v>
      </c>
      <c r="C53" s="44">
        <v>337.35</v>
      </c>
      <c r="D53" t="s">
        <v>25</v>
      </c>
    </row>
    <row r="54" spans="1:4" ht="15" customHeight="1">
      <c r="A54" t="s">
        <v>7631</v>
      </c>
      <c r="B54" t="s">
        <v>7652</v>
      </c>
      <c r="C54" s="44">
        <v>332.54</v>
      </c>
      <c r="D54" t="s">
        <v>25</v>
      </c>
    </row>
    <row r="55" spans="1:4" ht="15" customHeight="1">
      <c r="A55" t="s">
        <v>7653</v>
      </c>
      <c r="B55" t="s">
        <v>7654</v>
      </c>
      <c r="C55" s="44">
        <v>330.98</v>
      </c>
      <c r="D55" t="s">
        <v>34</v>
      </c>
    </row>
    <row r="56" spans="1:4" ht="15" customHeight="1">
      <c r="A56" t="s">
        <v>7655</v>
      </c>
      <c r="B56" t="s">
        <v>7656</v>
      </c>
      <c r="C56" s="44">
        <v>328.37</v>
      </c>
      <c r="D56" t="s">
        <v>20</v>
      </c>
    </row>
    <row r="57" spans="1:4" ht="15" customHeight="1">
      <c r="A57" t="s">
        <v>7657</v>
      </c>
      <c r="B57" t="s">
        <v>7658</v>
      </c>
      <c r="C57" s="44">
        <v>322.67</v>
      </c>
      <c r="D57" t="s">
        <v>26</v>
      </c>
    </row>
    <row r="58" spans="1:4" ht="15" customHeight="1">
      <c r="A58" t="s">
        <v>7659</v>
      </c>
      <c r="B58" t="s">
        <v>7660</v>
      </c>
      <c r="C58" s="44">
        <v>321.54000000000002</v>
      </c>
      <c r="D58" t="s">
        <v>34</v>
      </c>
    </row>
    <row r="59" spans="1:4" ht="15" customHeight="1">
      <c r="A59" t="s">
        <v>7661</v>
      </c>
      <c r="B59" t="s">
        <v>7662</v>
      </c>
      <c r="C59" s="44">
        <v>318.77999999999997</v>
      </c>
      <c r="D59" t="s">
        <v>34</v>
      </c>
    </row>
    <row r="60" spans="1:4" ht="15" customHeight="1">
      <c r="A60" t="s">
        <v>7663</v>
      </c>
      <c r="B60" t="s">
        <v>7664</v>
      </c>
      <c r="C60" s="44">
        <v>305.67</v>
      </c>
      <c r="D60" t="s">
        <v>25</v>
      </c>
    </row>
    <row r="61" spans="1:4" ht="15" customHeight="1">
      <c r="A61" t="s">
        <v>7593</v>
      </c>
      <c r="B61" t="s">
        <v>7665</v>
      </c>
      <c r="C61" s="44">
        <v>301.26</v>
      </c>
      <c r="D61" t="s">
        <v>25</v>
      </c>
    </row>
    <row r="62" spans="1:4" ht="15" customHeight="1">
      <c r="A62" t="s">
        <v>923</v>
      </c>
      <c r="B62" t="s">
        <v>7666</v>
      </c>
      <c r="C62" s="44">
        <v>296.08999999999997</v>
      </c>
      <c r="D62" t="s">
        <v>34</v>
      </c>
    </row>
    <row r="63" spans="1:4" ht="15" customHeight="1">
      <c r="A63" t="s">
        <v>7667</v>
      </c>
      <c r="B63" t="s">
        <v>7668</v>
      </c>
      <c r="C63" s="44">
        <v>292.95999999999998</v>
      </c>
      <c r="D63" t="s">
        <v>30</v>
      </c>
    </row>
    <row r="64" spans="1:4" ht="15" customHeight="1">
      <c r="A64" t="s">
        <v>7669</v>
      </c>
      <c r="B64" t="s">
        <v>7670</v>
      </c>
      <c r="C64" s="44">
        <v>290.97000000000003</v>
      </c>
      <c r="D64" t="s">
        <v>25</v>
      </c>
    </row>
    <row r="65" spans="1:4" ht="15" customHeight="1">
      <c r="A65" t="s">
        <v>715</v>
      </c>
      <c r="B65" t="s">
        <v>7671</v>
      </c>
      <c r="C65" s="44">
        <v>289.45</v>
      </c>
      <c r="D65" t="s">
        <v>34</v>
      </c>
    </row>
    <row r="66" spans="1:4" ht="15" customHeight="1">
      <c r="A66" t="s">
        <v>7595</v>
      </c>
      <c r="B66" t="s">
        <v>7672</v>
      </c>
      <c r="C66" s="44">
        <v>288.89999999999998</v>
      </c>
      <c r="D66" t="s">
        <v>39</v>
      </c>
    </row>
    <row r="67" spans="1:4" ht="15" customHeight="1">
      <c r="A67" t="s">
        <v>7593</v>
      </c>
      <c r="B67" t="s">
        <v>7673</v>
      </c>
      <c r="C67" s="44">
        <v>288.75</v>
      </c>
      <c r="D67" t="s">
        <v>25</v>
      </c>
    </row>
    <row r="68" spans="1:4" ht="15" customHeight="1">
      <c r="C68" s="44"/>
    </row>
    <row r="69" spans="1:4" ht="15" customHeight="1">
      <c r="A69" t="s">
        <v>7674</v>
      </c>
      <c r="B69" t="s">
        <v>7675</v>
      </c>
      <c r="C69" s="44">
        <v>279.55</v>
      </c>
      <c r="D69" t="s">
        <v>34</v>
      </c>
    </row>
    <row r="70" spans="1:4" ht="15" customHeight="1">
      <c r="A70" t="s">
        <v>7647</v>
      </c>
      <c r="B70" t="s">
        <v>7676</v>
      </c>
      <c r="C70" s="44">
        <v>278.14</v>
      </c>
      <c r="D70" t="s">
        <v>34</v>
      </c>
    </row>
    <row r="71" spans="1:4" ht="15" customHeight="1">
      <c r="A71" t="s">
        <v>7677</v>
      </c>
      <c r="B71" t="s">
        <v>7678</v>
      </c>
      <c r="C71" s="44">
        <v>277.62</v>
      </c>
      <c r="D71" t="s">
        <v>20</v>
      </c>
    </row>
    <row r="72" spans="1:4" ht="15" customHeight="1">
      <c r="A72" t="s">
        <v>944</v>
      </c>
      <c r="B72" t="s">
        <v>7679</v>
      </c>
      <c r="C72" s="44">
        <v>275.05</v>
      </c>
      <c r="D72" t="s">
        <v>34</v>
      </c>
    </row>
    <row r="73" spans="1:4" ht="15" customHeight="1">
      <c r="A73" t="s">
        <v>7677</v>
      </c>
      <c r="B73" t="s">
        <v>7680</v>
      </c>
      <c r="C73" s="44">
        <v>273.8</v>
      </c>
      <c r="D73" t="s">
        <v>20</v>
      </c>
    </row>
    <row r="74" spans="1:4" ht="15" customHeight="1">
      <c r="A74" t="s">
        <v>7681</v>
      </c>
      <c r="B74" t="s">
        <v>7682</v>
      </c>
      <c r="C74" s="44">
        <v>272.22000000000003</v>
      </c>
      <c r="D74" t="s">
        <v>25</v>
      </c>
    </row>
    <row r="75" spans="1:4" ht="15" customHeight="1">
      <c r="A75" t="s">
        <v>7681</v>
      </c>
      <c r="B75" t="s">
        <v>7683</v>
      </c>
      <c r="C75" s="44">
        <v>272.22000000000003</v>
      </c>
      <c r="D75" t="s">
        <v>25</v>
      </c>
    </row>
    <row r="76" spans="1:4" ht="15" customHeight="1">
      <c r="A76" t="s">
        <v>7681</v>
      </c>
      <c r="B76" t="s">
        <v>7684</v>
      </c>
      <c r="C76" s="44">
        <v>272.22000000000003</v>
      </c>
      <c r="D76" t="s">
        <v>25</v>
      </c>
    </row>
    <row r="77" spans="1:4" ht="15" customHeight="1">
      <c r="A77" t="s">
        <v>773</v>
      </c>
      <c r="B77" t="s">
        <v>7685</v>
      </c>
      <c r="C77" s="44">
        <v>265.45999999999998</v>
      </c>
      <c r="D77" t="s">
        <v>34</v>
      </c>
    </row>
    <row r="78" spans="1:4" ht="15" customHeight="1">
      <c r="A78" t="s">
        <v>7686</v>
      </c>
      <c r="B78" t="s">
        <v>7687</v>
      </c>
      <c r="C78" s="44">
        <v>263.69</v>
      </c>
      <c r="D78" t="s">
        <v>20</v>
      </c>
    </row>
    <row r="79" spans="1:4" ht="15" customHeight="1">
      <c r="A79" t="s">
        <v>7688</v>
      </c>
      <c r="B79" t="s">
        <v>7689</v>
      </c>
      <c r="C79" s="44">
        <v>259</v>
      </c>
      <c r="D79" t="s">
        <v>38</v>
      </c>
    </row>
    <row r="80" spans="1:4" ht="15" customHeight="1">
      <c r="A80" t="s">
        <v>7690</v>
      </c>
      <c r="B80" t="s">
        <v>7691</v>
      </c>
      <c r="C80" s="44">
        <v>257.22000000000003</v>
      </c>
      <c r="D80" t="s">
        <v>25</v>
      </c>
    </row>
    <row r="81" spans="1:4" ht="15" customHeight="1">
      <c r="A81" t="s">
        <v>7692</v>
      </c>
      <c r="B81" t="s">
        <v>7693</v>
      </c>
      <c r="C81" s="44">
        <v>256.83999999999997</v>
      </c>
      <c r="D81" t="s">
        <v>34</v>
      </c>
    </row>
    <row r="82" spans="1:4" ht="15" customHeight="1">
      <c r="A82" t="s">
        <v>7694</v>
      </c>
      <c r="B82" t="s">
        <v>7695</v>
      </c>
      <c r="C82" s="44">
        <v>255</v>
      </c>
      <c r="D82" t="s">
        <v>34</v>
      </c>
    </row>
    <row r="83" spans="1:4" ht="15" customHeight="1">
      <c r="A83" t="s">
        <v>7696</v>
      </c>
      <c r="B83" t="s">
        <v>7697</v>
      </c>
      <c r="C83" s="44">
        <v>254.76</v>
      </c>
      <c r="D83" t="s">
        <v>34</v>
      </c>
    </row>
    <row r="84" spans="1:4" ht="15" customHeight="1">
      <c r="A84" t="s">
        <v>7631</v>
      </c>
      <c r="B84" t="s">
        <v>7698</v>
      </c>
      <c r="C84" s="44">
        <v>252.92</v>
      </c>
      <c r="D84" t="s">
        <v>26</v>
      </c>
    </row>
    <row r="85" spans="1:4" ht="15" customHeight="1">
      <c r="A85" t="s">
        <v>7581</v>
      </c>
      <c r="B85" t="s">
        <v>7699</v>
      </c>
      <c r="C85" s="44">
        <v>251.28</v>
      </c>
      <c r="D85" t="s">
        <v>34</v>
      </c>
    </row>
    <row r="86" spans="1:4" ht="15" customHeight="1">
      <c r="A86" t="s">
        <v>7700</v>
      </c>
      <c r="B86" t="s">
        <v>7701</v>
      </c>
      <c r="C86" s="44">
        <v>249.66</v>
      </c>
      <c r="D86" t="s">
        <v>26</v>
      </c>
    </row>
    <row r="87" spans="1:4" ht="15" customHeight="1">
      <c r="A87" t="s">
        <v>7612</v>
      </c>
      <c r="B87" t="s">
        <v>7702</v>
      </c>
      <c r="C87" s="44">
        <v>245.78</v>
      </c>
      <c r="D87" t="s">
        <v>30</v>
      </c>
    </row>
    <row r="88" spans="1:4" ht="15" customHeight="1">
      <c r="A88" t="s">
        <v>706</v>
      </c>
      <c r="B88" t="s">
        <v>7703</v>
      </c>
      <c r="C88" s="44">
        <v>245.57</v>
      </c>
      <c r="D88" t="s">
        <v>39</v>
      </c>
    </row>
    <row r="89" spans="1:4" ht="15" customHeight="1">
      <c r="A89" t="s">
        <v>7704</v>
      </c>
      <c r="B89" t="s">
        <v>7705</v>
      </c>
      <c r="C89" s="44">
        <v>245.3</v>
      </c>
      <c r="D89" t="s">
        <v>34</v>
      </c>
    </row>
    <row r="90" spans="1:4" ht="15" customHeight="1">
      <c r="A90" t="s">
        <v>7706</v>
      </c>
      <c r="B90" t="s">
        <v>7707</v>
      </c>
      <c r="C90" s="44">
        <v>243.1</v>
      </c>
      <c r="D90" t="s">
        <v>26</v>
      </c>
    </row>
    <row r="91" spans="1:4" ht="15" customHeight="1">
      <c r="A91" t="s">
        <v>7708</v>
      </c>
      <c r="B91" t="s">
        <v>7709</v>
      </c>
      <c r="C91" s="44">
        <v>242.72</v>
      </c>
      <c r="D91" t="s">
        <v>34</v>
      </c>
    </row>
    <row r="92" spans="1:4" ht="15" customHeight="1">
      <c r="A92" t="s">
        <v>7710</v>
      </c>
      <c r="B92" t="s">
        <v>7711</v>
      </c>
      <c r="C92" s="44">
        <v>239.02</v>
      </c>
      <c r="D92" t="s">
        <v>34</v>
      </c>
    </row>
    <row r="93" spans="1:4" ht="15" customHeight="1">
      <c r="A93" t="s">
        <v>7712</v>
      </c>
      <c r="B93" t="s">
        <v>7713</v>
      </c>
      <c r="C93" s="44">
        <v>236</v>
      </c>
      <c r="D93" t="s">
        <v>34</v>
      </c>
    </row>
    <row r="94" spans="1:4" ht="15" customHeight="1">
      <c r="A94" t="s">
        <v>7581</v>
      </c>
      <c r="B94" t="s">
        <v>7714</v>
      </c>
      <c r="C94" s="44">
        <v>235.28</v>
      </c>
      <c r="D94" t="s">
        <v>34</v>
      </c>
    </row>
    <row r="95" spans="1:4" ht="15" customHeight="1">
      <c r="A95" t="s">
        <v>7715</v>
      </c>
      <c r="B95" t="s">
        <v>7716</v>
      </c>
      <c r="C95" s="44">
        <v>233.98</v>
      </c>
      <c r="D95" t="s">
        <v>26</v>
      </c>
    </row>
    <row r="96" spans="1:4" ht="15" customHeight="1">
      <c r="C96" s="44"/>
    </row>
    <row r="97" spans="1:5" ht="15" customHeight="1">
      <c r="A97" t="s">
        <v>7717</v>
      </c>
      <c r="B97" t="s">
        <v>7718</v>
      </c>
      <c r="C97" s="44">
        <v>228.43</v>
      </c>
      <c r="D97" t="s">
        <v>34</v>
      </c>
    </row>
    <row r="98" spans="1:5" ht="15" customHeight="1">
      <c r="C98" s="44"/>
    </row>
    <row r="99" spans="1:5" ht="15" customHeight="1">
      <c r="A99" t="s">
        <v>7639</v>
      </c>
      <c r="B99" t="s">
        <v>7719</v>
      </c>
      <c r="C99" s="44">
        <v>226.94</v>
      </c>
      <c r="D99" t="s">
        <v>34</v>
      </c>
    </row>
    <row r="100" spans="1:5" ht="15" customHeight="1">
      <c r="A100" t="s">
        <v>7581</v>
      </c>
      <c r="B100" t="s">
        <v>7720</v>
      </c>
      <c r="C100" s="44">
        <v>225.04</v>
      </c>
      <c r="D100" t="s">
        <v>34</v>
      </c>
    </row>
    <row r="101" spans="1:5" ht="15" customHeight="1">
      <c r="A101" t="s">
        <v>7721</v>
      </c>
      <c r="B101" t="s">
        <v>7722</v>
      </c>
      <c r="C101" s="44">
        <v>224.57</v>
      </c>
      <c r="D101" t="s">
        <v>38</v>
      </c>
    </row>
    <row r="102" spans="1:5" ht="15" customHeight="1">
      <c r="C102" s="44"/>
    </row>
    <row r="103" spans="1:5" ht="15" customHeight="1">
      <c r="A103" t="s">
        <v>7723</v>
      </c>
      <c r="B103" t="s">
        <v>7724</v>
      </c>
      <c r="C103" s="44">
        <v>221.44</v>
      </c>
      <c r="D103" t="s">
        <v>30</v>
      </c>
    </row>
    <row r="104" spans="1:5" ht="15" customHeight="1">
      <c r="C104" s="44"/>
    </row>
    <row r="105" spans="1:5" ht="15" customHeight="1">
      <c r="A105" t="s">
        <v>7725</v>
      </c>
      <c r="B105" t="s">
        <v>7726</v>
      </c>
      <c r="C105" s="44">
        <v>219.2</v>
      </c>
      <c r="D105" t="s">
        <v>26</v>
      </c>
      <c r="E105" t="s">
        <v>62</v>
      </c>
    </row>
    <row r="106" spans="1:5" ht="15" customHeight="1">
      <c r="A106" t="s">
        <v>7727</v>
      </c>
      <c r="B106" t="s">
        <v>7728</v>
      </c>
      <c r="C106" s="44">
        <v>218.1</v>
      </c>
      <c r="D106" t="s">
        <v>26</v>
      </c>
      <c r="E106" t="s">
        <v>62</v>
      </c>
    </row>
    <row r="107" spans="1:5" ht="15" customHeight="1">
      <c r="A107" t="s">
        <v>7729</v>
      </c>
      <c r="B107" t="s">
        <v>7730</v>
      </c>
      <c r="C107" s="44">
        <v>217.12</v>
      </c>
      <c r="D107" t="s">
        <v>26</v>
      </c>
    </row>
    <row r="108" spans="1:5" ht="15" customHeight="1">
      <c r="A108" t="s">
        <v>7731</v>
      </c>
      <c r="B108" t="s">
        <v>7732</v>
      </c>
      <c r="C108" s="44">
        <v>216.08</v>
      </c>
      <c r="D108" t="s">
        <v>34</v>
      </c>
    </row>
    <row r="109" spans="1:5" ht="15" customHeight="1">
      <c r="A109" t="s">
        <v>7733</v>
      </c>
      <c r="B109" t="s">
        <v>7734</v>
      </c>
      <c r="C109" s="44">
        <v>213.36</v>
      </c>
      <c r="D109" t="s">
        <v>25</v>
      </c>
    </row>
    <row r="110" spans="1:5" ht="15" customHeight="1">
      <c r="A110" t="s">
        <v>1017</v>
      </c>
      <c r="B110" t="s">
        <v>7735</v>
      </c>
      <c r="C110" s="44">
        <v>212.01</v>
      </c>
      <c r="D110" t="s">
        <v>34</v>
      </c>
    </row>
    <row r="111" spans="1:5" ht="15" customHeight="1">
      <c r="A111" t="s">
        <v>795</v>
      </c>
      <c r="B111" t="s">
        <v>7736</v>
      </c>
      <c r="C111" s="44">
        <v>202.92</v>
      </c>
      <c r="D111" t="s">
        <v>34</v>
      </c>
    </row>
    <row r="112" spans="1:5" ht="15" customHeight="1">
      <c r="C112" s="44"/>
    </row>
    <row r="113" spans="1:4" ht="15" customHeight="1">
      <c r="A113" t="s">
        <v>7737</v>
      </c>
      <c r="B113" t="s">
        <v>7738</v>
      </c>
      <c r="C113" s="44">
        <v>191.65</v>
      </c>
      <c r="D113" t="s">
        <v>34</v>
      </c>
    </row>
    <row r="114" spans="1:4" ht="15" customHeight="1">
      <c r="A114" t="s">
        <v>7739</v>
      </c>
      <c r="B114" t="s">
        <v>7740</v>
      </c>
      <c r="C114" s="44">
        <v>188.04</v>
      </c>
      <c r="D114" t="s">
        <v>30</v>
      </c>
    </row>
    <row r="115" spans="1:4" ht="15" customHeight="1">
      <c r="C115" s="44"/>
    </row>
    <row r="116" spans="1:4" ht="15" customHeight="1">
      <c r="A116" t="s">
        <v>7686</v>
      </c>
      <c r="B116" t="s">
        <v>7741</v>
      </c>
      <c r="C116" s="44">
        <v>182.82</v>
      </c>
      <c r="D116" t="s">
        <v>20</v>
      </c>
    </row>
    <row r="117" spans="1:4" ht="15" customHeight="1">
      <c r="C117" s="44"/>
    </row>
    <row r="118" spans="1:4" ht="15" customHeight="1">
      <c r="A118" t="s">
        <v>7742</v>
      </c>
      <c r="B118" t="s">
        <v>7743</v>
      </c>
      <c r="C118" s="44">
        <v>170.52</v>
      </c>
      <c r="D118" t="s">
        <v>30</v>
      </c>
    </row>
    <row r="119" spans="1:4" ht="15" customHeight="1">
      <c r="A119" t="s">
        <v>7744</v>
      </c>
      <c r="B119" t="s">
        <v>7745</v>
      </c>
      <c r="C119" s="44">
        <v>169.66</v>
      </c>
      <c r="D119" t="s">
        <v>25</v>
      </c>
    </row>
    <row r="120" spans="1:4" ht="15" customHeight="1">
      <c r="C120" s="44"/>
    </row>
    <row r="121" spans="1:4" ht="15" customHeight="1">
      <c r="C121" s="44"/>
    </row>
    <row r="122" spans="1:4" ht="15" customHeight="1">
      <c r="C122" s="44"/>
    </row>
    <row r="123" spans="1:4" ht="15" customHeight="1">
      <c r="A123" t="s">
        <v>7746</v>
      </c>
      <c r="B123" t="s">
        <v>7747</v>
      </c>
      <c r="C123" s="44">
        <v>163.96</v>
      </c>
      <c r="D123" t="s">
        <v>34</v>
      </c>
    </row>
    <row r="124" spans="1:4" ht="15" customHeight="1">
      <c r="A124" t="s">
        <v>7631</v>
      </c>
      <c r="B124" t="s">
        <v>7748</v>
      </c>
      <c r="C124" s="44">
        <v>162.19</v>
      </c>
      <c r="D124" t="s">
        <v>26</v>
      </c>
    </row>
    <row r="125" spans="1:4" ht="15" customHeight="1">
      <c r="A125" t="s">
        <v>7579</v>
      </c>
      <c r="B125" t="s">
        <v>7749</v>
      </c>
      <c r="C125" s="44">
        <v>160.88</v>
      </c>
      <c r="D125" t="s">
        <v>30</v>
      </c>
    </row>
    <row r="126" spans="1:4" ht="15" customHeight="1">
      <c r="C126" s="44"/>
    </row>
    <row r="127" spans="1:4" ht="15" customHeight="1">
      <c r="C127" s="44"/>
    </row>
    <row r="128" spans="1:4" ht="15" customHeight="1">
      <c r="A128" t="s">
        <v>7750</v>
      </c>
      <c r="B128" t="s">
        <v>7751</v>
      </c>
      <c r="C128" s="44">
        <v>155.82</v>
      </c>
      <c r="D128" t="s">
        <v>34</v>
      </c>
    </row>
    <row r="129" spans="1:5" ht="15" customHeight="1">
      <c r="A129" t="s">
        <v>7752</v>
      </c>
      <c r="B129" t="s">
        <v>7753</v>
      </c>
      <c r="C129" s="44">
        <v>155.37</v>
      </c>
      <c r="D129" t="s">
        <v>37</v>
      </c>
    </row>
    <row r="130" spans="1:5" ht="15" customHeight="1">
      <c r="A130" t="s">
        <v>7754</v>
      </c>
      <c r="B130" t="s">
        <v>7755</v>
      </c>
      <c r="C130" s="44">
        <v>153.46</v>
      </c>
      <c r="D130" t="s">
        <v>34</v>
      </c>
    </row>
    <row r="131" spans="1:5" ht="15" customHeight="1">
      <c r="A131" t="s">
        <v>880</v>
      </c>
      <c r="B131" t="s">
        <v>7756</v>
      </c>
      <c r="C131" s="44">
        <v>153.41</v>
      </c>
      <c r="D131" t="s">
        <v>34</v>
      </c>
    </row>
    <row r="132" spans="1:5" ht="15" customHeight="1">
      <c r="A132" t="s">
        <v>7595</v>
      </c>
      <c r="B132" t="s">
        <v>7757</v>
      </c>
      <c r="C132" s="44">
        <v>152.41999999999999</v>
      </c>
      <c r="D132" t="s">
        <v>39</v>
      </c>
    </row>
    <row r="133" spans="1:5" ht="15" customHeight="1">
      <c r="C133" s="44"/>
    </row>
    <row r="134" spans="1:5" ht="15" customHeight="1">
      <c r="A134" t="s">
        <v>7612</v>
      </c>
      <c r="B134" t="s">
        <v>7758</v>
      </c>
      <c r="C134" s="44">
        <v>151.19999999999999</v>
      </c>
      <c r="D134" t="s">
        <v>30</v>
      </c>
    </row>
    <row r="135" spans="1:5" ht="15" customHeight="1">
      <c r="A135" t="s">
        <v>7593</v>
      </c>
      <c r="B135" t="s">
        <v>7759</v>
      </c>
      <c r="C135" s="44">
        <v>150.63</v>
      </c>
      <c r="D135" t="s">
        <v>25</v>
      </c>
    </row>
    <row r="136" spans="1:5" ht="15" customHeight="1">
      <c r="A136" t="s">
        <v>7760</v>
      </c>
      <c r="B136" t="s">
        <v>7761</v>
      </c>
      <c r="C136" s="44">
        <v>150.22999999999999</v>
      </c>
      <c r="D136" t="s">
        <v>34</v>
      </c>
    </row>
    <row r="137" spans="1:5" ht="15" customHeight="1">
      <c r="A137" t="s">
        <v>7587</v>
      </c>
      <c r="B137" t="s">
        <v>7762</v>
      </c>
      <c r="C137" s="44">
        <v>149.38</v>
      </c>
      <c r="D137" t="s">
        <v>26</v>
      </c>
    </row>
    <row r="138" spans="1:5" ht="15" customHeight="1">
      <c r="C138" s="44"/>
    </row>
    <row r="139" spans="1:5" ht="15" customHeight="1">
      <c r="A139" t="s">
        <v>7763</v>
      </c>
      <c r="B139" t="s">
        <v>7764</v>
      </c>
      <c r="C139" s="44">
        <v>147.02000000000001</v>
      </c>
      <c r="D139" t="s">
        <v>34</v>
      </c>
    </row>
    <row r="140" spans="1:5" ht="15" customHeight="1">
      <c r="A140" t="s">
        <v>7765</v>
      </c>
      <c r="B140" t="s">
        <v>7766</v>
      </c>
      <c r="C140" s="44">
        <v>145.38</v>
      </c>
      <c r="D140" t="s">
        <v>34</v>
      </c>
    </row>
    <row r="141" spans="1:5" ht="15" customHeight="1">
      <c r="A141" t="s">
        <v>7727</v>
      </c>
      <c r="B141" t="s">
        <v>7767</v>
      </c>
      <c r="C141" s="44">
        <v>141.77000000000001</v>
      </c>
      <c r="D141" t="s">
        <v>26</v>
      </c>
      <c r="E141" t="s">
        <v>62</v>
      </c>
    </row>
    <row r="142" spans="1:5" ht="15" customHeight="1">
      <c r="C142" s="44"/>
    </row>
    <row r="143" spans="1:5" ht="15" customHeight="1">
      <c r="A143" t="s">
        <v>7768</v>
      </c>
      <c r="B143" t="s">
        <v>7769</v>
      </c>
      <c r="C143" s="44">
        <v>139.66</v>
      </c>
      <c r="D143" t="s">
        <v>34</v>
      </c>
    </row>
    <row r="144" spans="1:5" ht="15" customHeight="1">
      <c r="A144" t="s">
        <v>531</v>
      </c>
      <c r="B144" t="s">
        <v>7770</v>
      </c>
      <c r="C144" s="44">
        <v>134.75</v>
      </c>
      <c r="D144" t="s">
        <v>20</v>
      </c>
    </row>
    <row r="145" spans="1:5" ht="15" customHeight="1">
      <c r="A145" t="s">
        <v>7771</v>
      </c>
      <c r="B145" t="s">
        <v>7772</v>
      </c>
      <c r="C145" s="44">
        <v>133.51</v>
      </c>
      <c r="D145" t="s">
        <v>20</v>
      </c>
    </row>
    <row r="146" spans="1:5" ht="15" customHeight="1">
      <c r="A146" t="s">
        <v>7631</v>
      </c>
      <c r="B146" t="s">
        <v>7773</v>
      </c>
      <c r="C146" s="44">
        <v>133.31</v>
      </c>
      <c r="D146" t="s">
        <v>26</v>
      </c>
    </row>
    <row r="147" spans="1:5" ht="15" customHeight="1">
      <c r="C147" s="44"/>
    </row>
    <row r="148" spans="1:5" ht="15" customHeight="1">
      <c r="A148" t="s">
        <v>7774</v>
      </c>
      <c r="B148" t="s">
        <v>7775</v>
      </c>
      <c r="C148" s="44">
        <v>130.34</v>
      </c>
      <c r="D148" t="s">
        <v>37</v>
      </c>
      <c r="E148" t="s">
        <v>65</v>
      </c>
    </row>
    <row r="149" spans="1:5" ht="15" customHeight="1">
      <c r="A149" t="s">
        <v>880</v>
      </c>
      <c r="B149" t="s">
        <v>7776</v>
      </c>
      <c r="C149" s="44">
        <v>130.19</v>
      </c>
      <c r="D149" t="s">
        <v>34</v>
      </c>
    </row>
    <row r="150" spans="1:5" ht="15" customHeight="1">
      <c r="A150" t="s">
        <v>1137</v>
      </c>
      <c r="B150" t="s">
        <v>7777</v>
      </c>
      <c r="C150" s="44">
        <v>129.71</v>
      </c>
      <c r="D150" t="s">
        <v>34</v>
      </c>
    </row>
    <row r="151" spans="1:5" ht="15" customHeight="1">
      <c r="A151" t="s">
        <v>7778</v>
      </c>
      <c r="B151" t="s">
        <v>7779</v>
      </c>
      <c r="C151" s="44">
        <v>128.97</v>
      </c>
      <c r="D151" t="s">
        <v>37</v>
      </c>
    </row>
    <row r="152" spans="1:5" ht="15" customHeight="1">
      <c r="A152" t="s">
        <v>7780</v>
      </c>
      <c r="B152" t="s">
        <v>7781</v>
      </c>
      <c r="C152" s="44">
        <v>128.31</v>
      </c>
      <c r="D152" t="s">
        <v>26</v>
      </c>
    </row>
    <row r="153" spans="1:5" ht="15" customHeight="1">
      <c r="A153" t="s">
        <v>7782</v>
      </c>
      <c r="B153" t="s">
        <v>7783</v>
      </c>
      <c r="C153" s="44">
        <v>127.84</v>
      </c>
      <c r="D153" t="s">
        <v>20</v>
      </c>
    </row>
    <row r="154" spans="1:5" ht="15" customHeight="1">
      <c r="A154" t="s">
        <v>7784</v>
      </c>
      <c r="B154" t="s">
        <v>7785</v>
      </c>
      <c r="C154" s="44">
        <v>127.26</v>
      </c>
      <c r="D154" t="s">
        <v>26</v>
      </c>
    </row>
    <row r="155" spans="1:5" ht="15" customHeight="1">
      <c r="A155" t="s">
        <v>7688</v>
      </c>
      <c r="B155" t="s">
        <v>7786</v>
      </c>
      <c r="C155" s="44">
        <v>126.9</v>
      </c>
      <c r="D155" t="s">
        <v>38</v>
      </c>
    </row>
    <row r="156" spans="1:5" ht="15" customHeight="1">
      <c r="A156" t="s">
        <v>7686</v>
      </c>
      <c r="B156" t="s">
        <v>7787</v>
      </c>
      <c r="C156" s="44">
        <v>126.76</v>
      </c>
      <c r="D156" t="s">
        <v>20</v>
      </c>
    </row>
    <row r="157" spans="1:5" ht="15" customHeight="1">
      <c r="A157" t="s">
        <v>7788</v>
      </c>
      <c r="B157" t="s">
        <v>7789</v>
      </c>
      <c r="C157" s="44">
        <v>126.75</v>
      </c>
      <c r="D157" t="s">
        <v>34</v>
      </c>
      <c r="E157" t="s">
        <v>65</v>
      </c>
    </row>
    <row r="158" spans="1:5" ht="15" customHeight="1">
      <c r="A158" t="s">
        <v>7694</v>
      </c>
      <c r="B158" t="s">
        <v>7790</v>
      </c>
      <c r="C158" s="44">
        <v>124.66</v>
      </c>
      <c r="D158" t="s">
        <v>34</v>
      </c>
    </row>
    <row r="159" spans="1:5" ht="15" customHeight="1">
      <c r="A159" t="s">
        <v>880</v>
      </c>
      <c r="B159" t="s">
        <v>7791</v>
      </c>
      <c r="C159" s="44">
        <v>122.91</v>
      </c>
      <c r="D159" t="s">
        <v>38</v>
      </c>
    </row>
    <row r="160" spans="1:5" ht="15" customHeight="1">
      <c r="A160" t="s">
        <v>7792</v>
      </c>
      <c r="B160" t="s">
        <v>7793</v>
      </c>
      <c r="C160" s="44">
        <v>122.32</v>
      </c>
      <c r="D160" t="s">
        <v>34</v>
      </c>
    </row>
    <row r="161" spans="1:5" ht="15" customHeight="1">
      <c r="C161" s="44"/>
    </row>
    <row r="162" spans="1:5" ht="15" customHeight="1">
      <c r="A162" t="s">
        <v>7794</v>
      </c>
      <c r="B162" t="s">
        <v>7795</v>
      </c>
      <c r="C162" s="44">
        <v>119.91</v>
      </c>
      <c r="D162" t="s">
        <v>34</v>
      </c>
    </row>
    <row r="163" spans="1:5" ht="15" customHeight="1">
      <c r="A163" t="s">
        <v>7631</v>
      </c>
      <c r="B163" t="s">
        <v>7796</v>
      </c>
      <c r="C163" s="44">
        <v>119.07</v>
      </c>
      <c r="D163" t="s">
        <v>26</v>
      </c>
    </row>
    <row r="164" spans="1:5" ht="15" customHeight="1">
      <c r="C164" s="44"/>
    </row>
    <row r="165" spans="1:5" ht="15" customHeight="1">
      <c r="A165" t="s">
        <v>7581</v>
      </c>
      <c r="B165" t="s">
        <v>7797</v>
      </c>
      <c r="C165" s="44">
        <v>117.41</v>
      </c>
      <c r="D165" t="s">
        <v>38</v>
      </c>
    </row>
    <row r="166" spans="1:5" ht="15" customHeight="1">
      <c r="A166" t="s">
        <v>7614</v>
      </c>
      <c r="B166" t="s">
        <v>7798</v>
      </c>
      <c r="C166" s="44">
        <v>117.4</v>
      </c>
      <c r="D166" t="s">
        <v>30</v>
      </c>
    </row>
    <row r="167" spans="1:5" ht="15" customHeight="1">
      <c r="A167" t="s">
        <v>7799</v>
      </c>
      <c r="B167" t="s">
        <v>7800</v>
      </c>
      <c r="C167" s="44">
        <v>116.74</v>
      </c>
      <c r="D167" t="s">
        <v>34</v>
      </c>
    </row>
    <row r="168" spans="1:5" ht="15" customHeight="1">
      <c r="A168" t="s">
        <v>7801</v>
      </c>
      <c r="B168" t="s">
        <v>7802</v>
      </c>
      <c r="C168" s="44">
        <v>116.32</v>
      </c>
      <c r="D168" t="s">
        <v>34</v>
      </c>
    </row>
    <row r="169" spans="1:5" ht="15" customHeight="1">
      <c r="C169" s="44"/>
    </row>
    <row r="170" spans="1:5" ht="15" customHeight="1">
      <c r="C170" s="44"/>
    </row>
    <row r="171" spans="1:5" ht="15" customHeight="1">
      <c r="A171" t="s">
        <v>7692</v>
      </c>
      <c r="B171" t="s">
        <v>7803</v>
      </c>
      <c r="C171" s="44">
        <v>114.58</v>
      </c>
      <c r="D171" t="s">
        <v>34</v>
      </c>
    </row>
    <row r="172" spans="1:5" ht="15" customHeight="1">
      <c r="C172" s="44"/>
    </row>
    <row r="173" spans="1:5" ht="15" customHeight="1">
      <c r="A173" t="s">
        <v>7612</v>
      </c>
      <c r="B173" t="s">
        <v>7804</v>
      </c>
      <c r="C173" s="44">
        <v>113.9</v>
      </c>
      <c r="D173" t="s">
        <v>30</v>
      </c>
    </row>
    <row r="174" spans="1:5" ht="15" customHeight="1">
      <c r="A174" t="s">
        <v>7805</v>
      </c>
      <c r="B174" t="s">
        <v>7806</v>
      </c>
      <c r="C174" s="44">
        <v>112.32</v>
      </c>
      <c r="D174" t="s">
        <v>34</v>
      </c>
    </row>
    <row r="175" spans="1:5" ht="15" customHeight="1">
      <c r="A175" t="s">
        <v>7807</v>
      </c>
      <c r="B175" t="s">
        <v>7808</v>
      </c>
      <c r="C175" s="44">
        <v>112.23</v>
      </c>
      <c r="D175" t="s">
        <v>34</v>
      </c>
    </row>
    <row r="176" spans="1:5" ht="15" customHeight="1">
      <c r="A176" t="s">
        <v>7618</v>
      </c>
      <c r="B176" t="s">
        <v>7809</v>
      </c>
      <c r="C176" s="44">
        <v>111.28</v>
      </c>
      <c r="D176" t="s">
        <v>26</v>
      </c>
      <c r="E176" t="s">
        <v>65</v>
      </c>
    </row>
    <row r="177" spans="1:4" ht="15" customHeight="1">
      <c r="A177" t="s">
        <v>7810</v>
      </c>
      <c r="B177" t="s">
        <v>7811</v>
      </c>
      <c r="C177" s="44">
        <v>110.57</v>
      </c>
      <c r="D177" t="s">
        <v>25</v>
      </c>
    </row>
    <row r="178" spans="1:4" ht="15" customHeight="1">
      <c r="A178" t="s">
        <v>7812</v>
      </c>
      <c r="B178" t="s">
        <v>7813</v>
      </c>
      <c r="C178" s="44">
        <v>110.31</v>
      </c>
      <c r="D178" t="s">
        <v>34</v>
      </c>
    </row>
    <row r="179" spans="1:4" ht="15" customHeight="1">
      <c r="A179" t="s">
        <v>7669</v>
      </c>
      <c r="B179" t="s">
        <v>7670</v>
      </c>
      <c r="C179" s="44">
        <v>110.13</v>
      </c>
      <c r="D179" t="s">
        <v>25</v>
      </c>
    </row>
    <row r="180" spans="1:4" ht="15" customHeight="1">
      <c r="A180" t="s">
        <v>7647</v>
      </c>
      <c r="B180" t="s">
        <v>7814</v>
      </c>
      <c r="C180" s="44">
        <v>103.34</v>
      </c>
      <c r="D180" t="s">
        <v>34</v>
      </c>
    </row>
    <row r="181" spans="1:4" ht="15" customHeight="1">
      <c r="A181" t="s">
        <v>7614</v>
      </c>
      <c r="B181" t="s">
        <v>7815</v>
      </c>
      <c r="C181" s="44">
        <v>102.68</v>
      </c>
      <c r="D181" t="s">
        <v>37</v>
      </c>
    </row>
    <row r="182" spans="1:4" ht="15" customHeight="1">
      <c r="A182" t="s">
        <v>7643</v>
      </c>
      <c r="B182" t="s">
        <v>7816</v>
      </c>
      <c r="C182" s="44">
        <v>101.96</v>
      </c>
      <c r="D182" t="s">
        <v>34</v>
      </c>
    </row>
    <row r="183" spans="1:4" ht="15" customHeight="1">
      <c r="A183" t="s">
        <v>944</v>
      </c>
      <c r="B183" t="s">
        <v>7817</v>
      </c>
      <c r="C183" s="44">
        <v>101.11</v>
      </c>
      <c r="D183" t="s">
        <v>34</v>
      </c>
    </row>
    <row r="184" spans="1:4" ht="15" customHeight="1">
      <c r="A184" t="s">
        <v>811</v>
      </c>
      <c r="B184" t="s">
        <v>7818</v>
      </c>
      <c r="C184" s="44">
        <v>100.45</v>
      </c>
      <c r="D184" t="s">
        <v>34</v>
      </c>
    </row>
    <row r="185" spans="1:4" ht="15" customHeight="1">
      <c r="A185" t="s">
        <v>7819</v>
      </c>
      <c r="B185" t="s">
        <v>7820</v>
      </c>
      <c r="C185" s="44">
        <v>100.22</v>
      </c>
      <c r="D185" t="s">
        <v>7821</v>
      </c>
    </row>
    <row r="186" spans="1:4" ht="15" customHeight="1">
      <c r="A186" t="s">
        <v>7694</v>
      </c>
      <c r="B186" t="s">
        <v>7822</v>
      </c>
      <c r="C186" s="44">
        <v>97.36</v>
      </c>
      <c r="D186" t="s">
        <v>34</v>
      </c>
    </row>
    <row r="187" spans="1:4" ht="15" customHeight="1">
      <c r="C187" s="44"/>
    </row>
    <row r="188" spans="1:4" ht="15" customHeight="1">
      <c r="A188" t="s">
        <v>7631</v>
      </c>
      <c r="B188" t="s">
        <v>7823</v>
      </c>
      <c r="C188" s="44">
        <v>96.39</v>
      </c>
      <c r="D188" t="s">
        <v>26</v>
      </c>
    </row>
    <row r="189" spans="1:4" ht="15" customHeight="1">
      <c r="A189" t="s">
        <v>7593</v>
      </c>
      <c r="B189" t="s">
        <v>7824</v>
      </c>
      <c r="C189" s="44">
        <v>96.25</v>
      </c>
      <c r="D189" t="s">
        <v>25</v>
      </c>
    </row>
    <row r="190" spans="1:4" ht="15" customHeight="1">
      <c r="A190" t="s">
        <v>7593</v>
      </c>
      <c r="B190" t="s">
        <v>7825</v>
      </c>
      <c r="C190" s="44">
        <v>96.25</v>
      </c>
      <c r="D190" t="s">
        <v>25</v>
      </c>
    </row>
    <row r="191" spans="1:4" ht="15" customHeight="1">
      <c r="A191" t="s">
        <v>7826</v>
      </c>
      <c r="B191" t="s">
        <v>7827</v>
      </c>
      <c r="C191" s="44">
        <v>95.63</v>
      </c>
      <c r="D191" t="s">
        <v>34</v>
      </c>
    </row>
    <row r="192" spans="1:4" ht="15" customHeight="1">
      <c r="A192" t="s">
        <v>7828</v>
      </c>
      <c r="B192" t="s">
        <v>7829</v>
      </c>
      <c r="C192" s="44">
        <v>95.59</v>
      </c>
      <c r="D192" t="s">
        <v>34</v>
      </c>
    </row>
    <row r="193" spans="1:4" ht="15" customHeight="1">
      <c r="A193" t="s">
        <v>845</v>
      </c>
      <c r="B193" t="s">
        <v>7830</v>
      </c>
      <c r="C193" s="44">
        <v>95.25</v>
      </c>
      <c r="D193" t="s">
        <v>34</v>
      </c>
    </row>
    <row r="194" spans="1:4" ht="15" customHeight="1">
      <c r="A194" t="s">
        <v>7831</v>
      </c>
      <c r="B194" t="s">
        <v>7832</v>
      </c>
      <c r="C194" s="44">
        <v>94.21</v>
      </c>
      <c r="D194" t="s">
        <v>34</v>
      </c>
    </row>
    <row r="195" spans="1:4" ht="15" customHeight="1">
      <c r="A195" t="s">
        <v>7831</v>
      </c>
      <c r="B195" t="s">
        <v>7833</v>
      </c>
      <c r="C195" s="44">
        <v>94.05</v>
      </c>
      <c r="D195" t="s">
        <v>34</v>
      </c>
    </row>
    <row r="196" spans="1:4" ht="15" customHeight="1">
      <c r="A196" t="s">
        <v>7686</v>
      </c>
      <c r="B196" t="s">
        <v>7834</v>
      </c>
      <c r="C196" s="44">
        <v>93.58</v>
      </c>
      <c r="D196" t="s">
        <v>20</v>
      </c>
    </row>
    <row r="197" spans="1:4" ht="15" customHeight="1">
      <c r="A197" t="s">
        <v>7643</v>
      </c>
      <c r="B197" t="s">
        <v>7835</v>
      </c>
      <c r="C197" s="44">
        <v>93.07</v>
      </c>
      <c r="D197" t="s">
        <v>34</v>
      </c>
    </row>
    <row r="198" spans="1:4" ht="15" customHeight="1">
      <c r="C198" s="44"/>
    </row>
    <row r="199" spans="1:4" ht="15" customHeight="1">
      <c r="A199" t="s">
        <v>7836</v>
      </c>
      <c r="B199" t="s">
        <v>7837</v>
      </c>
      <c r="C199" s="44">
        <v>90.16</v>
      </c>
      <c r="D199" t="s">
        <v>34</v>
      </c>
    </row>
    <row r="200" spans="1:4" ht="15" customHeight="1">
      <c r="A200" t="s">
        <v>7838</v>
      </c>
      <c r="B200" t="s">
        <v>7839</v>
      </c>
      <c r="C200" s="44">
        <v>89.54</v>
      </c>
      <c r="D200" t="s">
        <v>34</v>
      </c>
    </row>
    <row r="201" spans="1:4" ht="15" customHeight="1">
      <c r="A201" t="s">
        <v>7612</v>
      </c>
      <c r="B201" t="s">
        <v>7840</v>
      </c>
      <c r="C201" s="44">
        <v>88.72</v>
      </c>
      <c r="D201" t="s">
        <v>30</v>
      </c>
    </row>
    <row r="202" spans="1:4" ht="15" customHeight="1">
      <c r="A202" t="s">
        <v>7581</v>
      </c>
      <c r="B202" t="s">
        <v>7841</v>
      </c>
      <c r="C202" s="44">
        <v>88.34</v>
      </c>
      <c r="D202" t="s">
        <v>34</v>
      </c>
    </row>
    <row r="203" spans="1:4" ht="15" customHeight="1">
      <c r="A203" t="s">
        <v>7587</v>
      </c>
      <c r="B203" t="s">
        <v>7842</v>
      </c>
      <c r="C203" s="44">
        <v>87.82</v>
      </c>
      <c r="D203" t="s">
        <v>26</v>
      </c>
    </row>
    <row r="204" spans="1:4" ht="15" customHeight="1">
      <c r="A204" t="s">
        <v>7843</v>
      </c>
      <c r="B204" t="s">
        <v>7844</v>
      </c>
      <c r="C204" s="44">
        <v>86.97</v>
      </c>
      <c r="D204" t="s">
        <v>20</v>
      </c>
    </row>
    <row r="205" spans="1:4" ht="15" customHeight="1">
      <c r="A205" t="s">
        <v>7845</v>
      </c>
      <c r="B205" t="s">
        <v>7846</v>
      </c>
      <c r="C205" s="44">
        <v>82.42</v>
      </c>
      <c r="D205" t="s">
        <v>38</v>
      </c>
    </row>
    <row r="206" spans="1:4" ht="15" customHeight="1">
      <c r="C206" s="44"/>
    </row>
    <row r="207" spans="1:4" ht="15" customHeight="1">
      <c r="A207" t="s">
        <v>4675</v>
      </c>
      <c r="B207" t="s">
        <v>7847</v>
      </c>
      <c r="C207" s="44">
        <v>81.760000000000005</v>
      </c>
      <c r="D207" t="s">
        <v>34</v>
      </c>
    </row>
    <row r="208" spans="1:4" ht="15" customHeight="1">
      <c r="A208" t="s">
        <v>7631</v>
      </c>
      <c r="B208" t="s">
        <v>7848</v>
      </c>
      <c r="C208" s="44">
        <v>81.41</v>
      </c>
      <c r="D208" t="s">
        <v>26</v>
      </c>
    </row>
    <row r="209" spans="1:4" ht="15" customHeight="1">
      <c r="A209" t="s">
        <v>7631</v>
      </c>
      <c r="B209" t="s">
        <v>7849</v>
      </c>
      <c r="C209" s="44">
        <v>80.459999999999994</v>
      </c>
      <c r="D209" t="s">
        <v>26</v>
      </c>
    </row>
    <row r="210" spans="1:4" ht="15" customHeight="1">
      <c r="A210" t="s">
        <v>944</v>
      </c>
      <c r="B210" t="s">
        <v>7850</v>
      </c>
      <c r="C210" s="44">
        <v>80.319999999999993</v>
      </c>
      <c r="D210" t="s">
        <v>34</v>
      </c>
    </row>
    <row r="211" spans="1:4" ht="15" customHeight="1">
      <c r="C211" s="44"/>
    </row>
    <row r="212" spans="1:4" ht="15" customHeight="1">
      <c r="A212" t="s">
        <v>7622</v>
      </c>
      <c r="B212" t="s">
        <v>7851</v>
      </c>
      <c r="C212" s="44">
        <v>79.86</v>
      </c>
      <c r="D212" t="s">
        <v>20</v>
      </c>
    </row>
    <row r="213" spans="1:4" ht="15" customHeight="1">
      <c r="A213" t="s">
        <v>7852</v>
      </c>
      <c r="B213" t="s">
        <v>7853</v>
      </c>
      <c r="C213" s="44">
        <v>79.760000000000005</v>
      </c>
      <c r="D213" t="s">
        <v>34</v>
      </c>
    </row>
    <row r="214" spans="1:4" ht="15" customHeight="1">
      <c r="A214" t="s">
        <v>7686</v>
      </c>
      <c r="B214" t="s">
        <v>7854</v>
      </c>
      <c r="C214" s="44">
        <v>78.98</v>
      </c>
      <c r="D214" t="s">
        <v>20</v>
      </c>
    </row>
    <row r="215" spans="1:4" ht="15" customHeight="1">
      <c r="A215" t="s">
        <v>7855</v>
      </c>
      <c r="B215" t="s">
        <v>7856</v>
      </c>
      <c r="C215" s="44">
        <v>78.97</v>
      </c>
      <c r="D215" t="s">
        <v>30</v>
      </c>
    </row>
    <row r="216" spans="1:4" ht="15" customHeight="1">
      <c r="A216" t="s">
        <v>7587</v>
      </c>
      <c r="B216" t="s">
        <v>7857</v>
      </c>
      <c r="C216" s="44">
        <v>78.72</v>
      </c>
      <c r="D216" t="s">
        <v>26</v>
      </c>
    </row>
    <row r="217" spans="1:4" ht="15" customHeight="1">
      <c r="C217" s="44"/>
    </row>
    <row r="218" spans="1:4" ht="15" customHeight="1">
      <c r="A218" t="s">
        <v>7858</v>
      </c>
      <c r="B218" t="s">
        <v>7859</v>
      </c>
      <c r="C218" s="44">
        <v>78.12</v>
      </c>
      <c r="D218" t="s">
        <v>34</v>
      </c>
    </row>
    <row r="219" spans="1:4" ht="15" customHeight="1">
      <c r="A219" t="s">
        <v>7860</v>
      </c>
      <c r="B219" t="s">
        <v>7861</v>
      </c>
      <c r="C219" s="44">
        <v>76.510000000000005</v>
      </c>
      <c r="D219" t="s">
        <v>34</v>
      </c>
    </row>
    <row r="220" spans="1:4" ht="15" customHeight="1">
      <c r="A220" t="s">
        <v>7860</v>
      </c>
      <c r="B220" t="s">
        <v>7862</v>
      </c>
      <c r="C220" s="44">
        <v>76.510000000000005</v>
      </c>
      <c r="D220" t="s">
        <v>34</v>
      </c>
    </row>
    <row r="221" spans="1:4" ht="15" customHeight="1">
      <c r="C221" s="44"/>
    </row>
    <row r="222" spans="1:4" ht="15" customHeight="1">
      <c r="A222" t="s">
        <v>7706</v>
      </c>
      <c r="B222" t="s">
        <v>7863</v>
      </c>
      <c r="C222" s="44">
        <v>75.040000000000006</v>
      </c>
      <c r="D222" t="s">
        <v>26</v>
      </c>
    </row>
    <row r="223" spans="1:4" ht="15" customHeight="1">
      <c r="A223" t="s">
        <v>923</v>
      </c>
      <c r="B223" t="s">
        <v>7864</v>
      </c>
      <c r="C223" s="44">
        <v>74.819999999999993</v>
      </c>
      <c r="D223" t="s">
        <v>34</v>
      </c>
    </row>
    <row r="224" spans="1:4" ht="15" customHeight="1">
      <c r="C224" s="44"/>
    </row>
    <row r="225" spans="1:4" ht="15" customHeight="1">
      <c r="A225" t="s">
        <v>7865</v>
      </c>
      <c r="B225" t="s">
        <v>7866</v>
      </c>
      <c r="C225" s="44">
        <v>74.510000000000005</v>
      </c>
      <c r="D225" t="s">
        <v>26</v>
      </c>
    </row>
    <row r="226" spans="1:4" ht="15" customHeight="1">
      <c r="A226" t="s">
        <v>934</v>
      </c>
      <c r="B226" t="s">
        <v>7867</v>
      </c>
      <c r="C226" s="44">
        <v>74.489999999999995</v>
      </c>
      <c r="D226" t="s">
        <v>34</v>
      </c>
    </row>
    <row r="227" spans="1:4" ht="15" customHeight="1">
      <c r="C227" s="44"/>
    </row>
    <row r="228" spans="1:4" ht="15" customHeight="1">
      <c r="A228" t="s">
        <v>7868</v>
      </c>
      <c r="B228" t="s">
        <v>7869</v>
      </c>
      <c r="C228" s="44">
        <v>72.680000000000007</v>
      </c>
      <c r="D228" t="s">
        <v>34</v>
      </c>
    </row>
    <row r="229" spans="1:4" ht="15" customHeight="1">
      <c r="A229" t="s">
        <v>7845</v>
      </c>
      <c r="B229" t="s">
        <v>7870</v>
      </c>
      <c r="C229" s="44">
        <v>72.63</v>
      </c>
      <c r="D229" t="s">
        <v>38</v>
      </c>
    </row>
    <row r="230" spans="1:4" ht="15" customHeight="1">
      <c r="A230" t="s">
        <v>7643</v>
      </c>
      <c r="B230" t="s">
        <v>7871</v>
      </c>
      <c r="C230" s="44">
        <v>72.52</v>
      </c>
      <c r="D230" t="s">
        <v>34</v>
      </c>
    </row>
    <row r="231" spans="1:4" ht="15" customHeight="1">
      <c r="C231" s="44"/>
    </row>
    <row r="232" spans="1:4" ht="15" customHeight="1">
      <c r="A232" t="s">
        <v>7721</v>
      </c>
      <c r="B232" t="s">
        <v>7872</v>
      </c>
      <c r="C232" s="44">
        <v>72.16</v>
      </c>
      <c r="D232" t="s">
        <v>38</v>
      </c>
    </row>
    <row r="233" spans="1:4" ht="15" customHeight="1">
      <c r="A233" t="s">
        <v>7643</v>
      </c>
      <c r="B233" t="s">
        <v>7873</v>
      </c>
      <c r="C233" s="44">
        <v>71.88</v>
      </c>
      <c r="D233" t="s">
        <v>38</v>
      </c>
    </row>
    <row r="234" spans="1:4" ht="15" customHeight="1">
      <c r="A234" t="s">
        <v>7874</v>
      </c>
      <c r="B234" t="s">
        <v>7875</v>
      </c>
      <c r="C234" s="44">
        <v>71.22</v>
      </c>
      <c r="D234" t="s">
        <v>34</v>
      </c>
    </row>
    <row r="235" spans="1:4" ht="15" customHeight="1">
      <c r="A235" t="s">
        <v>7876</v>
      </c>
      <c r="B235" t="s">
        <v>7877</v>
      </c>
      <c r="C235" s="44">
        <v>71.12</v>
      </c>
      <c r="D235" t="s">
        <v>25</v>
      </c>
    </row>
    <row r="236" spans="1:4" ht="15" customHeight="1">
      <c r="A236" t="s">
        <v>7878</v>
      </c>
      <c r="B236" t="s">
        <v>7879</v>
      </c>
      <c r="C236" s="44">
        <v>70.72</v>
      </c>
      <c r="D236" t="s">
        <v>37</v>
      </c>
    </row>
    <row r="237" spans="1:4" ht="15" customHeight="1">
      <c r="A237" t="s">
        <v>706</v>
      </c>
      <c r="B237" t="s">
        <v>7880</v>
      </c>
      <c r="C237" s="44">
        <v>70.72</v>
      </c>
      <c r="D237" t="s">
        <v>39</v>
      </c>
    </row>
    <row r="238" spans="1:4" ht="15" customHeight="1">
      <c r="A238" t="s">
        <v>7881</v>
      </c>
      <c r="B238" t="s">
        <v>7882</v>
      </c>
      <c r="C238" s="44">
        <v>70.61</v>
      </c>
      <c r="D238" t="s">
        <v>38</v>
      </c>
    </row>
    <row r="239" spans="1:4" ht="15" customHeight="1">
      <c r="A239" t="s">
        <v>7669</v>
      </c>
      <c r="B239" t="s">
        <v>7883</v>
      </c>
      <c r="C239" s="44">
        <v>69.56</v>
      </c>
      <c r="D239" t="s">
        <v>25</v>
      </c>
    </row>
    <row r="240" spans="1:4" ht="15" customHeight="1">
      <c r="A240" t="s">
        <v>7884</v>
      </c>
      <c r="B240" t="s">
        <v>7885</v>
      </c>
      <c r="C240" s="44">
        <v>66.510000000000005</v>
      </c>
      <c r="D240" t="s">
        <v>34</v>
      </c>
    </row>
    <row r="241" spans="1:4" ht="15" customHeight="1">
      <c r="A241" t="s">
        <v>7631</v>
      </c>
      <c r="B241" t="s">
        <v>7886</v>
      </c>
      <c r="C241" s="44">
        <v>65.94</v>
      </c>
      <c r="D241" t="s">
        <v>26</v>
      </c>
    </row>
    <row r="242" spans="1:4" ht="15" customHeight="1">
      <c r="C242" s="44"/>
    </row>
    <row r="243" spans="1:4" ht="15" customHeight="1">
      <c r="C243" s="44"/>
    </row>
    <row r="244" spans="1:4" ht="15" customHeight="1">
      <c r="A244" t="s">
        <v>7631</v>
      </c>
      <c r="B244" t="s">
        <v>7887</v>
      </c>
      <c r="C244" s="44">
        <v>64.62</v>
      </c>
      <c r="D244" t="s">
        <v>26</v>
      </c>
    </row>
    <row r="245" spans="1:4" ht="15" customHeight="1">
      <c r="A245" t="s">
        <v>7628</v>
      </c>
      <c r="B245" t="s">
        <v>7888</v>
      </c>
      <c r="C245" s="44">
        <v>64.14</v>
      </c>
      <c r="D245" t="s">
        <v>25</v>
      </c>
    </row>
    <row r="246" spans="1:4" ht="15" customHeight="1">
      <c r="C246" s="44"/>
    </row>
    <row r="247" spans="1:4" ht="15" customHeight="1">
      <c r="A247" t="s">
        <v>7889</v>
      </c>
      <c r="B247" t="s">
        <v>7890</v>
      </c>
      <c r="C247" s="44">
        <v>63.68</v>
      </c>
      <c r="D247" t="s">
        <v>34</v>
      </c>
    </row>
    <row r="248" spans="1:4" ht="15" customHeight="1">
      <c r="A248" t="s">
        <v>7581</v>
      </c>
      <c r="B248" t="s">
        <v>7891</v>
      </c>
      <c r="C248" s="44">
        <v>62.24</v>
      </c>
      <c r="D248" t="s">
        <v>34</v>
      </c>
    </row>
    <row r="249" spans="1:4" ht="15" customHeight="1">
      <c r="C249" s="44"/>
    </row>
    <row r="250" spans="1:4" ht="15" customHeight="1">
      <c r="A250" t="s">
        <v>7892</v>
      </c>
      <c r="B250" t="s">
        <v>7893</v>
      </c>
      <c r="C250" s="44">
        <v>61.2</v>
      </c>
      <c r="D250" t="s">
        <v>34</v>
      </c>
    </row>
    <row r="251" spans="1:4" ht="15" customHeight="1">
      <c r="A251" t="s">
        <v>7894</v>
      </c>
      <c r="B251" t="s">
        <v>7895</v>
      </c>
      <c r="C251" s="44">
        <v>60.22</v>
      </c>
      <c r="D251" t="s">
        <v>34</v>
      </c>
    </row>
    <row r="252" spans="1:4" ht="15" customHeight="1">
      <c r="C252" s="44"/>
    </row>
    <row r="253" spans="1:4" ht="15" customHeight="1">
      <c r="C253" s="44"/>
    </row>
    <row r="254" spans="1:4" ht="15" customHeight="1">
      <c r="A254" t="s">
        <v>7896</v>
      </c>
      <c r="B254" t="s">
        <v>7897</v>
      </c>
      <c r="C254" s="44">
        <v>58.93</v>
      </c>
      <c r="D254" t="s">
        <v>34</v>
      </c>
    </row>
    <row r="255" spans="1:4" ht="15" customHeight="1">
      <c r="A255" t="s">
        <v>737</v>
      </c>
      <c r="B255" t="s">
        <v>7898</v>
      </c>
      <c r="C255" s="44">
        <v>58.86</v>
      </c>
      <c r="D255" t="s">
        <v>34</v>
      </c>
    </row>
    <row r="256" spans="1:4" ht="15" customHeight="1">
      <c r="C256" s="44"/>
    </row>
    <row r="257" spans="1:4" ht="15" customHeight="1">
      <c r="A257" t="s">
        <v>1017</v>
      </c>
      <c r="B257" t="s">
        <v>7899</v>
      </c>
      <c r="C257" s="44">
        <v>58.16</v>
      </c>
      <c r="D257" t="s">
        <v>34</v>
      </c>
    </row>
    <row r="258" spans="1:4" ht="15" customHeight="1">
      <c r="A258" t="s">
        <v>1017</v>
      </c>
      <c r="B258" t="s">
        <v>7900</v>
      </c>
      <c r="C258" s="44">
        <v>58.16</v>
      </c>
      <c r="D258" t="s">
        <v>34</v>
      </c>
    </row>
    <row r="259" spans="1:4" ht="15" customHeight="1">
      <c r="A259" t="s">
        <v>7901</v>
      </c>
      <c r="B259" t="s">
        <v>7902</v>
      </c>
      <c r="C259" s="44">
        <v>58.14</v>
      </c>
      <c r="D259" t="s">
        <v>34</v>
      </c>
    </row>
    <row r="260" spans="1:4" ht="15" customHeight="1">
      <c r="A260" t="s">
        <v>7903</v>
      </c>
      <c r="B260" t="s">
        <v>7904</v>
      </c>
      <c r="C260" s="44">
        <v>57.82</v>
      </c>
      <c r="D260" t="s">
        <v>34</v>
      </c>
    </row>
    <row r="261" spans="1:4" ht="15" customHeight="1">
      <c r="A261" t="s">
        <v>7905</v>
      </c>
      <c r="B261" t="s">
        <v>7906</v>
      </c>
      <c r="C261" s="44">
        <v>57.18</v>
      </c>
      <c r="D261" t="s">
        <v>34</v>
      </c>
    </row>
    <row r="262" spans="1:4" ht="15" customHeight="1">
      <c r="C262" s="44"/>
    </row>
    <row r="263" spans="1:4" ht="15" customHeight="1">
      <c r="C263" s="44"/>
    </row>
    <row r="264" spans="1:4" ht="15" customHeight="1">
      <c r="A264" t="s">
        <v>7838</v>
      </c>
      <c r="B264" t="s">
        <v>7907</v>
      </c>
      <c r="C264" s="44">
        <v>56.24</v>
      </c>
      <c r="D264" t="s">
        <v>34</v>
      </c>
    </row>
    <row r="265" spans="1:4" ht="15" customHeight="1">
      <c r="A265" t="s">
        <v>7581</v>
      </c>
      <c r="B265" t="s">
        <v>7908</v>
      </c>
      <c r="C265" s="44">
        <v>55.71</v>
      </c>
      <c r="D265" t="s">
        <v>34</v>
      </c>
    </row>
    <row r="266" spans="1:4" ht="15" customHeight="1">
      <c r="A266" t="s">
        <v>7614</v>
      </c>
      <c r="B266" t="s">
        <v>7909</v>
      </c>
      <c r="C266" s="44">
        <v>55.38</v>
      </c>
      <c r="D266" t="s">
        <v>37</v>
      </c>
    </row>
    <row r="267" spans="1:4" ht="15" customHeight="1">
      <c r="A267" t="s">
        <v>1017</v>
      </c>
      <c r="B267" t="s">
        <v>7910</v>
      </c>
      <c r="C267" s="44">
        <v>55.22</v>
      </c>
      <c r="D267" t="s">
        <v>34</v>
      </c>
    </row>
    <row r="268" spans="1:4" ht="15" customHeight="1">
      <c r="A268" t="s">
        <v>1017</v>
      </c>
      <c r="B268" t="s">
        <v>7911</v>
      </c>
      <c r="C268" s="44">
        <v>55.22</v>
      </c>
      <c r="D268" t="s">
        <v>34</v>
      </c>
    </row>
    <row r="269" spans="1:4" ht="15" customHeight="1">
      <c r="A269" t="s">
        <v>7912</v>
      </c>
      <c r="B269" t="s">
        <v>7913</v>
      </c>
      <c r="C269" s="44">
        <v>54.26</v>
      </c>
      <c r="D269" t="s">
        <v>20</v>
      </c>
    </row>
    <row r="270" spans="1:4" ht="15" customHeight="1">
      <c r="A270" t="s">
        <v>7721</v>
      </c>
      <c r="B270" t="s">
        <v>7914</v>
      </c>
      <c r="C270" s="44">
        <v>53.99</v>
      </c>
      <c r="D270" t="s">
        <v>38</v>
      </c>
    </row>
    <row r="271" spans="1:4" ht="15" customHeight="1">
      <c r="A271" t="s">
        <v>7915</v>
      </c>
      <c r="B271" t="s">
        <v>7916</v>
      </c>
      <c r="C271" s="44">
        <v>53.96</v>
      </c>
      <c r="D271" t="s">
        <v>34</v>
      </c>
    </row>
    <row r="272" spans="1:4" ht="15" customHeight="1">
      <c r="A272" t="s">
        <v>7917</v>
      </c>
      <c r="B272" t="s">
        <v>7918</v>
      </c>
      <c r="C272" s="44">
        <v>53.78</v>
      </c>
      <c r="D272" t="s">
        <v>34</v>
      </c>
    </row>
    <row r="273" spans="1:5" ht="15" customHeight="1">
      <c r="A273" t="s">
        <v>7919</v>
      </c>
      <c r="B273" t="s">
        <v>7920</v>
      </c>
      <c r="C273" s="44">
        <v>53.7</v>
      </c>
      <c r="D273" t="s">
        <v>20</v>
      </c>
    </row>
    <row r="274" spans="1:5" ht="15" customHeight="1">
      <c r="A274" t="s">
        <v>7579</v>
      </c>
      <c r="B274" t="s">
        <v>7921</v>
      </c>
      <c r="C274" s="44">
        <v>53.49</v>
      </c>
      <c r="D274" t="s">
        <v>34</v>
      </c>
      <c r="E274" t="s">
        <v>65</v>
      </c>
    </row>
    <row r="275" spans="1:5" ht="15" customHeight="1">
      <c r="A275" t="s">
        <v>7631</v>
      </c>
      <c r="B275" t="s">
        <v>7922</v>
      </c>
      <c r="C275" s="44">
        <v>53.11</v>
      </c>
      <c r="D275" t="s">
        <v>26</v>
      </c>
    </row>
    <row r="276" spans="1:5" ht="15" customHeight="1">
      <c r="A276" t="s">
        <v>7923</v>
      </c>
      <c r="B276" t="s">
        <v>7924</v>
      </c>
      <c r="C276" s="44">
        <v>52.96</v>
      </c>
      <c r="D276" t="s">
        <v>25</v>
      </c>
    </row>
    <row r="277" spans="1:5" ht="15" customHeight="1">
      <c r="A277" t="s">
        <v>7690</v>
      </c>
      <c r="B277" t="s">
        <v>7925</v>
      </c>
      <c r="C277" s="44">
        <v>52.69</v>
      </c>
      <c r="D277" t="s">
        <v>25</v>
      </c>
    </row>
    <row r="278" spans="1:5" ht="15" customHeight="1">
      <c r="C278" s="44"/>
    </row>
    <row r="279" spans="1:5" ht="15" customHeight="1">
      <c r="C279" s="44"/>
    </row>
    <row r="280" spans="1:5" ht="15" customHeight="1">
      <c r="C280" s="44"/>
    </row>
    <row r="281" spans="1:5" ht="15" customHeight="1">
      <c r="C281" s="44"/>
    </row>
    <row r="282" spans="1:5" ht="15" customHeight="1">
      <c r="A282" t="s">
        <v>7843</v>
      </c>
      <c r="B282" t="s">
        <v>7926</v>
      </c>
      <c r="C282" s="44">
        <v>51.74</v>
      </c>
      <c r="D282" t="s">
        <v>20</v>
      </c>
    </row>
    <row r="283" spans="1:5" ht="15" customHeight="1">
      <c r="C283" s="44"/>
    </row>
    <row r="284" spans="1:5" ht="15" customHeight="1">
      <c r="A284" t="s">
        <v>7927</v>
      </c>
      <c r="B284" t="s">
        <v>7928</v>
      </c>
      <c r="C284" s="44">
        <v>50.83</v>
      </c>
      <c r="D284" t="s">
        <v>20</v>
      </c>
    </row>
    <row r="285" spans="1:5" ht="15" customHeight="1">
      <c r="A285" t="s">
        <v>7643</v>
      </c>
      <c r="B285" t="s">
        <v>7929</v>
      </c>
      <c r="C285" s="44">
        <v>50.52</v>
      </c>
      <c r="D285" t="s">
        <v>34</v>
      </c>
    </row>
    <row r="286" spans="1:5" ht="15" customHeight="1">
      <c r="A286" t="s">
        <v>1041</v>
      </c>
      <c r="B286" t="s">
        <v>7930</v>
      </c>
      <c r="C286" s="44">
        <v>50.32</v>
      </c>
      <c r="D286" t="s">
        <v>34</v>
      </c>
    </row>
    <row r="287" spans="1:5" ht="15" customHeight="1">
      <c r="A287" t="s">
        <v>7631</v>
      </c>
      <c r="B287" t="s">
        <v>7931</v>
      </c>
      <c r="C287" s="44">
        <v>50.18</v>
      </c>
      <c r="D287" t="s">
        <v>26</v>
      </c>
    </row>
    <row r="288" spans="1:5" ht="15" customHeight="1">
      <c r="A288" t="s">
        <v>7932</v>
      </c>
      <c r="B288" t="s">
        <v>7933</v>
      </c>
      <c r="C288" s="44">
        <v>49.94</v>
      </c>
      <c r="D288" t="s">
        <v>34</v>
      </c>
    </row>
    <row r="289" spans="1:4" ht="15" customHeight="1">
      <c r="A289" t="s">
        <v>7934</v>
      </c>
      <c r="B289" t="s">
        <v>7935</v>
      </c>
      <c r="C289" s="44">
        <v>49.26</v>
      </c>
      <c r="D289" t="s">
        <v>38</v>
      </c>
    </row>
    <row r="290" spans="1:4" ht="15" customHeight="1">
      <c r="C290" s="44"/>
    </row>
    <row r="291" spans="1:4" ht="15" customHeight="1">
      <c r="A291" t="s">
        <v>706</v>
      </c>
      <c r="B291" t="s">
        <v>7936</v>
      </c>
      <c r="C291" s="44">
        <v>49.1</v>
      </c>
      <c r="D291" t="s">
        <v>34</v>
      </c>
    </row>
    <row r="292" spans="1:4" ht="15" customHeight="1">
      <c r="C292" s="44"/>
    </row>
    <row r="293" spans="1:4" ht="15" customHeight="1">
      <c r="A293" t="s">
        <v>7819</v>
      </c>
      <c r="B293" t="s">
        <v>7937</v>
      </c>
      <c r="C293" s="44">
        <v>48.56</v>
      </c>
      <c r="D293" t="s">
        <v>38</v>
      </c>
    </row>
    <row r="294" spans="1:4" ht="15" customHeight="1">
      <c r="A294" t="s">
        <v>7938</v>
      </c>
      <c r="B294" t="s">
        <v>7939</v>
      </c>
      <c r="C294" s="44">
        <v>48.36</v>
      </c>
      <c r="D294" t="s">
        <v>34</v>
      </c>
    </row>
    <row r="295" spans="1:4" ht="15" customHeight="1">
      <c r="A295" t="s">
        <v>7826</v>
      </c>
      <c r="B295" t="s">
        <v>7940</v>
      </c>
      <c r="C295" s="44">
        <v>47.58</v>
      </c>
      <c r="D295" t="s">
        <v>34</v>
      </c>
    </row>
    <row r="296" spans="1:4" ht="15" customHeight="1">
      <c r="A296" t="s">
        <v>7579</v>
      </c>
      <c r="B296" t="s">
        <v>7941</v>
      </c>
      <c r="C296" s="44">
        <v>47.56</v>
      </c>
      <c r="D296" t="s">
        <v>7942</v>
      </c>
    </row>
    <row r="297" spans="1:4" ht="15" customHeight="1">
      <c r="A297" t="s">
        <v>7677</v>
      </c>
      <c r="B297" t="s">
        <v>7943</v>
      </c>
      <c r="C297" s="44">
        <v>47.53</v>
      </c>
      <c r="D297" t="s">
        <v>20</v>
      </c>
    </row>
    <row r="298" spans="1:4" ht="15" customHeight="1">
      <c r="A298" t="s">
        <v>7944</v>
      </c>
      <c r="B298" t="s">
        <v>7945</v>
      </c>
      <c r="C298" s="44">
        <v>47.5</v>
      </c>
      <c r="D298" t="s">
        <v>34</v>
      </c>
    </row>
    <row r="299" spans="1:4" ht="15" customHeight="1">
      <c r="A299" t="s">
        <v>7946</v>
      </c>
      <c r="B299" t="s">
        <v>7947</v>
      </c>
      <c r="C299" s="44">
        <v>47.45</v>
      </c>
      <c r="D299" t="s">
        <v>37</v>
      </c>
    </row>
    <row r="300" spans="1:4" ht="15" customHeight="1">
      <c r="C300" s="44"/>
    </row>
    <row r="301" spans="1:4" ht="15" customHeight="1">
      <c r="A301" t="s">
        <v>7631</v>
      </c>
      <c r="B301" t="s">
        <v>7948</v>
      </c>
      <c r="C301" s="44">
        <v>46.83</v>
      </c>
      <c r="D301" t="s">
        <v>26</v>
      </c>
    </row>
    <row r="302" spans="1:4" ht="15" customHeight="1">
      <c r="C302" s="44"/>
    </row>
    <row r="303" spans="1:4" ht="15" customHeight="1">
      <c r="A303" t="s">
        <v>7949</v>
      </c>
      <c r="B303" t="s">
        <v>7950</v>
      </c>
      <c r="C303" s="44">
        <v>46.75</v>
      </c>
      <c r="D303" t="s">
        <v>34</v>
      </c>
    </row>
    <row r="304" spans="1:4" ht="15" customHeight="1">
      <c r="A304" t="s">
        <v>7631</v>
      </c>
      <c r="B304" t="s">
        <v>7951</v>
      </c>
      <c r="C304" s="44">
        <v>46.44</v>
      </c>
      <c r="D304" t="s">
        <v>26</v>
      </c>
    </row>
    <row r="305" spans="1:4" ht="15" customHeight="1">
      <c r="A305" t="s">
        <v>7952</v>
      </c>
      <c r="B305" t="s">
        <v>7953</v>
      </c>
      <c r="C305" s="44">
        <v>46.4</v>
      </c>
      <c r="D305" t="s">
        <v>25</v>
      </c>
    </row>
    <row r="306" spans="1:4" ht="15" customHeight="1">
      <c r="A306" t="s">
        <v>944</v>
      </c>
      <c r="B306" t="s">
        <v>7954</v>
      </c>
      <c r="C306" s="44">
        <v>46.28</v>
      </c>
      <c r="D306" t="s">
        <v>34</v>
      </c>
    </row>
    <row r="307" spans="1:4" ht="15" customHeight="1">
      <c r="A307" t="s">
        <v>7955</v>
      </c>
      <c r="B307" t="s">
        <v>7956</v>
      </c>
      <c r="C307" s="44">
        <v>46.24</v>
      </c>
      <c r="D307" t="s">
        <v>30</v>
      </c>
    </row>
    <row r="308" spans="1:4" ht="15" customHeight="1">
      <c r="C308" s="44"/>
    </row>
    <row r="309" spans="1:4" ht="15" customHeight="1">
      <c r="A309" t="s">
        <v>773</v>
      </c>
      <c r="B309" t="s">
        <v>7957</v>
      </c>
      <c r="C309" s="44">
        <v>45</v>
      </c>
      <c r="D309" t="s">
        <v>34</v>
      </c>
    </row>
    <row r="310" spans="1:4" ht="15" customHeight="1">
      <c r="A310" t="s">
        <v>7706</v>
      </c>
      <c r="B310" t="s">
        <v>7958</v>
      </c>
      <c r="C310" s="44">
        <v>44.7</v>
      </c>
      <c r="D310" t="s">
        <v>34</v>
      </c>
    </row>
    <row r="311" spans="1:4" ht="15" customHeight="1">
      <c r="A311" t="s">
        <v>304</v>
      </c>
      <c r="B311" t="s">
        <v>7959</v>
      </c>
      <c r="C311" s="44">
        <v>44.1</v>
      </c>
      <c r="D311" t="s">
        <v>26</v>
      </c>
    </row>
    <row r="312" spans="1:4" ht="15" customHeight="1">
      <c r="A312" t="s">
        <v>7744</v>
      </c>
      <c r="B312" t="s">
        <v>7960</v>
      </c>
      <c r="C312" s="44">
        <v>44.07</v>
      </c>
      <c r="D312" t="s">
        <v>25</v>
      </c>
    </row>
    <row r="313" spans="1:4" ht="15" customHeight="1">
      <c r="A313" t="s">
        <v>7614</v>
      </c>
      <c r="B313" t="s">
        <v>7961</v>
      </c>
      <c r="C313" s="44">
        <v>43.08</v>
      </c>
      <c r="D313" t="s">
        <v>37</v>
      </c>
    </row>
    <row r="314" spans="1:4" ht="15" customHeight="1">
      <c r="C314" s="44"/>
    </row>
    <row r="315" spans="1:4" ht="15" customHeight="1">
      <c r="A315" t="s">
        <v>7784</v>
      </c>
      <c r="B315" t="s">
        <v>7962</v>
      </c>
      <c r="C315" s="44">
        <v>41.65</v>
      </c>
      <c r="D315" t="s">
        <v>25</v>
      </c>
    </row>
    <row r="316" spans="1:4" ht="15" customHeight="1">
      <c r="A316" t="s">
        <v>7784</v>
      </c>
      <c r="B316" t="s">
        <v>7963</v>
      </c>
      <c r="C316" s="44">
        <v>41.65</v>
      </c>
      <c r="D316" t="s">
        <v>25</v>
      </c>
    </row>
    <row r="317" spans="1:4" ht="15" customHeight="1">
      <c r="C317" s="44"/>
    </row>
    <row r="318" spans="1:4" ht="15" customHeight="1">
      <c r="A318" t="s">
        <v>7746</v>
      </c>
      <c r="B318" t="s">
        <v>7964</v>
      </c>
      <c r="C318" s="44">
        <v>41.48</v>
      </c>
      <c r="D318" t="s">
        <v>34</v>
      </c>
    </row>
    <row r="319" spans="1:4" ht="15" customHeight="1">
      <c r="A319" t="s">
        <v>7965</v>
      </c>
      <c r="B319" t="s">
        <v>7966</v>
      </c>
      <c r="C319" s="44">
        <v>40.98</v>
      </c>
      <c r="D319" t="s">
        <v>34</v>
      </c>
    </row>
    <row r="320" spans="1:4" ht="15" customHeight="1">
      <c r="A320" t="s">
        <v>7967</v>
      </c>
      <c r="B320" t="s">
        <v>7968</v>
      </c>
      <c r="C320" s="44">
        <v>40.229999999999997</v>
      </c>
      <c r="D320" t="s">
        <v>30</v>
      </c>
    </row>
    <row r="321" spans="1:4" ht="15" customHeight="1">
      <c r="A321" t="s">
        <v>7643</v>
      </c>
      <c r="B321" t="s">
        <v>7969</v>
      </c>
      <c r="C321" s="44">
        <v>40.049999999999997</v>
      </c>
      <c r="D321" t="s">
        <v>34</v>
      </c>
    </row>
    <row r="322" spans="1:4" ht="15" customHeight="1">
      <c r="A322" t="s">
        <v>845</v>
      </c>
      <c r="B322" t="s">
        <v>7970</v>
      </c>
      <c r="C322" s="44">
        <v>40.04</v>
      </c>
      <c r="D322" t="s">
        <v>34</v>
      </c>
    </row>
    <row r="323" spans="1:4" ht="15" customHeight="1">
      <c r="A323" t="s">
        <v>7971</v>
      </c>
      <c r="B323" t="s">
        <v>7972</v>
      </c>
      <c r="C323" s="44">
        <v>39.799999999999997</v>
      </c>
      <c r="D323" t="s">
        <v>20</v>
      </c>
    </row>
    <row r="324" spans="1:4" ht="15" customHeight="1">
      <c r="C324" s="44"/>
    </row>
    <row r="325" spans="1:4" ht="15" customHeight="1">
      <c r="C325" s="44"/>
    </row>
    <row r="326" spans="1:4" ht="15" customHeight="1">
      <c r="A326" t="s">
        <v>7581</v>
      </c>
      <c r="B326" t="s">
        <v>7973</v>
      </c>
      <c r="C326" s="44">
        <v>39.64</v>
      </c>
      <c r="D326" t="s">
        <v>38</v>
      </c>
    </row>
    <row r="327" spans="1:4" ht="15" customHeight="1">
      <c r="C327" s="44"/>
    </row>
    <row r="328" spans="1:4" ht="15" customHeight="1">
      <c r="A328" t="s">
        <v>4995</v>
      </c>
      <c r="B328" t="s">
        <v>7974</v>
      </c>
      <c r="C328" s="44">
        <v>39.6</v>
      </c>
      <c r="D328" t="s">
        <v>38</v>
      </c>
    </row>
    <row r="329" spans="1:4" ht="15" customHeight="1">
      <c r="C329" s="44"/>
    </row>
    <row r="330" spans="1:4" ht="15" customHeight="1">
      <c r="A330" t="s">
        <v>7965</v>
      </c>
      <c r="B330" t="s">
        <v>7975</v>
      </c>
      <c r="C330" s="44">
        <v>39.14</v>
      </c>
      <c r="D330" t="s">
        <v>34</v>
      </c>
    </row>
    <row r="331" spans="1:4" ht="15" customHeight="1">
      <c r="A331" t="s">
        <v>7721</v>
      </c>
      <c r="B331" t="s">
        <v>7976</v>
      </c>
      <c r="C331" s="44">
        <v>39.049999999999997</v>
      </c>
      <c r="D331" t="s">
        <v>34</v>
      </c>
    </row>
    <row r="332" spans="1:4" ht="15" customHeight="1">
      <c r="A332" t="s">
        <v>7721</v>
      </c>
      <c r="B332" t="s">
        <v>7977</v>
      </c>
      <c r="C332" s="44">
        <v>38.92</v>
      </c>
      <c r="D332" t="s">
        <v>25</v>
      </c>
    </row>
    <row r="333" spans="1:4" ht="15" customHeight="1">
      <c r="A333" t="s">
        <v>7978</v>
      </c>
      <c r="B333" t="s">
        <v>7979</v>
      </c>
      <c r="C333" s="44">
        <v>38.46</v>
      </c>
      <c r="D333" t="s">
        <v>34</v>
      </c>
    </row>
    <row r="334" spans="1:4" ht="15" customHeight="1">
      <c r="C334" s="44"/>
    </row>
    <row r="335" spans="1:4" ht="15" customHeight="1">
      <c r="A335" t="s">
        <v>944</v>
      </c>
      <c r="B335" t="s">
        <v>7980</v>
      </c>
      <c r="C335" s="44">
        <v>37.78</v>
      </c>
      <c r="D335" t="s">
        <v>34</v>
      </c>
    </row>
    <row r="336" spans="1:4" ht="15" customHeight="1">
      <c r="A336" t="s">
        <v>7838</v>
      </c>
      <c r="B336" t="s">
        <v>7981</v>
      </c>
      <c r="C336" s="44">
        <v>37.6</v>
      </c>
      <c r="D336" t="s">
        <v>34</v>
      </c>
    </row>
    <row r="337" spans="1:4" ht="15" customHeight="1">
      <c r="A337" t="s">
        <v>7631</v>
      </c>
      <c r="B337" t="s">
        <v>7982</v>
      </c>
      <c r="C337" s="44">
        <v>37.479999999999997</v>
      </c>
      <c r="D337" t="s">
        <v>26</v>
      </c>
    </row>
    <row r="338" spans="1:4" ht="15" customHeight="1">
      <c r="A338" t="s">
        <v>1081</v>
      </c>
      <c r="B338" t="s">
        <v>7983</v>
      </c>
      <c r="C338" s="44">
        <v>37.409999999999997</v>
      </c>
      <c r="D338" t="s">
        <v>34</v>
      </c>
    </row>
    <row r="339" spans="1:4" ht="15" customHeight="1">
      <c r="A339" t="s">
        <v>7984</v>
      </c>
      <c r="B339" t="s">
        <v>7985</v>
      </c>
      <c r="C339" s="44">
        <v>37.119999999999997</v>
      </c>
      <c r="D339" t="s">
        <v>25</v>
      </c>
    </row>
    <row r="340" spans="1:4" ht="15" customHeight="1">
      <c r="C340" s="44"/>
    </row>
    <row r="341" spans="1:4" ht="15" customHeight="1">
      <c r="A341" t="s">
        <v>7721</v>
      </c>
      <c r="B341" t="s">
        <v>7738</v>
      </c>
      <c r="C341" s="44">
        <v>36.450000000000003</v>
      </c>
      <c r="D341" t="s">
        <v>34</v>
      </c>
    </row>
    <row r="342" spans="1:4" ht="15" customHeight="1">
      <c r="C342" s="44"/>
    </row>
    <row r="343" spans="1:4" ht="15" customHeight="1">
      <c r="C343" s="44"/>
    </row>
    <row r="344" spans="1:4" ht="15" customHeight="1">
      <c r="C344" s="44"/>
    </row>
    <row r="345" spans="1:4" ht="15" customHeight="1">
      <c r="C345" s="44"/>
    </row>
    <row r="346" spans="1:4" ht="15" customHeight="1">
      <c r="A346" t="s">
        <v>7581</v>
      </c>
      <c r="B346" t="s">
        <v>7986</v>
      </c>
      <c r="C346" s="44">
        <v>35.619999999999997</v>
      </c>
      <c r="D346" t="s">
        <v>34</v>
      </c>
    </row>
    <row r="347" spans="1:4" ht="15" customHeight="1">
      <c r="C347" s="44"/>
    </row>
    <row r="348" spans="1:4" ht="15" customHeight="1">
      <c r="A348" t="s">
        <v>7987</v>
      </c>
      <c r="B348" t="s">
        <v>7988</v>
      </c>
      <c r="C348" s="44">
        <v>35.35</v>
      </c>
      <c r="D348" t="s">
        <v>34</v>
      </c>
    </row>
    <row r="349" spans="1:4" ht="15" customHeight="1">
      <c r="A349" t="s">
        <v>7989</v>
      </c>
      <c r="B349" t="s">
        <v>7990</v>
      </c>
      <c r="C349" s="44">
        <v>35.14</v>
      </c>
      <c r="D349" t="s">
        <v>34</v>
      </c>
    </row>
    <row r="350" spans="1:4" ht="15" customHeight="1">
      <c r="A350" t="s">
        <v>7692</v>
      </c>
      <c r="B350" t="s">
        <v>7991</v>
      </c>
      <c r="C350" s="44">
        <v>35.090000000000003</v>
      </c>
      <c r="D350" t="s">
        <v>34</v>
      </c>
    </row>
    <row r="351" spans="1:4" ht="15" customHeight="1">
      <c r="A351" t="s">
        <v>7692</v>
      </c>
      <c r="B351" t="s">
        <v>7992</v>
      </c>
      <c r="C351" s="44">
        <v>34.86</v>
      </c>
      <c r="D351" t="s">
        <v>34</v>
      </c>
    </row>
    <row r="352" spans="1:4" ht="15" customHeight="1">
      <c r="A352" t="s">
        <v>7993</v>
      </c>
      <c r="B352" t="s">
        <v>7994</v>
      </c>
      <c r="C352" s="44">
        <v>34.78</v>
      </c>
      <c r="D352" t="s">
        <v>25</v>
      </c>
    </row>
    <row r="353" spans="1:4" ht="15" customHeight="1">
      <c r="A353" t="s">
        <v>7669</v>
      </c>
      <c r="B353" t="s">
        <v>7995</v>
      </c>
      <c r="C353" s="44">
        <v>34.78</v>
      </c>
      <c r="D353" t="s">
        <v>25</v>
      </c>
    </row>
    <row r="354" spans="1:4" ht="15" customHeight="1">
      <c r="A354" t="s">
        <v>7996</v>
      </c>
      <c r="B354" t="s">
        <v>7997</v>
      </c>
      <c r="C354" s="44">
        <v>34.090000000000003</v>
      </c>
      <c r="D354" t="s">
        <v>25</v>
      </c>
    </row>
    <row r="355" spans="1:4" ht="15" customHeight="1">
      <c r="A355" t="s">
        <v>7965</v>
      </c>
      <c r="B355" t="s">
        <v>7998</v>
      </c>
      <c r="C355" s="44">
        <v>34.049999999999997</v>
      </c>
      <c r="D355" t="s">
        <v>34</v>
      </c>
    </row>
    <row r="356" spans="1:4" ht="15" customHeight="1">
      <c r="C356" s="44"/>
    </row>
    <row r="357" spans="1:4" ht="15" customHeight="1">
      <c r="A357" t="s">
        <v>7694</v>
      </c>
      <c r="B357" t="s">
        <v>7999</v>
      </c>
      <c r="C357" s="44">
        <v>33.44</v>
      </c>
      <c r="D357" t="s">
        <v>34</v>
      </c>
    </row>
    <row r="358" spans="1:4" ht="15" customHeight="1">
      <c r="C358" s="44"/>
    </row>
    <row r="359" spans="1:4" ht="15" customHeight="1">
      <c r="C359" s="44"/>
    </row>
    <row r="360" spans="1:4" ht="15" customHeight="1">
      <c r="A360" t="s">
        <v>7581</v>
      </c>
      <c r="B360" t="s">
        <v>8000</v>
      </c>
      <c r="C360" s="44">
        <v>33.08</v>
      </c>
      <c r="D360" t="s">
        <v>34</v>
      </c>
    </row>
    <row r="361" spans="1:4" ht="15" customHeight="1">
      <c r="A361" t="s">
        <v>8001</v>
      </c>
      <c r="B361" t="s">
        <v>8002</v>
      </c>
      <c r="C361" s="44">
        <v>32.799999999999997</v>
      </c>
      <c r="D361" t="s">
        <v>20</v>
      </c>
    </row>
    <row r="362" spans="1:4" ht="15" customHeight="1">
      <c r="A362" t="s">
        <v>7581</v>
      </c>
      <c r="B362" t="s">
        <v>8003</v>
      </c>
      <c r="C362" s="44">
        <v>32.72</v>
      </c>
      <c r="D362" t="s">
        <v>34</v>
      </c>
    </row>
    <row r="363" spans="1:4" ht="15" customHeight="1">
      <c r="C363" s="44"/>
    </row>
    <row r="364" spans="1:4" ht="15" customHeight="1">
      <c r="C364" s="44"/>
    </row>
    <row r="365" spans="1:4" ht="15" customHeight="1">
      <c r="C365" s="44"/>
    </row>
    <row r="366" spans="1:4" ht="15" customHeight="1">
      <c r="A366" t="s">
        <v>1187</v>
      </c>
      <c r="B366" t="s">
        <v>8004</v>
      </c>
      <c r="C366" s="44">
        <v>31.9</v>
      </c>
      <c r="D366" t="s">
        <v>25</v>
      </c>
    </row>
    <row r="367" spans="1:4" ht="15" customHeight="1">
      <c r="C367" s="44"/>
    </row>
    <row r="368" spans="1:4" ht="15" customHeight="1">
      <c r="A368" t="s">
        <v>7622</v>
      </c>
      <c r="B368" t="s">
        <v>8005</v>
      </c>
      <c r="C368" s="44">
        <v>31.76</v>
      </c>
      <c r="D368" t="s">
        <v>20</v>
      </c>
    </row>
    <row r="369" spans="1:4" ht="15" customHeight="1">
      <c r="A369" t="s">
        <v>706</v>
      </c>
      <c r="B369" t="s">
        <v>8006</v>
      </c>
      <c r="C369" s="44">
        <v>31.73</v>
      </c>
      <c r="D369" t="s">
        <v>38</v>
      </c>
    </row>
    <row r="370" spans="1:4" ht="15" customHeight="1">
      <c r="A370" t="s">
        <v>8007</v>
      </c>
      <c r="B370" t="s">
        <v>8008</v>
      </c>
      <c r="C370" s="44">
        <v>31.61</v>
      </c>
      <c r="D370" t="s">
        <v>34</v>
      </c>
    </row>
    <row r="371" spans="1:4" ht="15" customHeight="1">
      <c r="A371" t="s">
        <v>8009</v>
      </c>
      <c r="B371" t="s">
        <v>8010</v>
      </c>
      <c r="C371" s="44">
        <v>31.6</v>
      </c>
      <c r="D371" t="s">
        <v>25</v>
      </c>
    </row>
    <row r="372" spans="1:4" ht="15" customHeight="1">
      <c r="A372" t="s">
        <v>7631</v>
      </c>
      <c r="B372" t="s">
        <v>8011</v>
      </c>
      <c r="C372" s="44">
        <v>31.17</v>
      </c>
      <c r="D372" t="s">
        <v>26</v>
      </c>
    </row>
    <row r="373" spans="1:4" ht="15" customHeight="1">
      <c r="A373" t="s">
        <v>8012</v>
      </c>
      <c r="B373" t="s">
        <v>8013</v>
      </c>
      <c r="C373" s="44">
        <v>30.27</v>
      </c>
      <c r="D373" t="s">
        <v>26</v>
      </c>
    </row>
    <row r="374" spans="1:4" ht="15" customHeight="1">
      <c r="A374" t="s">
        <v>7905</v>
      </c>
      <c r="B374" t="s">
        <v>8014</v>
      </c>
      <c r="C374" s="44">
        <v>30.23</v>
      </c>
      <c r="D374" t="s">
        <v>34</v>
      </c>
    </row>
    <row r="375" spans="1:4" ht="15" customHeight="1">
      <c r="A375" t="s">
        <v>7581</v>
      </c>
      <c r="B375" t="s">
        <v>8015</v>
      </c>
      <c r="C375" s="44">
        <v>30.23</v>
      </c>
      <c r="D375" t="s">
        <v>34</v>
      </c>
    </row>
    <row r="376" spans="1:4" ht="15" customHeight="1">
      <c r="A376" t="s">
        <v>7581</v>
      </c>
      <c r="B376" t="s">
        <v>8016</v>
      </c>
      <c r="C376" s="44">
        <v>29.79</v>
      </c>
      <c r="D376" t="s">
        <v>34</v>
      </c>
    </row>
    <row r="377" spans="1:4" ht="15" customHeight="1">
      <c r="A377" t="s">
        <v>7860</v>
      </c>
      <c r="B377" t="s">
        <v>8017</v>
      </c>
      <c r="C377" s="44">
        <v>29.36</v>
      </c>
      <c r="D377" t="s">
        <v>34</v>
      </c>
    </row>
    <row r="378" spans="1:4" ht="15" customHeight="1">
      <c r="C378" s="44"/>
    </row>
    <row r="379" spans="1:4" ht="15" customHeight="1">
      <c r="A379" t="s">
        <v>7845</v>
      </c>
      <c r="B379" t="s">
        <v>8018</v>
      </c>
      <c r="C379" s="44">
        <v>28.82</v>
      </c>
      <c r="D379" t="s">
        <v>38</v>
      </c>
    </row>
    <row r="380" spans="1:4" ht="15" customHeight="1">
      <c r="C380" s="44"/>
    </row>
    <row r="381" spans="1:4" ht="15" customHeight="1">
      <c r="A381" t="s">
        <v>7581</v>
      </c>
      <c r="B381" t="s">
        <v>8019</v>
      </c>
      <c r="C381" s="44">
        <v>28.41</v>
      </c>
      <c r="D381" t="s">
        <v>34</v>
      </c>
    </row>
    <row r="382" spans="1:4" ht="15" customHeight="1">
      <c r="A382" t="s">
        <v>7692</v>
      </c>
      <c r="B382" t="s">
        <v>8020</v>
      </c>
      <c r="C382" s="44">
        <v>28.28</v>
      </c>
      <c r="D382" t="s">
        <v>34</v>
      </c>
    </row>
    <row r="383" spans="1:4" ht="15" customHeight="1">
      <c r="A383" t="s">
        <v>7643</v>
      </c>
      <c r="B383" t="s">
        <v>8021</v>
      </c>
      <c r="C383" s="44">
        <v>28.18</v>
      </c>
      <c r="D383" t="s">
        <v>38</v>
      </c>
    </row>
    <row r="384" spans="1:4" ht="15" customHeight="1">
      <c r="A384" t="s">
        <v>7845</v>
      </c>
      <c r="B384" t="s">
        <v>8022</v>
      </c>
      <c r="C384" s="44">
        <v>28.08</v>
      </c>
      <c r="D384" t="s">
        <v>38</v>
      </c>
    </row>
    <row r="385" spans="1:4" ht="15" customHeight="1">
      <c r="C385" s="44"/>
    </row>
    <row r="386" spans="1:4" ht="15" customHeight="1">
      <c r="C386" s="44"/>
    </row>
    <row r="387" spans="1:4" ht="15" customHeight="1">
      <c r="A387" t="s">
        <v>773</v>
      </c>
      <c r="B387" t="s">
        <v>8023</v>
      </c>
      <c r="C387" s="44">
        <v>27.39</v>
      </c>
      <c r="D387" t="s">
        <v>38</v>
      </c>
    </row>
    <row r="388" spans="1:4" ht="15" customHeight="1">
      <c r="A388" t="s">
        <v>8024</v>
      </c>
      <c r="B388" t="s">
        <v>8025</v>
      </c>
      <c r="C388" s="44">
        <v>27.28</v>
      </c>
      <c r="D388" t="s">
        <v>34</v>
      </c>
    </row>
    <row r="389" spans="1:4" ht="15" customHeight="1">
      <c r="C389" s="44"/>
    </row>
    <row r="390" spans="1:4" ht="15" customHeight="1">
      <c r="A390" t="s">
        <v>7581</v>
      </c>
      <c r="B390" t="s">
        <v>8026</v>
      </c>
      <c r="C390" s="44">
        <v>26.32</v>
      </c>
      <c r="D390" t="s">
        <v>34</v>
      </c>
    </row>
    <row r="391" spans="1:4" ht="15" customHeight="1">
      <c r="C391" s="44"/>
    </row>
    <row r="392" spans="1:4" ht="15" customHeight="1">
      <c r="A392" t="s">
        <v>8027</v>
      </c>
      <c r="B392" t="s">
        <v>8028</v>
      </c>
      <c r="C392" s="44">
        <v>25.96</v>
      </c>
      <c r="D392" t="s">
        <v>34</v>
      </c>
    </row>
    <row r="393" spans="1:4" ht="15" customHeight="1">
      <c r="A393" t="s">
        <v>1081</v>
      </c>
      <c r="B393" t="s">
        <v>8029</v>
      </c>
      <c r="C393" s="44">
        <v>25.91</v>
      </c>
      <c r="D393" t="s">
        <v>34</v>
      </c>
    </row>
    <row r="394" spans="1:4" ht="15" customHeight="1">
      <c r="A394" t="s">
        <v>7708</v>
      </c>
      <c r="B394" t="s">
        <v>8030</v>
      </c>
      <c r="C394" s="44">
        <v>25.73</v>
      </c>
      <c r="D394" t="s">
        <v>34</v>
      </c>
    </row>
    <row r="395" spans="1:4" ht="15" customHeight="1">
      <c r="C395" s="44"/>
    </row>
    <row r="396" spans="1:4" ht="15" customHeight="1">
      <c r="A396" t="s">
        <v>7843</v>
      </c>
      <c r="B396" t="s">
        <v>8031</v>
      </c>
      <c r="C396" s="44">
        <v>24.74</v>
      </c>
      <c r="D396" t="s">
        <v>34</v>
      </c>
    </row>
    <row r="397" spans="1:4" ht="15" customHeight="1">
      <c r="A397" t="s">
        <v>8032</v>
      </c>
      <c r="B397" t="s">
        <v>8033</v>
      </c>
      <c r="C397" s="44">
        <v>24.43</v>
      </c>
      <c r="D397" t="s">
        <v>34</v>
      </c>
    </row>
    <row r="398" spans="1:4" ht="15" customHeight="1">
      <c r="A398" t="s">
        <v>706</v>
      </c>
      <c r="B398" t="s">
        <v>8034</v>
      </c>
      <c r="C398" s="44">
        <v>23.89</v>
      </c>
      <c r="D398" t="s">
        <v>38</v>
      </c>
    </row>
    <row r="399" spans="1:4" ht="15" customHeight="1">
      <c r="A399" t="s">
        <v>8035</v>
      </c>
      <c r="B399" t="s">
        <v>8036</v>
      </c>
      <c r="C399" s="44">
        <v>23.75</v>
      </c>
      <c r="D399" t="s">
        <v>34</v>
      </c>
    </row>
    <row r="400" spans="1:4" ht="15" customHeight="1">
      <c r="C400" s="44"/>
    </row>
    <row r="401" spans="1:4" ht="15" customHeight="1">
      <c r="A401" t="s">
        <v>7965</v>
      </c>
      <c r="B401" t="s">
        <v>8037</v>
      </c>
      <c r="C401" s="44">
        <v>22.92</v>
      </c>
      <c r="D401" t="s">
        <v>34</v>
      </c>
    </row>
    <row r="402" spans="1:4" ht="15" customHeight="1">
      <c r="A402" t="s">
        <v>7721</v>
      </c>
      <c r="B402" t="s">
        <v>8038</v>
      </c>
      <c r="C402" s="44">
        <v>22.67</v>
      </c>
      <c r="D402" t="s">
        <v>25</v>
      </c>
    </row>
    <row r="403" spans="1:4" ht="15" customHeight="1">
      <c r="C403" s="44"/>
    </row>
    <row r="404" spans="1:4" ht="15" customHeight="1">
      <c r="C404" s="44"/>
    </row>
    <row r="405" spans="1:4" ht="15" customHeight="1">
      <c r="A405" t="s">
        <v>8039</v>
      </c>
      <c r="B405" t="s">
        <v>8040</v>
      </c>
      <c r="C405" s="44">
        <v>22.04</v>
      </c>
      <c r="D405" t="s">
        <v>25</v>
      </c>
    </row>
    <row r="406" spans="1:4" ht="15" customHeight="1">
      <c r="C406" s="44"/>
    </row>
    <row r="407" spans="1:4" ht="15" customHeight="1">
      <c r="A407" t="s">
        <v>7765</v>
      </c>
      <c r="B407" t="s">
        <v>8041</v>
      </c>
      <c r="C407" s="44">
        <v>21.42</v>
      </c>
      <c r="D407" t="s">
        <v>34</v>
      </c>
    </row>
    <row r="408" spans="1:4" ht="15" customHeight="1">
      <c r="A408" t="s">
        <v>7581</v>
      </c>
      <c r="B408" t="s">
        <v>8042</v>
      </c>
      <c r="C408" s="44">
        <v>21.13</v>
      </c>
      <c r="D408" t="s">
        <v>38</v>
      </c>
    </row>
    <row r="409" spans="1:4" ht="15" customHeight="1">
      <c r="A409" t="s">
        <v>8043</v>
      </c>
      <c r="B409" t="s">
        <v>8044</v>
      </c>
      <c r="C409" s="44">
        <v>20.82</v>
      </c>
      <c r="D409" t="s">
        <v>38</v>
      </c>
    </row>
    <row r="410" spans="1:4" ht="15" customHeight="1">
      <c r="A410" t="s">
        <v>1029</v>
      </c>
      <c r="B410" t="s">
        <v>8045</v>
      </c>
      <c r="C410" s="44">
        <v>20.32</v>
      </c>
      <c r="D410" t="s">
        <v>38</v>
      </c>
    </row>
    <row r="411" spans="1:4" ht="15" customHeight="1">
      <c r="C411" s="44"/>
    </row>
    <row r="412" spans="1:4" ht="15" customHeight="1">
      <c r="A412" t="s">
        <v>8046</v>
      </c>
      <c r="B412" t="s">
        <v>8047</v>
      </c>
      <c r="C412" s="44">
        <v>19.88</v>
      </c>
      <c r="D412" t="s">
        <v>34</v>
      </c>
    </row>
    <row r="413" spans="1:4" ht="15" customHeight="1">
      <c r="A413" t="s">
        <v>7845</v>
      </c>
      <c r="B413" t="s">
        <v>8048</v>
      </c>
      <c r="C413" s="44">
        <v>19.45</v>
      </c>
      <c r="D413" t="s">
        <v>38</v>
      </c>
    </row>
    <row r="414" spans="1:4" ht="15" customHeight="1">
      <c r="A414" t="s">
        <v>7721</v>
      </c>
      <c r="B414" t="s">
        <v>8049</v>
      </c>
      <c r="C414" s="44">
        <v>19.329999999999998</v>
      </c>
      <c r="D414" t="s">
        <v>34</v>
      </c>
    </row>
    <row r="415" spans="1:4" ht="15" customHeight="1">
      <c r="C415" s="44"/>
    </row>
    <row r="416" spans="1:4" ht="15" customHeight="1">
      <c r="A416" t="s">
        <v>7838</v>
      </c>
      <c r="B416" t="s">
        <v>8050</v>
      </c>
      <c r="C416" s="44">
        <v>18.62</v>
      </c>
      <c r="D416" t="s">
        <v>34</v>
      </c>
    </row>
    <row r="417" spans="1:4" ht="15" customHeight="1">
      <c r="A417" t="s">
        <v>8051</v>
      </c>
      <c r="B417" t="s">
        <v>8052</v>
      </c>
      <c r="C417" s="44">
        <v>18.350000000000001</v>
      </c>
      <c r="D417" t="s">
        <v>38</v>
      </c>
    </row>
    <row r="418" spans="1:4" ht="15" customHeight="1">
      <c r="C418" s="44"/>
    </row>
    <row r="419" spans="1:4" ht="15" customHeight="1">
      <c r="C419" s="44"/>
    </row>
    <row r="420" spans="1:4" ht="15" customHeight="1">
      <c r="A420" t="s">
        <v>7845</v>
      </c>
      <c r="B420" t="s">
        <v>8053</v>
      </c>
      <c r="C420" s="44">
        <v>17.02</v>
      </c>
      <c r="D420" t="s">
        <v>38</v>
      </c>
    </row>
    <row r="421" spans="1:4" ht="15" customHeight="1">
      <c r="C421" s="44"/>
    </row>
    <row r="422" spans="1:4" ht="15" customHeight="1">
      <c r="A422" t="s">
        <v>1184</v>
      </c>
      <c r="B422" t="s">
        <v>8054</v>
      </c>
      <c r="C422" s="44">
        <v>16.57</v>
      </c>
      <c r="D422" t="s">
        <v>25</v>
      </c>
    </row>
    <row r="423" spans="1:4" ht="15" customHeight="1">
      <c r="A423" t="s">
        <v>8055</v>
      </c>
      <c r="B423" t="s">
        <v>8056</v>
      </c>
      <c r="C423" s="44">
        <v>15.44</v>
      </c>
      <c r="D423" t="s">
        <v>25</v>
      </c>
    </row>
    <row r="424" spans="1:4" ht="15" customHeight="1">
      <c r="C424" s="44"/>
    </row>
    <row r="425" spans="1:4" ht="15" customHeight="1">
      <c r="A425" t="s">
        <v>8057</v>
      </c>
      <c r="B425" t="s">
        <v>8058</v>
      </c>
      <c r="C425" s="44">
        <v>14.88</v>
      </c>
      <c r="D425" t="s">
        <v>25</v>
      </c>
    </row>
    <row r="426" spans="1:4" ht="15" customHeight="1">
      <c r="C426" s="44"/>
    </row>
    <row r="427" spans="1:4" ht="15" customHeight="1">
      <c r="A427" t="s">
        <v>2751</v>
      </c>
      <c r="B427" t="s">
        <v>8059</v>
      </c>
      <c r="C427" s="44">
        <v>14.55</v>
      </c>
      <c r="D427" t="s">
        <v>38</v>
      </c>
    </row>
    <row r="428" spans="1:4" ht="15" customHeight="1">
      <c r="C428" s="44"/>
    </row>
    <row r="429" spans="1:4" ht="15" customHeight="1">
      <c r="A429" t="s">
        <v>8060</v>
      </c>
      <c r="B429" t="s">
        <v>8061</v>
      </c>
      <c r="C429" s="44">
        <v>14.21</v>
      </c>
      <c r="D429" t="s">
        <v>20</v>
      </c>
    </row>
    <row r="430" spans="1:4" ht="15" customHeight="1">
      <c r="A430" t="s">
        <v>8062</v>
      </c>
      <c r="B430" t="s">
        <v>8063</v>
      </c>
      <c r="C430" s="44">
        <v>13.89</v>
      </c>
      <c r="D430" t="s">
        <v>34</v>
      </c>
    </row>
    <row r="431" spans="1:4" ht="15" customHeight="1">
      <c r="C431" s="44"/>
    </row>
    <row r="432" spans="1:4" ht="15" customHeight="1">
      <c r="C432" s="44"/>
    </row>
    <row r="433" spans="1:4" ht="15" customHeight="1">
      <c r="C433" s="44"/>
    </row>
    <row r="434" spans="1:4" ht="15" customHeight="1">
      <c r="A434" t="s">
        <v>706</v>
      </c>
      <c r="B434" t="s">
        <v>8064</v>
      </c>
      <c r="C434" s="44">
        <v>12.28</v>
      </c>
      <c r="D434" t="s">
        <v>38</v>
      </c>
    </row>
    <row r="435" spans="1:4" ht="15" customHeight="1">
      <c r="C435" s="44"/>
    </row>
    <row r="436" spans="1:4" ht="15" customHeight="1">
      <c r="A436" t="s">
        <v>7581</v>
      </c>
      <c r="B436" t="s">
        <v>8065</v>
      </c>
      <c r="C436" s="44">
        <v>11.65</v>
      </c>
      <c r="D436" t="s">
        <v>34</v>
      </c>
    </row>
    <row r="437" spans="1:4" ht="15" customHeight="1">
      <c r="A437" t="s">
        <v>8062</v>
      </c>
      <c r="B437" t="s">
        <v>8066</v>
      </c>
      <c r="C437" s="44">
        <v>11.56</v>
      </c>
      <c r="D437" t="s">
        <v>34</v>
      </c>
    </row>
    <row r="438" spans="1:4" ht="15" customHeight="1">
      <c r="A438" t="s">
        <v>8067</v>
      </c>
      <c r="B438" t="s">
        <v>8068</v>
      </c>
      <c r="C438" s="44">
        <v>11.16</v>
      </c>
      <c r="D438" t="s">
        <v>34</v>
      </c>
    </row>
    <row r="439" spans="1:4" ht="15" customHeight="1">
      <c r="C439" s="44"/>
    </row>
    <row r="440" spans="1:4" ht="15" customHeight="1">
      <c r="C440" s="44"/>
    </row>
    <row r="441" spans="1:4" ht="15" customHeight="1">
      <c r="A441" t="s">
        <v>706</v>
      </c>
      <c r="B441" t="s">
        <v>8069</v>
      </c>
      <c r="C441" s="44">
        <v>9.57</v>
      </c>
      <c r="D441" t="s">
        <v>25</v>
      </c>
    </row>
    <row r="442" spans="1:4" ht="15" customHeight="1">
      <c r="A442" t="s">
        <v>7581</v>
      </c>
      <c r="B442" t="s">
        <v>8070</v>
      </c>
      <c r="C442" s="44">
        <v>8.9600000000000009</v>
      </c>
      <c r="D442" t="s">
        <v>34</v>
      </c>
    </row>
    <row r="443" spans="1:4" ht="15" customHeight="1">
      <c r="A443" t="s">
        <v>212</v>
      </c>
      <c r="B443" t="s">
        <v>8071</v>
      </c>
      <c r="C443" s="44">
        <v>7.98</v>
      </c>
      <c r="D443" t="s">
        <v>26</v>
      </c>
    </row>
    <row r="444" spans="1:4" ht="15" customHeight="1">
      <c r="A444" t="s">
        <v>212</v>
      </c>
      <c r="B444" t="s">
        <v>8072</v>
      </c>
      <c r="C444" s="44">
        <v>7.98</v>
      </c>
      <c r="D444" t="s">
        <v>26</v>
      </c>
    </row>
    <row r="445" spans="1:4" ht="15" customHeight="1">
      <c r="A445" t="s">
        <v>7845</v>
      </c>
      <c r="B445" t="s">
        <v>8073</v>
      </c>
      <c r="C445" s="44">
        <v>7.8</v>
      </c>
      <c r="D445" t="s">
        <v>38</v>
      </c>
    </row>
    <row r="446" spans="1:4" ht="15" customHeight="1">
      <c r="A446" t="s">
        <v>3853</v>
      </c>
      <c r="B446" t="s">
        <v>8074</v>
      </c>
      <c r="C446" s="44">
        <v>7.6</v>
      </c>
      <c r="D446" t="s">
        <v>34</v>
      </c>
    </row>
    <row r="447" spans="1:4" ht="15" customHeight="1">
      <c r="C447" s="44"/>
    </row>
    <row r="448" spans="1:4" ht="15" customHeight="1">
      <c r="C448" s="44"/>
    </row>
    <row r="449" spans="1:5" ht="15" customHeight="1">
      <c r="A449" t="s">
        <v>7721</v>
      </c>
      <c r="B449" t="s">
        <v>8075</v>
      </c>
      <c r="C449" s="44">
        <v>4.1399999999999997</v>
      </c>
      <c r="D449" t="s">
        <v>25</v>
      </c>
    </row>
    <row r="450" spans="1:5" ht="15" customHeight="1">
      <c r="A450" t="s">
        <v>7845</v>
      </c>
      <c r="B450" t="s">
        <v>8076</v>
      </c>
      <c r="C450" s="44">
        <v>3.78</v>
      </c>
      <c r="D450" t="s">
        <v>38</v>
      </c>
    </row>
    <row r="451" spans="1:5" ht="15" customHeight="1">
      <c r="C451" s="44"/>
      <c r="D451" t="s">
        <v>30</v>
      </c>
    </row>
    <row r="452" spans="1:5" ht="15" customHeight="1">
      <c r="C452" s="44"/>
      <c r="D452" t="s">
        <v>34</v>
      </c>
      <c r="E452" t="s">
        <v>65</v>
      </c>
    </row>
    <row r="453" spans="1:5" ht="15" customHeight="1">
      <c r="C453" s="44"/>
      <c r="D453" t="s">
        <v>34</v>
      </c>
    </row>
    <row r="454" spans="1:5" ht="15" customHeight="1">
      <c r="C454" s="44"/>
      <c r="D454" t="s">
        <v>30</v>
      </c>
    </row>
    <row r="455" spans="1:5" ht="15" customHeight="1">
      <c r="C455" s="44"/>
    </row>
    <row r="456" spans="1:5" ht="15" customHeight="1">
      <c r="C456" s="44"/>
    </row>
    <row r="457" spans="1:5" ht="15" customHeight="1">
      <c r="C457" s="44"/>
    </row>
    <row r="458" spans="1:5" ht="15" customHeight="1">
      <c r="C458" s="44"/>
    </row>
    <row r="459" spans="1:5" ht="15" customHeight="1">
      <c r="C459" s="44"/>
    </row>
    <row r="460" spans="1:5" ht="15" customHeight="1">
      <c r="C460" s="44"/>
    </row>
    <row r="461" spans="1:5" ht="15" customHeight="1">
      <c r="A461" t="s">
        <v>7579</v>
      </c>
      <c r="B461" t="s">
        <v>7583</v>
      </c>
      <c r="C461" s="44">
        <v>2615.0100000000002</v>
      </c>
      <c r="D461" t="s">
        <v>30</v>
      </c>
    </row>
    <row r="462" spans="1:5" ht="15" customHeight="1">
      <c r="A462" t="s">
        <v>7778</v>
      </c>
      <c r="B462" t="s">
        <v>8077</v>
      </c>
      <c r="C462" s="44">
        <v>1719.2</v>
      </c>
      <c r="D462" t="s">
        <v>37</v>
      </c>
    </row>
    <row r="463" spans="1:5" ht="15" customHeight="1">
      <c r="A463" t="s">
        <v>7614</v>
      </c>
      <c r="B463" t="s">
        <v>8078</v>
      </c>
      <c r="C463" s="44">
        <v>1716</v>
      </c>
      <c r="D463" t="s">
        <v>37</v>
      </c>
    </row>
    <row r="464" spans="1:5" ht="15" customHeight="1">
      <c r="A464" t="s">
        <v>7595</v>
      </c>
      <c r="B464" t="s">
        <v>8079</v>
      </c>
      <c r="C464" s="44">
        <v>1515.4</v>
      </c>
      <c r="D464" t="s">
        <v>39</v>
      </c>
    </row>
    <row r="465" spans="1:5" ht="15" customHeight="1">
      <c r="A465" t="s">
        <v>7579</v>
      </c>
      <c r="B465" t="s">
        <v>8080</v>
      </c>
      <c r="C465" s="44">
        <v>1458.24</v>
      </c>
      <c r="D465" t="s">
        <v>37</v>
      </c>
    </row>
    <row r="466" spans="1:5" ht="15" customHeight="1">
      <c r="A466" t="s">
        <v>7612</v>
      </c>
      <c r="B466" t="s">
        <v>8081</v>
      </c>
      <c r="C466" s="44">
        <v>1330.4</v>
      </c>
      <c r="D466" t="s">
        <v>30</v>
      </c>
    </row>
    <row r="467" spans="1:5" ht="15" customHeight="1">
      <c r="A467" t="s">
        <v>7612</v>
      </c>
      <c r="B467" t="s">
        <v>7624</v>
      </c>
      <c r="C467" s="44">
        <v>1314.73</v>
      </c>
      <c r="D467" t="s">
        <v>30</v>
      </c>
    </row>
    <row r="468" spans="1:5" ht="15" customHeight="1">
      <c r="A468" t="s">
        <v>8082</v>
      </c>
      <c r="B468" t="s">
        <v>8083</v>
      </c>
      <c r="C468" s="44">
        <v>1233.06</v>
      </c>
      <c r="D468" t="s">
        <v>34</v>
      </c>
    </row>
    <row r="469" spans="1:5" ht="15" customHeight="1">
      <c r="A469" t="s">
        <v>7692</v>
      </c>
      <c r="B469" t="s">
        <v>8084</v>
      </c>
      <c r="C469" s="44">
        <v>1229.28</v>
      </c>
      <c r="D469" t="s">
        <v>34</v>
      </c>
    </row>
    <row r="470" spans="1:5" ht="15" customHeight="1">
      <c r="A470" t="s">
        <v>8085</v>
      </c>
      <c r="B470" t="s">
        <v>8086</v>
      </c>
      <c r="C470" s="44">
        <v>1178.82</v>
      </c>
      <c r="D470" t="s">
        <v>39</v>
      </c>
      <c r="E470" t="s">
        <v>65</v>
      </c>
    </row>
    <row r="471" spans="1:5" ht="15" customHeight="1">
      <c r="A471" t="s">
        <v>8087</v>
      </c>
      <c r="B471" t="s">
        <v>8088</v>
      </c>
      <c r="C471" s="44">
        <v>1173.4000000000001</v>
      </c>
      <c r="D471" t="s">
        <v>34</v>
      </c>
    </row>
    <row r="472" spans="1:5" ht="15" customHeight="1">
      <c r="A472" t="s">
        <v>8087</v>
      </c>
      <c r="B472" t="s">
        <v>8089</v>
      </c>
      <c r="C472" s="44">
        <v>1126.95</v>
      </c>
      <c r="D472" t="s">
        <v>34</v>
      </c>
    </row>
    <row r="473" spans="1:5" ht="15" customHeight="1">
      <c r="A473" t="s">
        <v>8090</v>
      </c>
      <c r="B473" t="s">
        <v>8091</v>
      </c>
      <c r="C473" s="44">
        <v>1075.54</v>
      </c>
      <c r="D473" t="s">
        <v>39</v>
      </c>
    </row>
    <row r="474" spans="1:5" ht="15" customHeight="1">
      <c r="A474" t="s">
        <v>7622</v>
      </c>
      <c r="B474" t="s">
        <v>8092</v>
      </c>
      <c r="C474" s="44">
        <v>1026.3599999999999</v>
      </c>
      <c r="D474" t="s">
        <v>34</v>
      </c>
    </row>
    <row r="475" spans="1:5" ht="15" customHeight="1">
      <c r="A475" t="s">
        <v>7706</v>
      </c>
      <c r="B475" t="s">
        <v>8093</v>
      </c>
      <c r="C475" s="44">
        <v>994.2</v>
      </c>
      <c r="D475" t="s">
        <v>34</v>
      </c>
    </row>
    <row r="476" spans="1:5" ht="15" customHeight="1">
      <c r="A476" t="s">
        <v>8094</v>
      </c>
      <c r="B476" t="s">
        <v>8095</v>
      </c>
      <c r="C476" s="44">
        <v>960.4</v>
      </c>
      <c r="D476" t="s">
        <v>30</v>
      </c>
    </row>
    <row r="477" spans="1:5" ht="15" customHeight="1">
      <c r="A477" t="s">
        <v>8096</v>
      </c>
      <c r="B477" t="s">
        <v>8097</v>
      </c>
      <c r="C477" s="44">
        <v>850</v>
      </c>
      <c r="D477" t="s">
        <v>37</v>
      </c>
    </row>
    <row r="478" spans="1:5" ht="15" customHeight="1">
      <c r="A478" t="s">
        <v>7692</v>
      </c>
      <c r="B478" t="s">
        <v>8098</v>
      </c>
      <c r="C478" s="44">
        <v>812.3</v>
      </c>
      <c r="D478" t="s">
        <v>34</v>
      </c>
    </row>
    <row r="479" spans="1:5" ht="15" customHeight="1">
      <c r="A479" t="s">
        <v>7692</v>
      </c>
      <c r="B479" t="s">
        <v>8099</v>
      </c>
      <c r="C479" s="44">
        <v>748.6</v>
      </c>
      <c r="D479" t="s">
        <v>34</v>
      </c>
    </row>
    <row r="480" spans="1:5" ht="15" customHeight="1">
      <c r="A480" t="s">
        <v>8100</v>
      </c>
      <c r="B480" t="s">
        <v>8101</v>
      </c>
      <c r="C480" s="44">
        <v>712.5</v>
      </c>
      <c r="D480" t="s">
        <v>20</v>
      </c>
    </row>
    <row r="481" spans="1:4" ht="15" customHeight="1">
      <c r="A481" t="s">
        <v>7612</v>
      </c>
      <c r="B481" t="s">
        <v>7840</v>
      </c>
      <c r="C481" s="44">
        <v>710.87</v>
      </c>
      <c r="D481" t="s">
        <v>30</v>
      </c>
    </row>
    <row r="482" spans="1:4" ht="15" customHeight="1">
      <c r="A482" t="s">
        <v>8102</v>
      </c>
      <c r="B482" t="s">
        <v>8103</v>
      </c>
      <c r="C482" s="44">
        <v>674.25</v>
      </c>
      <c r="D482" t="s">
        <v>37</v>
      </c>
    </row>
    <row r="483" spans="1:4" ht="15" customHeight="1">
      <c r="A483" t="s">
        <v>8104</v>
      </c>
      <c r="B483" t="s">
        <v>8105</v>
      </c>
      <c r="C483" s="44">
        <v>650.1</v>
      </c>
      <c r="D483" t="s">
        <v>37</v>
      </c>
    </row>
    <row r="484" spans="1:4" ht="15" customHeight="1">
      <c r="A484" t="s">
        <v>7579</v>
      </c>
      <c r="B484" t="s">
        <v>8106</v>
      </c>
      <c r="C484" s="44">
        <v>626</v>
      </c>
      <c r="D484" t="s">
        <v>34</v>
      </c>
    </row>
    <row r="485" spans="1:4" ht="15" customHeight="1">
      <c r="A485" t="s">
        <v>7612</v>
      </c>
      <c r="B485" t="s">
        <v>8107</v>
      </c>
      <c r="C485" s="44">
        <v>598.95000000000005</v>
      </c>
      <c r="D485" t="s">
        <v>30</v>
      </c>
    </row>
    <row r="486" spans="1:4" ht="15" customHeight="1">
      <c r="A486" t="s">
        <v>7579</v>
      </c>
      <c r="B486" t="s">
        <v>8108</v>
      </c>
      <c r="C486" s="44">
        <v>568.44000000000005</v>
      </c>
      <c r="D486" t="s">
        <v>20</v>
      </c>
    </row>
    <row r="487" spans="1:4" ht="15" customHeight="1">
      <c r="A487" t="s">
        <v>8109</v>
      </c>
      <c r="B487" t="s">
        <v>8110</v>
      </c>
      <c r="C487" s="44">
        <v>563.04</v>
      </c>
      <c r="D487" t="s">
        <v>30</v>
      </c>
    </row>
    <row r="488" spans="1:4" ht="15" customHeight="1">
      <c r="A488" t="s">
        <v>8111</v>
      </c>
      <c r="B488" t="s">
        <v>8112</v>
      </c>
      <c r="C488" s="44">
        <v>531.36</v>
      </c>
      <c r="D488" t="s">
        <v>20</v>
      </c>
    </row>
    <row r="489" spans="1:4" ht="15" customHeight="1">
      <c r="A489" t="s">
        <v>8113</v>
      </c>
      <c r="B489" t="s">
        <v>8114</v>
      </c>
      <c r="C489" s="44">
        <v>513.20000000000005</v>
      </c>
      <c r="D489" t="s">
        <v>30</v>
      </c>
    </row>
    <row r="490" spans="1:4" ht="15" customHeight="1">
      <c r="A490" t="s">
        <v>7595</v>
      </c>
      <c r="B490" t="s">
        <v>7596</v>
      </c>
      <c r="C490" s="44">
        <v>470.6</v>
      </c>
      <c r="D490" t="s">
        <v>39</v>
      </c>
    </row>
    <row r="491" spans="1:4" ht="15" customHeight="1">
      <c r="A491" t="s">
        <v>8115</v>
      </c>
      <c r="B491" t="s">
        <v>8116</v>
      </c>
      <c r="C491" s="44">
        <v>449.68</v>
      </c>
      <c r="D491" t="s">
        <v>34</v>
      </c>
    </row>
    <row r="492" spans="1:4" ht="15" customHeight="1">
      <c r="A492" t="s">
        <v>7595</v>
      </c>
      <c r="B492" t="s">
        <v>7607</v>
      </c>
      <c r="C492" s="44">
        <v>446.8</v>
      </c>
      <c r="D492" t="s">
        <v>39</v>
      </c>
    </row>
    <row r="493" spans="1:4" ht="15" customHeight="1">
      <c r="A493" t="s">
        <v>7595</v>
      </c>
      <c r="B493" t="s">
        <v>8117</v>
      </c>
      <c r="C493" s="44">
        <v>428.35</v>
      </c>
      <c r="D493" t="s">
        <v>39</v>
      </c>
    </row>
    <row r="494" spans="1:4" ht="15" customHeight="1">
      <c r="A494" t="s">
        <v>7692</v>
      </c>
      <c r="B494" t="s">
        <v>8118</v>
      </c>
      <c r="C494" s="44">
        <v>415.9</v>
      </c>
      <c r="D494" t="s">
        <v>34</v>
      </c>
    </row>
    <row r="495" spans="1:4" ht="15" customHeight="1">
      <c r="A495" t="s">
        <v>7782</v>
      </c>
      <c r="B495" t="s">
        <v>8119</v>
      </c>
      <c r="C495" s="44">
        <v>405.5</v>
      </c>
      <c r="D495" t="s">
        <v>34</v>
      </c>
    </row>
    <row r="496" spans="1:4" ht="15" customHeight="1">
      <c r="A496" t="s">
        <v>8120</v>
      </c>
      <c r="B496" t="s">
        <v>8121</v>
      </c>
      <c r="C496" s="44">
        <v>401.4</v>
      </c>
      <c r="D496" t="s">
        <v>8122</v>
      </c>
    </row>
    <row r="497" spans="1:5" ht="15" customHeight="1">
      <c r="A497" t="s">
        <v>880</v>
      </c>
      <c r="B497" t="s">
        <v>8123</v>
      </c>
      <c r="C497" s="44">
        <v>355.44</v>
      </c>
      <c r="D497" t="s">
        <v>34</v>
      </c>
    </row>
    <row r="498" spans="1:5" ht="15" customHeight="1">
      <c r="A498" t="s">
        <v>8124</v>
      </c>
      <c r="B498" t="s">
        <v>8125</v>
      </c>
      <c r="C498" s="44">
        <v>344.54</v>
      </c>
      <c r="D498" t="s">
        <v>25</v>
      </c>
    </row>
    <row r="499" spans="1:5" ht="15" customHeight="1">
      <c r="A499" t="s">
        <v>7782</v>
      </c>
      <c r="B499" t="s">
        <v>7783</v>
      </c>
      <c r="C499" s="44">
        <v>320.8</v>
      </c>
      <c r="D499" t="s">
        <v>20</v>
      </c>
    </row>
    <row r="500" spans="1:5" ht="15" customHeight="1">
      <c r="A500" t="s">
        <v>8126</v>
      </c>
      <c r="B500" t="s">
        <v>8127</v>
      </c>
      <c r="C500" s="44">
        <v>320.45999999999998</v>
      </c>
      <c r="D500" t="s">
        <v>25</v>
      </c>
    </row>
    <row r="501" spans="1:5" ht="15" customHeight="1">
      <c r="A501" t="s">
        <v>7622</v>
      </c>
      <c r="B501" t="s">
        <v>8128</v>
      </c>
      <c r="C501" s="44">
        <v>317.60000000000002</v>
      </c>
      <c r="D501" t="s">
        <v>20</v>
      </c>
    </row>
    <row r="502" spans="1:5" ht="15" customHeight="1">
      <c r="A502" t="s">
        <v>351</v>
      </c>
      <c r="B502" t="s">
        <v>7598</v>
      </c>
      <c r="C502" s="44">
        <v>306.56</v>
      </c>
      <c r="D502" t="s">
        <v>30</v>
      </c>
    </row>
    <row r="503" spans="1:5" ht="15" customHeight="1">
      <c r="A503" t="s">
        <v>7692</v>
      </c>
      <c r="B503" t="s">
        <v>8129</v>
      </c>
      <c r="C503" s="44">
        <v>303.35000000000002</v>
      </c>
      <c r="D503" t="s">
        <v>30</v>
      </c>
      <c r="E503" t="s">
        <v>65</v>
      </c>
    </row>
    <row r="504" spans="1:5" ht="15" customHeight="1">
      <c r="A504" t="s">
        <v>7831</v>
      </c>
      <c r="B504" t="s">
        <v>8130</v>
      </c>
      <c r="C504" s="44">
        <v>302.88</v>
      </c>
      <c r="D504" t="s">
        <v>34</v>
      </c>
    </row>
    <row r="505" spans="1:5" ht="15" customHeight="1">
      <c r="A505" t="s">
        <v>8131</v>
      </c>
      <c r="B505" t="s">
        <v>8132</v>
      </c>
      <c r="C505" s="44">
        <v>292.14999999999998</v>
      </c>
      <c r="D505" t="s">
        <v>34</v>
      </c>
    </row>
    <row r="506" spans="1:5" ht="15" customHeight="1">
      <c r="A506" t="s">
        <v>7622</v>
      </c>
      <c r="B506" t="s">
        <v>8133</v>
      </c>
      <c r="C506" s="44">
        <v>291.39999999999998</v>
      </c>
      <c r="D506" t="s">
        <v>20</v>
      </c>
    </row>
    <row r="507" spans="1:5" ht="15" customHeight="1">
      <c r="A507" t="s">
        <v>7622</v>
      </c>
      <c r="B507" t="s">
        <v>8005</v>
      </c>
      <c r="C507" s="44">
        <v>285.83999999999997</v>
      </c>
      <c r="D507" t="s">
        <v>20</v>
      </c>
    </row>
    <row r="508" spans="1:5" ht="15" customHeight="1">
      <c r="A508" t="s">
        <v>7686</v>
      </c>
      <c r="B508" t="s">
        <v>8134</v>
      </c>
      <c r="C508" s="44">
        <v>282.48</v>
      </c>
      <c r="D508" t="s">
        <v>20</v>
      </c>
    </row>
    <row r="509" spans="1:5" ht="15" customHeight="1">
      <c r="A509" t="s">
        <v>7768</v>
      </c>
      <c r="B509" t="s">
        <v>7769</v>
      </c>
      <c r="C509" s="44">
        <v>282.06</v>
      </c>
      <c r="D509" t="s">
        <v>20</v>
      </c>
    </row>
    <row r="510" spans="1:5" ht="15" customHeight="1">
      <c r="A510" t="s">
        <v>7782</v>
      </c>
      <c r="B510" t="s">
        <v>8135</v>
      </c>
      <c r="C510" s="44">
        <v>269.2</v>
      </c>
      <c r="D510" t="s">
        <v>20</v>
      </c>
    </row>
    <row r="511" spans="1:5" ht="15" customHeight="1">
      <c r="A511" t="s">
        <v>7782</v>
      </c>
      <c r="B511" t="s">
        <v>8136</v>
      </c>
      <c r="C511" s="44">
        <v>268.36</v>
      </c>
      <c r="D511" t="s">
        <v>20</v>
      </c>
    </row>
    <row r="512" spans="1:5" ht="15" customHeight="1">
      <c r="A512" t="s">
        <v>706</v>
      </c>
      <c r="B512" t="s">
        <v>8137</v>
      </c>
      <c r="C512" s="44">
        <v>268</v>
      </c>
      <c r="D512" t="s">
        <v>39</v>
      </c>
    </row>
    <row r="513" spans="1:5" ht="15" customHeight="1">
      <c r="A513" t="s">
        <v>8138</v>
      </c>
      <c r="B513" t="s">
        <v>8139</v>
      </c>
      <c r="C513" s="44">
        <v>266.3</v>
      </c>
      <c r="D513" t="s">
        <v>26</v>
      </c>
    </row>
    <row r="514" spans="1:5" ht="15" customHeight="1">
      <c r="A514" t="s">
        <v>8140</v>
      </c>
      <c r="B514" t="s">
        <v>8141</v>
      </c>
      <c r="C514" s="44">
        <v>265</v>
      </c>
      <c r="D514" t="s">
        <v>34</v>
      </c>
    </row>
    <row r="515" spans="1:5" ht="15" customHeight="1">
      <c r="A515" t="s">
        <v>7585</v>
      </c>
      <c r="B515" t="s">
        <v>8142</v>
      </c>
      <c r="C515" s="44">
        <v>264</v>
      </c>
      <c r="D515" t="s">
        <v>30</v>
      </c>
    </row>
    <row r="516" spans="1:5" ht="15" customHeight="1">
      <c r="A516" t="s">
        <v>7782</v>
      </c>
      <c r="B516" t="s">
        <v>8143</v>
      </c>
      <c r="C516" s="44">
        <v>254.6</v>
      </c>
      <c r="D516" t="s">
        <v>20</v>
      </c>
    </row>
    <row r="517" spans="1:5" ht="15" customHeight="1">
      <c r="A517" t="s">
        <v>7843</v>
      </c>
      <c r="B517" t="s">
        <v>8144</v>
      </c>
      <c r="C517" s="44">
        <v>253.35</v>
      </c>
      <c r="D517" t="s">
        <v>20</v>
      </c>
    </row>
    <row r="518" spans="1:5" ht="15" customHeight="1">
      <c r="A518" t="s">
        <v>7782</v>
      </c>
      <c r="B518" t="s">
        <v>8145</v>
      </c>
      <c r="C518" s="44">
        <v>248.8</v>
      </c>
      <c r="D518" t="s">
        <v>20</v>
      </c>
    </row>
    <row r="519" spans="1:5" ht="15" customHeight="1">
      <c r="A519" t="s">
        <v>8146</v>
      </c>
      <c r="B519" t="s">
        <v>8147</v>
      </c>
      <c r="C519" s="44">
        <v>244.24</v>
      </c>
      <c r="D519" t="s">
        <v>20</v>
      </c>
    </row>
    <row r="520" spans="1:5" ht="15" customHeight="1">
      <c r="A520" t="s">
        <v>8148</v>
      </c>
      <c r="B520" t="s">
        <v>8149</v>
      </c>
      <c r="C520" s="44">
        <v>244.2</v>
      </c>
      <c r="D520" t="s">
        <v>34</v>
      </c>
    </row>
    <row r="521" spans="1:5" ht="15" customHeight="1">
      <c r="A521" t="s">
        <v>8150</v>
      </c>
      <c r="B521" t="s">
        <v>8151</v>
      </c>
      <c r="C521" s="44">
        <v>233.36</v>
      </c>
      <c r="D521" t="s">
        <v>30</v>
      </c>
    </row>
    <row r="522" spans="1:5" ht="15" customHeight="1">
      <c r="A522" t="s">
        <v>8152</v>
      </c>
      <c r="B522" t="s">
        <v>8153</v>
      </c>
      <c r="C522" s="44">
        <v>233.1</v>
      </c>
      <c r="D522" t="s">
        <v>26</v>
      </c>
    </row>
    <row r="523" spans="1:5" ht="15" customHeight="1">
      <c r="A523" t="s">
        <v>8154</v>
      </c>
      <c r="B523" t="s">
        <v>8155</v>
      </c>
      <c r="C523" s="44">
        <v>232.05</v>
      </c>
      <c r="D523" t="s">
        <v>25</v>
      </c>
    </row>
    <row r="524" spans="1:5" ht="15" customHeight="1">
      <c r="A524" t="s">
        <v>8156</v>
      </c>
      <c r="B524" t="s">
        <v>8157</v>
      </c>
      <c r="C524" s="44">
        <v>231.32</v>
      </c>
      <c r="D524" t="s">
        <v>30</v>
      </c>
      <c r="E524" t="s">
        <v>65</v>
      </c>
    </row>
    <row r="525" spans="1:5" ht="15" customHeight="1">
      <c r="A525" t="s">
        <v>8158</v>
      </c>
      <c r="B525" t="s">
        <v>8159</v>
      </c>
      <c r="C525" s="44">
        <v>230.65</v>
      </c>
      <c r="D525" t="s">
        <v>34</v>
      </c>
    </row>
    <row r="526" spans="1:5" ht="15" customHeight="1">
      <c r="A526" t="s">
        <v>1215</v>
      </c>
      <c r="B526" t="s">
        <v>8160</v>
      </c>
      <c r="C526" s="44">
        <v>228.94</v>
      </c>
      <c r="D526" t="s">
        <v>34</v>
      </c>
    </row>
    <row r="527" spans="1:5" ht="15" customHeight="1">
      <c r="A527" t="s">
        <v>7614</v>
      </c>
      <c r="B527" t="s">
        <v>8161</v>
      </c>
      <c r="C527" s="44">
        <v>225.6</v>
      </c>
      <c r="D527" t="s">
        <v>37</v>
      </c>
    </row>
    <row r="528" spans="1:5" ht="15" customHeight="1">
      <c r="A528" t="s">
        <v>8162</v>
      </c>
      <c r="B528" t="s">
        <v>8163</v>
      </c>
      <c r="C528" s="44">
        <v>223.98</v>
      </c>
      <c r="D528" t="s">
        <v>34</v>
      </c>
    </row>
    <row r="529" spans="1:5" ht="15" customHeight="1">
      <c r="A529" t="s">
        <v>7581</v>
      </c>
      <c r="B529" t="s">
        <v>8164</v>
      </c>
      <c r="C529" s="44">
        <v>223.7</v>
      </c>
      <c r="D529" t="s">
        <v>34</v>
      </c>
    </row>
    <row r="530" spans="1:5" ht="15" customHeight="1">
      <c r="A530" t="s">
        <v>7579</v>
      </c>
      <c r="B530" t="s">
        <v>8165</v>
      </c>
      <c r="C530" s="44">
        <v>220.92</v>
      </c>
      <c r="D530" t="s">
        <v>34</v>
      </c>
    </row>
    <row r="531" spans="1:5" ht="15" customHeight="1">
      <c r="A531" t="s">
        <v>880</v>
      </c>
      <c r="B531" t="s">
        <v>8166</v>
      </c>
      <c r="C531" s="44">
        <v>218.64</v>
      </c>
      <c r="D531" t="s">
        <v>34</v>
      </c>
    </row>
    <row r="532" spans="1:5" ht="15" customHeight="1">
      <c r="A532" t="s">
        <v>8167</v>
      </c>
      <c r="B532" t="s">
        <v>8168</v>
      </c>
      <c r="C532" s="44">
        <v>210.55</v>
      </c>
      <c r="D532" t="s">
        <v>37</v>
      </c>
    </row>
    <row r="533" spans="1:5" ht="15" customHeight="1">
      <c r="A533" t="s">
        <v>8169</v>
      </c>
      <c r="B533" t="s">
        <v>8170</v>
      </c>
      <c r="C533" s="44">
        <v>208.48</v>
      </c>
      <c r="D533" t="s">
        <v>20</v>
      </c>
    </row>
    <row r="534" spans="1:5" ht="15" customHeight="1">
      <c r="A534" t="s">
        <v>8171</v>
      </c>
      <c r="B534" t="s">
        <v>8172</v>
      </c>
      <c r="C534" s="44">
        <v>207.42</v>
      </c>
      <c r="D534" t="s">
        <v>30</v>
      </c>
    </row>
    <row r="535" spans="1:5" ht="15" customHeight="1">
      <c r="A535" t="s">
        <v>4675</v>
      </c>
      <c r="B535" t="s">
        <v>8173</v>
      </c>
      <c r="C535" s="44">
        <v>206.73</v>
      </c>
      <c r="D535" t="s">
        <v>34</v>
      </c>
    </row>
    <row r="536" spans="1:5" ht="15" customHeight="1">
      <c r="A536" t="s">
        <v>8174</v>
      </c>
      <c r="B536" t="s">
        <v>8175</v>
      </c>
      <c r="C536" s="44">
        <v>204.28</v>
      </c>
      <c r="D536" t="s">
        <v>26</v>
      </c>
    </row>
    <row r="537" spans="1:5" ht="15" customHeight="1">
      <c r="A537" t="s">
        <v>880</v>
      </c>
      <c r="B537" t="s">
        <v>8176</v>
      </c>
      <c r="C537" s="44">
        <v>201.5</v>
      </c>
      <c r="D537" t="s">
        <v>34</v>
      </c>
    </row>
    <row r="538" spans="1:5" ht="15" customHeight="1">
      <c r="A538" t="s">
        <v>7579</v>
      </c>
      <c r="B538" t="s">
        <v>8177</v>
      </c>
      <c r="C538" s="44">
        <v>201.11</v>
      </c>
      <c r="D538" t="s">
        <v>20</v>
      </c>
    </row>
    <row r="539" spans="1:5" ht="15" customHeight="1">
      <c r="A539" t="s">
        <v>8178</v>
      </c>
      <c r="B539" t="s">
        <v>8179</v>
      </c>
      <c r="C539" s="44">
        <v>199.72</v>
      </c>
      <c r="D539" t="s">
        <v>20</v>
      </c>
    </row>
    <row r="540" spans="1:5" ht="15" customHeight="1">
      <c r="A540" t="s">
        <v>7579</v>
      </c>
      <c r="B540" t="s">
        <v>8180</v>
      </c>
      <c r="C540" s="44">
        <v>195.9</v>
      </c>
      <c r="D540" t="s">
        <v>20</v>
      </c>
    </row>
    <row r="541" spans="1:5" ht="15" customHeight="1">
      <c r="A541" t="s">
        <v>8181</v>
      </c>
      <c r="B541" t="s">
        <v>8182</v>
      </c>
      <c r="C541" s="44">
        <v>186</v>
      </c>
      <c r="D541" t="s">
        <v>26</v>
      </c>
    </row>
    <row r="542" spans="1:5" ht="15" customHeight="1">
      <c r="A542" t="s">
        <v>8183</v>
      </c>
      <c r="B542" t="s">
        <v>8184</v>
      </c>
      <c r="C542" s="44">
        <v>185.96</v>
      </c>
      <c r="D542" t="s">
        <v>38</v>
      </c>
    </row>
    <row r="543" spans="1:5" ht="15" customHeight="1">
      <c r="A543" t="s">
        <v>8185</v>
      </c>
      <c r="B543" t="s">
        <v>8186</v>
      </c>
      <c r="C543" s="44">
        <v>185</v>
      </c>
      <c r="D543" t="s">
        <v>34</v>
      </c>
    </row>
    <row r="544" spans="1:5" ht="15" customHeight="1">
      <c r="A544" t="s">
        <v>8187</v>
      </c>
      <c r="B544" t="s">
        <v>8188</v>
      </c>
      <c r="C544" s="44">
        <v>182.76</v>
      </c>
      <c r="D544" t="s">
        <v>30</v>
      </c>
      <c r="E544" t="s">
        <v>65</v>
      </c>
    </row>
    <row r="545" spans="1:5" ht="15" customHeight="1">
      <c r="A545" t="s">
        <v>4538</v>
      </c>
      <c r="B545" t="s">
        <v>8189</v>
      </c>
      <c r="C545" s="44">
        <v>181.8</v>
      </c>
      <c r="D545" t="s">
        <v>30</v>
      </c>
      <c r="E545" t="s">
        <v>65</v>
      </c>
    </row>
    <row r="546" spans="1:5" ht="15" customHeight="1">
      <c r="A546" t="s">
        <v>7669</v>
      </c>
      <c r="B546" t="s">
        <v>7670</v>
      </c>
      <c r="C546" s="44">
        <v>180.4</v>
      </c>
      <c r="D546" t="s">
        <v>25</v>
      </c>
    </row>
    <row r="547" spans="1:5" ht="15" customHeight="1">
      <c r="A547" t="s">
        <v>7622</v>
      </c>
      <c r="B547" t="s">
        <v>7623</v>
      </c>
      <c r="C547" s="44">
        <v>178.44</v>
      </c>
      <c r="D547" t="s">
        <v>20</v>
      </c>
    </row>
    <row r="548" spans="1:5" ht="15" customHeight="1">
      <c r="A548" t="s">
        <v>8190</v>
      </c>
      <c r="B548" t="s">
        <v>8191</v>
      </c>
      <c r="C548" s="44">
        <v>170.92</v>
      </c>
      <c r="D548" t="s">
        <v>25</v>
      </c>
    </row>
    <row r="549" spans="1:5" ht="15" customHeight="1">
      <c r="A549" t="s">
        <v>7579</v>
      </c>
      <c r="B549" t="s">
        <v>8192</v>
      </c>
      <c r="C549" s="44">
        <v>169.32</v>
      </c>
      <c r="D549" t="s">
        <v>20</v>
      </c>
    </row>
    <row r="550" spans="1:5" ht="15" customHeight="1">
      <c r="A550" t="s">
        <v>8193</v>
      </c>
      <c r="B550" t="s">
        <v>8194</v>
      </c>
      <c r="C550" s="44">
        <v>168.6</v>
      </c>
      <c r="D550" t="s">
        <v>20</v>
      </c>
    </row>
    <row r="551" spans="1:5" ht="15" customHeight="1">
      <c r="A551" t="s">
        <v>8195</v>
      </c>
      <c r="B551" t="s">
        <v>8196</v>
      </c>
      <c r="C551" s="44">
        <v>167.89</v>
      </c>
      <c r="D551" t="s">
        <v>30</v>
      </c>
    </row>
    <row r="552" spans="1:5" ht="15" customHeight="1">
      <c r="A552" t="s">
        <v>8197</v>
      </c>
      <c r="B552" t="s">
        <v>8198</v>
      </c>
      <c r="C552" s="44">
        <v>166.72</v>
      </c>
      <c r="D552" t="s">
        <v>34</v>
      </c>
    </row>
    <row r="553" spans="1:5" ht="15" customHeight="1">
      <c r="A553" t="s">
        <v>7579</v>
      </c>
      <c r="B553" t="s">
        <v>8199</v>
      </c>
      <c r="C553" s="44">
        <v>164.88</v>
      </c>
      <c r="D553" t="s">
        <v>20</v>
      </c>
    </row>
    <row r="554" spans="1:5" ht="15" customHeight="1">
      <c r="A554" t="s">
        <v>8200</v>
      </c>
      <c r="B554" t="s">
        <v>8201</v>
      </c>
      <c r="C554" s="44">
        <v>163.56</v>
      </c>
      <c r="D554" t="s">
        <v>25</v>
      </c>
    </row>
    <row r="555" spans="1:5" ht="15" customHeight="1">
      <c r="A555" t="s">
        <v>7692</v>
      </c>
      <c r="B555" t="s">
        <v>8202</v>
      </c>
      <c r="C555" s="44">
        <v>163.41999999999999</v>
      </c>
      <c r="D555" t="s">
        <v>30</v>
      </c>
      <c r="E555" t="s">
        <v>65</v>
      </c>
    </row>
    <row r="556" spans="1:5" ht="15" customHeight="1">
      <c r="A556" t="s">
        <v>7912</v>
      </c>
      <c r="B556" t="s">
        <v>7913</v>
      </c>
      <c r="C556" s="44">
        <v>162.78</v>
      </c>
      <c r="D556" t="s">
        <v>20</v>
      </c>
    </row>
    <row r="557" spans="1:5" ht="15" customHeight="1">
      <c r="A557" t="s">
        <v>8167</v>
      </c>
      <c r="B557" t="s">
        <v>8203</v>
      </c>
      <c r="C557" s="44">
        <v>161.12</v>
      </c>
      <c r="D557" t="s">
        <v>30</v>
      </c>
    </row>
    <row r="558" spans="1:5" ht="15" customHeight="1">
      <c r="A558" t="s">
        <v>7579</v>
      </c>
      <c r="B558" t="s">
        <v>8204</v>
      </c>
      <c r="C558" s="44">
        <v>160.4</v>
      </c>
      <c r="D558" t="s">
        <v>20</v>
      </c>
    </row>
    <row r="559" spans="1:5" ht="15" customHeight="1">
      <c r="A559" t="s">
        <v>7579</v>
      </c>
      <c r="B559" t="s">
        <v>8205</v>
      </c>
      <c r="C559" s="44">
        <v>157.16999999999999</v>
      </c>
      <c r="D559" t="s">
        <v>30</v>
      </c>
      <c r="E559" t="s">
        <v>65</v>
      </c>
    </row>
    <row r="560" spans="1:5" ht="15" customHeight="1">
      <c r="A560" t="s">
        <v>8206</v>
      </c>
      <c r="B560" t="s">
        <v>8207</v>
      </c>
      <c r="C560" s="44">
        <v>154.12</v>
      </c>
      <c r="D560" t="s">
        <v>30</v>
      </c>
    </row>
    <row r="561" spans="1:5" ht="15" customHeight="1">
      <c r="A561" t="s">
        <v>880</v>
      </c>
      <c r="B561" t="s">
        <v>8208</v>
      </c>
      <c r="C561" s="44">
        <v>134.34</v>
      </c>
      <c r="D561" t="s">
        <v>30</v>
      </c>
    </row>
    <row r="562" spans="1:5" ht="15" customHeight="1">
      <c r="A562" t="s">
        <v>7579</v>
      </c>
      <c r="B562" t="s">
        <v>8209</v>
      </c>
      <c r="C562" s="44">
        <v>132.63999999999999</v>
      </c>
      <c r="D562" t="s">
        <v>37</v>
      </c>
    </row>
    <row r="563" spans="1:5" ht="15" customHeight="1">
      <c r="A563" t="s">
        <v>8085</v>
      </c>
      <c r="B563" t="s">
        <v>8210</v>
      </c>
      <c r="C563" s="44">
        <v>132.63</v>
      </c>
      <c r="D563" t="s">
        <v>39</v>
      </c>
      <c r="E563" t="s">
        <v>65</v>
      </c>
    </row>
    <row r="564" spans="1:5" ht="15" customHeight="1">
      <c r="C564" s="44"/>
    </row>
    <row r="565" spans="1:5" ht="15" customHeight="1">
      <c r="A565" t="s">
        <v>8211</v>
      </c>
      <c r="B565" t="s">
        <v>8212</v>
      </c>
      <c r="C565" s="44">
        <v>131</v>
      </c>
      <c r="D565" t="s">
        <v>34</v>
      </c>
    </row>
    <row r="566" spans="1:5" ht="15" customHeight="1">
      <c r="A566" t="s">
        <v>7614</v>
      </c>
      <c r="B566" t="s">
        <v>8213</v>
      </c>
      <c r="C566" s="44">
        <v>130.18</v>
      </c>
      <c r="D566" t="s">
        <v>30</v>
      </c>
    </row>
    <row r="567" spans="1:5" ht="15" customHeight="1">
      <c r="A567" t="s">
        <v>8214</v>
      </c>
      <c r="B567" t="s">
        <v>8215</v>
      </c>
      <c r="C567" s="44">
        <v>128.74</v>
      </c>
      <c r="D567" t="s">
        <v>34</v>
      </c>
    </row>
    <row r="568" spans="1:5" ht="15" customHeight="1">
      <c r="A568" t="s">
        <v>7706</v>
      </c>
      <c r="B568" t="s">
        <v>8216</v>
      </c>
      <c r="C568" s="44">
        <v>123.28</v>
      </c>
      <c r="D568" t="s">
        <v>30</v>
      </c>
    </row>
    <row r="569" spans="1:5" ht="15" customHeight="1">
      <c r="A569" t="s">
        <v>7575</v>
      </c>
      <c r="B569" t="s">
        <v>8217</v>
      </c>
      <c r="C569" s="44">
        <v>118.92</v>
      </c>
      <c r="D569" t="s">
        <v>37</v>
      </c>
    </row>
    <row r="570" spans="1:5" ht="15" customHeight="1">
      <c r="A570" t="s">
        <v>7581</v>
      </c>
      <c r="B570" t="s">
        <v>8218</v>
      </c>
      <c r="C570" s="44">
        <v>117.64</v>
      </c>
      <c r="D570" t="s">
        <v>34</v>
      </c>
    </row>
    <row r="571" spans="1:5" ht="15" customHeight="1">
      <c r="A571" t="s">
        <v>1739</v>
      </c>
      <c r="B571" t="s">
        <v>8219</v>
      </c>
      <c r="C571" s="44">
        <v>115.8</v>
      </c>
      <c r="D571" t="s">
        <v>30</v>
      </c>
    </row>
    <row r="572" spans="1:5" ht="15" customHeight="1">
      <c r="A572" t="s">
        <v>7677</v>
      </c>
      <c r="B572" t="s">
        <v>7680</v>
      </c>
      <c r="C572" s="44">
        <v>109.52</v>
      </c>
      <c r="D572" t="s">
        <v>20</v>
      </c>
    </row>
    <row r="573" spans="1:5" ht="15" customHeight="1">
      <c r="A573" t="s">
        <v>7826</v>
      </c>
      <c r="B573" t="s">
        <v>8220</v>
      </c>
      <c r="C573" s="44">
        <v>108.4</v>
      </c>
      <c r="D573" t="s">
        <v>34</v>
      </c>
    </row>
    <row r="574" spans="1:5" ht="15" customHeight="1">
      <c r="A574" t="s">
        <v>7686</v>
      </c>
      <c r="B574" t="s">
        <v>8221</v>
      </c>
      <c r="C574" s="44">
        <v>107.8</v>
      </c>
      <c r="D574" t="s">
        <v>20</v>
      </c>
    </row>
    <row r="575" spans="1:5" ht="15" customHeight="1">
      <c r="A575" t="s">
        <v>8222</v>
      </c>
      <c r="B575" t="s">
        <v>8223</v>
      </c>
      <c r="C575" s="44">
        <v>105.88</v>
      </c>
      <c r="D575" t="s">
        <v>38</v>
      </c>
    </row>
    <row r="576" spans="1:5" ht="15" customHeight="1">
      <c r="A576" t="s">
        <v>7581</v>
      </c>
      <c r="B576" t="s">
        <v>8224</v>
      </c>
      <c r="C576" s="44">
        <v>105.84</v>
      </c>
      <c r="D576" t="s">
        <v>38</v>
      </c>
    </row>
    <row r="577" spans="1:5" ht="15" customHeight="1">
      <c r="A577" t="s">
        <v>7581</v>
      </c>
      <c r="B577" t="s">
        <v>8225</v>
      </c>
      <c r="C577" s="44">
        <v>105.76</v>
      </c>
      <c r="D577" t="s">
        <v>34</v>
      </c>
    </row>
    <row r="578" spans="1:5" ht="15" customHeight="1">
      <c r="A578" t="s">
        <v>8226</v>
      </c>
      <c r="B578" t="s">
        <v>8227</v>
      </c>
      <c r="C578" s="44">
        <v>105.42</v>
      </c>
      <c r="D578" t="s">
        <v>20</v>
      </c>
    </row>
    <row r="579" spans="1:5" ht="15" customHeight="1">
      <c r="A579" t="s">
        <v>8228</v>
      </c>
      <c r="B579" t="s">
        <v>8229</v>
      </c>
      <c r="C579" s="44">
        <v>103.54</v>
      </c>
      <c r="D579" t="s">
        <v>20</v>
      </c>
    </row>
    <row r="580" spans="1:5" ht="15" customHeight="1">
      <c r="A580" t="s">
        <v>8230</v>
      </c>
      <c r="B580" t="s">
        <v>8231</v>
      </c>
      <c r="C580" s="44">
        <v>102.75</v>
      </c>
      <c r="D580" t="s">
        <v>25</v>
      </c>
    </row>
    <row r="581" spans="1:5" ht="15" customHeight="1">
      <c r="A581" t="s">
        <v>8193</v>
      </c>
      <c r="B581" t="s">
        <v>8232</v>
      </c>
      <c r="C581" s="44">
        <v>102.72</v>
      </c>
      <c r="D581" t="s">
        <v>20</v>
      </c>
    </row>
    <row r="582" spans="1:5" ht="15" customHeight="1">
      <c r="A582" t="s">
        <v>8233</v>
      </c>
      <c r="B582" t="s">
        <v>8234</v>
      </c>
      <c r="C582" s="44">
        <v>102.5</v>
      </c>
      <c r="D582" t="s">
        <v>34</v>
      </c>
    </row>
    <row r="583" spans="1:5" ht="15" customHeight="1">
      <c r="A583" t="s">
        <v>8235</v>
      </c>
      <c r="B583" t="s">
        <v>8236</v>
      </c>
      <c r="C583" s="44">
        <v>94.96</v>
      </c>
      <c r="D583" t="s">
        <v>25</v>
      </c>
    </row>
    <row r="584" spans="1:5" ht="15" customHeight="1">
      <c r="A584" t="s">
        <v>7579</v>
      </c>
      <c r="B584" t="s">
        <v>8237</v>
      </c>
      <c r="C584" s="44">
        <v>94.3</v>
      </c>
      <c r="D584" t="s">
        <v>20</v>
      </c>
    </row>
    <row r="585" spans="1:5" ht="15" customHeight="1">
      <c r="A585" t="s">
        <v>8238</v>
      </c>
      <c r="B585" t="s">
        <v>8239</v>
      </c>
      <c r="C585" s="44">
        <v>94.3</v>
      </c>
      <c r="D585" t="s">
        <v>34</v>
      </c>
    </row>
    <row r="586" spans="1:5" ht="15" customHeight="1">
      <c r="A586" t="s">
        <v>8240</v>
      </c>
      <c r="B586" t="s">
        <v>8241</v>
      </c>
      <c r="C586" s="44">
        <v>93.08</v>
      </c>
      <c r="D586" t="s">
        <v>20</v>
      </c>
    </row>
    <row r="587" spans="1:5" ht="15" customHeight="1">
      <c r="A587" t="s">
        <v>2685</v>
      </c>
      <c r="B587" t="s">
        <v>8242</v>
      </c>
      <c r="C587" s="44">
        <v>88.24</v>
      </c>
      <c r="D587" t="s">
        <v>34</v>
      </c>
    </row>
    <row r="588" spans="1:5" ht="15" customHeight="1">
      <c r="A588" t="s">
        <v>7715</v>
      </c>
      <c r="B588" t="s">
        <v>8243</v>
      </c>
      <c r="C588" s="44">
        <v>85.3</v>
      </c>
      <c r="D588" t="s">
        <v>30</v>
      </c>
    </row>
    <row r="589" spans="1:5" ht="15" customHeight="1">
      <c r="A589" t="s">
        <v>7774</v>
      </c>
      <c r="B589" t="s">
        <v>8244</v>
      </c>
      <c r="C589" s="44">
        <v>84.67</v>
      </c>
      <c r="D589" t="s">
        <v>30</v>
      </c>
      <c r="E589" t="s">
        <v>65</v>
      </c>
    </row>
    <row r="590" spans="1:5" ht="15" customHeight="1">
      <c r="A590" t="s">
        <v>8043</v>
      </c>
      <c r="B590" t="s">
        <v>8044</v>
      </c>
      <c r="C590" s="44">
        <v>83.28</v>
      </c>
      <c r="D590" t="s">
        <v>34</v>
      </c>
    </row>
    <row r="591" spans="1:5" ht="15" customHeight="1">
      <c r="A591" t="s">
        <v>7686</v>
      </c>
      <c r="B591" t="s">
        <v>8245</v>
      </c>
      <c r="C591" s="44">
        <v>82.06</v>
      </c>
      <c r="D591" t="s">
        <v>20</v>
      </c>
    </row>
    <row r="592" spans="1:5" ht="15" customHeight="1">
      <c r="A592" t="s">
        <v>7721</v>
      </c>
      <c r="B592" t="s">
        <v>7976</v>
      </c>
      <c r="C592" s="44">
        <v>78.760000000000005</v>
      </c>
      <c r="D592" t="s">
        <v>34</v>
      </c>
    </row>
    <row r="593" spans="1:5" ht="15" customHeight="1">
      <c r="A593" t="s">
        <v>7631</v>
      </c>
      <c r="B593" t="s">
        <v>8246</v>
      </c>
      <c r="C593" s="44">
        <v>73.739999999999995</v>
      </c>
      <c r="D593" t="s">
        <v>26</v>
      </c>
      <c r="E593" t="s">
        <v>65</v>
      </c>
    </row>
    <row r="594" spans="1:5" ht="15" customHeight="1">
      <c r="A594" t="s">
        <v>8057</v>
      </c>
      <c r="B594" t="s">
        <v>8247</v>
      </c>
      <c r="C594" s="44">
        <v>70.62</v>
      </c>
      <c r="D594" t="s">
        <v>26</v>
      </c>
      <c r="E594" t="s">
        <v>65</v>
      </c>
    </row>
    <row r="595" spans="1:5" ht="15" customHeight="1">
      <c r="A595" t="s">
        <v>7721</v>
      </c>
      <c r="B595" t="s">
        <v>8248</v>
      </c>
      <c r="C595" s="44">
        <v>70.17</v>
      </c>
      <c r="D595" t="s">
        <v>38</v>
      </c>
    </row>
    <row r="596" spans="1:5" ht="15" customHeight="1">
      <c r="C596" s="44"/>
    </row>
    <row r="597" spans="1:5" ht="15" customHeight="1">
      <c r="A597" t="s">
        <v>8249</v>
      </c>
      <c r="B597" t="s">
        <v>8250</v>
      </c>
      <c r="C597" s="44">
        <v>67.47</v>
      </c>
      <c r="D597" t="s">
        <v>34</v>
      </c>
    </row>
    <row r="598" spans="1:5" ht="15" customHeight="1">
      <c r="A598" t="s">
        <v>8251</v>
      </c>
      <c r="B598" t="s">
        <v>8252</v>
      </c>
      <c r="C598" s="44">
        <v>66.8</v>
      </c>
      <c r="D598" t="s">
        <v>34</v>
      </c>
    </row>
    <row r="599" spans="1:5" ht="15" customHeight="1">
      <c r="A599" t="s">
        <v>773</v>
      </c>
      <c r="B599" t="s">
        <v>8253</v>
      </c>
      <c r="C599" s="44">
        <v>66.42</v>
      </c>
      <c r="D599" t="s">
        <v>34</v>
      </c>
    </row>
    <row r="600" spans="1:5" ht="15" customHeight="1">
      <c r="A600" t="s">
        <v>7581</v>
      </c>
      <c r="B600" t="s">
        <v>8254</v>
      </c>
      <c r="C600" s="44">
        <v>65.92</v>
      </c>
      <c r="D600" t="s">
        <v>34</v>
      </c>
    </row>
    <row r="601" spans="1:5" ht="15" customHeight="1">
      <c r="A601" t="s">
        <v>8255</v>
      </c>
      <c r="B601" t="s">
        <v>8256</v>
      </c>
      <c r="C601" s="44">
        <v>61</v>
      </c>
      <c r="D601" t="s">
        <v>20</v>
      </c>
    </row>
    <row r="602" spans="1:5" ht="15" customHeight="1">
      <c r="A602" t="s">
        <v>8257</v>
      </c>
      <c r="B602" t="s">
        <v>8258</v>
      </c>
      <c r="C602" s="44">
        <v>60.06</v>
      </c>
      <c r="D602" t="s">
        <v>34</v>
      </c>
    </row>
    <row r="603" spans="1:5" ht="15" customHeight="1">
      <c r="A603" t="s">
        <v>8259</v>
      </c>
      <c r="B603" t="s">
        <v>8260</v>
      </c>
      <c r="C603" s="44">
        <v>58.5</v>
      </c>
      <c r="D603" t="s">
        <v>20</v>
      </c>
    </row>
    <row r="604" spans="1:5" ht="15" customHeight="1">
      <c r="A604" t="s">
        <v>8257</v>
      </c>
      <c r="B604" t="s">
        <v>8261</v>
      </c>
      <c r="C604" s="44">
        <v>52.41</v>
      </c>
      <c r="D604" t="s">
        <v>34</v>
      </c>
    </row>
    <row r="605" spans="1:5" ht="15" customHeight="1">
      <c r="A605" t="s">
        <v>8262</v>
      </c>
      <c r="B605" t="s">
        <v>8263</v>
      </c>
      <c r="C605" s="44">
        <v>51.12</v>
      </c>
      <c r="D605" t="s">
        <v>39</v>
      </c>
    </row>
    <row r="606" spans="1:5" ht="15" customHeight="1">
      <c r="A606" t="s">
        <v>8257</v>
      </c>
      <c r="B606" t="s">
        <v>8264</v>
      </c>
      <c r="C606" s="44">
        <v>50.57</v>
      </c>
      <c r="D606" t="s">
        <v>34</v>
      </c>
    </row>
    <row r="607" spans="1:5" ht="15" customHeight="1">
      <c r="A607" t="s">
        <v>7643</v>
      </c>
      <c r="B607" t="s">
        <v>8265</v>
      </c>
      <c r="C607" s="44">
        <v>49.7</v>
      </c>
      <c r="D607" t="s">
        <v>34</v>
      </c>
    </row>
    <row r="608" spans="1:5" ht="15" customHeight="1">
      <c r="A608" t="s">
        <v>8266</v>
      </c>
      <c r="B608" t="s">
        <v>8267</v>
      </c>
      <c r="C608" s="44">
        <v>46.64</v>
      </c>
      <c r="D608" t="s">
        <v>26</v>
      </c>
    </row>
    <row r="609" spans="1:4" ht="15" customHeight="1">
      <c r="A609" t="s">
        <v>7581</v>
      </c>
      <c r="B609" t="s">
        <v>8268</v>
      </c>
      <c r="C609" s="44">
        <v>46.62</v>
      </c>
      <c r="D609" t="s">
        <v>38</v>
      </c>
    </row>
    <row r="610" spans="1:4" ht="15" customHeight="1">
      <c r="A610" t="s">
        <v>8269</v>
      </c>
      <c r="B610" t="s">
        <v>8270</v>
      </c>
      <c r="C610" s="44">
        <v>45.09</v>
      </c>
      <c r="D610" t="s">
        <v>34</v>
      </c>
    </row>
    <row r="611" spans="1:4" ht="15" customHeight="1">
      <c r="A611" t="s">
        <v>7667</v>
      </c>
      <c r="B611" t="s">
        <v>8271</v>
      </c>
      <c r="C611" s="44">
        <v>45</v>
      </c>
      <c r="D611" t="s">
        <v>34</v>
      </c>
    </row>
    <row r="612" spans="1:4" ht="15" customHeight="1">
      <c r="A612" t="s">
        <v>7715</v>
      </c>
      <c r="B612" t="s">
        <v>8272</v>
      </c>
      <c r="C612" s="44">
        <v>43.8</v>
      </c>
      <c r="D612" t="s">
        <v>34</v>
      </c>
    </row>
    <row r="613" spans="1:4" ht="15" customHeight="1">
      <c r="A613" t="s">
        <v>7746</v>
      </c>
      <c r="B613" t="s">
        <v>7964</v>
      </c>
      <c r="C613" s="44">
        <v>42.3</v>
      </c>
      <c r="D613" t="s">
        <v>34</v>
      </c>
    </row>
    <row r="614" spans="1:4" ht="15" customHeight="1">
      <c r="A614" t="s">
        <v>7686</v>
      </c>
      <c r="B614" t="s">
        <v>8273</v>
      </c>
      <c r="C614" s="44">
        <v>40.67</v>
      </c>
      <c r="D614" t="s">
        <v>20</v>
      </c>
    </row>
    <row r="615" spans="1:4" ht="15" customHeight="1">
      <c r="A615" t="s">
        <v>7706</v>
      </c>
      <c r="B615" t="s">
        <v>8274</v>
      </c>
      <c r="C615" s="44">
        <v>39.86</v>
      </c>
      <c r="D615" t="s">
        <v>30</v>
      </c>
    </row>
    <row r="616" spans="1:4" ht="15" customHeight="1">
      <c r="A616" t="s">
        <v>8275</v>
      </c>
      <c r="B616" t="s">
        <v>8276</v>
      </c>
      <c r="C616" s="44">
        <v>39.090000000000003</v>
      </c>
      <c r="D616" t="s">
        <v>34</v>
      </c>
    </row>
    <row r="617" spans="1:4" ht="15" customHeight="1">
      <c r="C617" s="44"/>
    </row>
    <row r="618" spans="1:4" ht="15" customHeight="1">
      <c r="A618" t="s">
        <v>7581</v>
      </c>
      <c r="B618" t="s">
        <v>8277</v>
      </c>
      <c r="C618" s="44">
        <v>37.24</v>
      </c>
      <c r="D618" t="s">
        <v>34</v>
      </c>
    </row>
    <row r="619" spans="1:4" ht="15" customHeight="1">
      <c r="A619" t="s">
        <v>8278</v>
      </c>
      <c r="B619" t="s">
        <v>8279</v>
      </c>
      <c r="C619" s="44">
        <v>36.99</v>
      </c>
      <c r="D619" t="s">
        <v>34</v>
      </c>
    </row>
    <row r="620" spans="1:4" ht="15" customHeight="1">
      <c r="A620" t="s">
        <v>8257</v>
      </c>
      <c r="B620" t="s">
        <v>8280</v>
      </c>
      <c r="C620" s="44">
        <v>36.729999999999997</v>
      </c>
      <c r="D620" t="s">
        <v>34</v>
      </c>
    </row>
    <row r="621" spans="1:4" ht="15" customHeight="1">
      <c r="A621" t="s">
        <v>7746</v>
      </c>
      <c r="B621" t="s">
        <v>8281</v>
      </c>
      <c r="C621" s="44">
        <v>36.200000000000003</v>
      </c>
      <c r="D621" t="s">
        <v>34</v>
      </c>
    </row>
    <row r="622" spans="1:4" ht="15" customHeight="1">
      <c r="A622" t="s">
        <v>8257</v>
      </c>
      <c r="B622" t="s">
        <v>8282</v>
      </c>
      <c r="C622" s="44">
        <v>34.03</v>
      </c>
      <c r="D622" t="s">
        <v>34</v>
      </c>
    </row>
    <row r="623" spans="1:4" ht="15" customHeight="1">
      <c r="A623" t="s">
        <v>8257</v>
      </c>
      <c r="B623" t="s">
        <v>8283</v>
      </c>
      <c r="C623" s="44">
        <v>33.47</v>
      </c>
      <c r="D623" t="s">
        <v>34</v>
      </c>
    </row>
    <row r="624" spans="1:4" ht="15" customHeight="1">
      <c r="A624" t="s">
        <v>8257</v>
      </c>
      <c r="B624" t="s">
        <v>8284</v>
      </c>
      <c r="C624" s="44">
        <v>33.11</v>
      </c>
      <c r="D624" t="s">
        <v>34</v>
      </c>
    </row>
    <row r="625" spans="1:4" ht="15" customHeight="1">
      <c r="A625" t="s">
        <v>8257</v>
      </c>
      <c r="B625" t="s">
        <v>8285</v>
      </c>
      <c r="C625" s="44">
        <v>32.549999999999997</v>
      </c>
      <c r="D625" t="s">
        <v>34</v>
      </c>
    </row>
    <row r="626" spans="1:4" ht="15" customHeight="1">
      <c r="A626" t="s">
        <v>8286</v>
      </c>
      <c r="B626" t="s">
        <v>8287</v>
      </c>
      <c r="C626" s="44">
        <v>32</v>
      </c>
      <c r="D626" t="s">
        <v>38</v>
      </c>
    </row>
    <row r="627" spans="1:4" ht="15" customHeight="1">
      <c r="A627" t="s">
        <v>8257</v>
      </c>
      <c r="B627" t="s">
        <v>8288</v>
      </c>
      <c r="C627" s="44">
        <v>31.27</v>
      </c>
      <c r="D627" t="s">
        <v>34</v>
      </c>
    </row>
    <row r="628" spans="1:4" ht="15" customHeight="1">
      <c r="A628" t="s">
        <v>8226</v>
      </c>
      <c r="B628" t="s">
        <v>8289</v>
      </c>
      <c r="C628" s="44">
        <v>30.77</v>
      </c>
      <c r="D628" t="s">
        <v>20</v>
      </c>
    </row>
    <row r="629" spans="1:4" ht="15" customHeight="1">
      <c r="A629" t="s">
        <v>8257</v>
      </c>
      <c r="B629" t="s">
        <v>8290</v>
      </c>
      <c r="C629" s="44">
        <v>30.71</v>
      </c>
      <c r="D629" t="s">
        <v>34</v>
      </c>
    </row>
    <row r="630" spans="1:4" ht="15" customHeight="1">
      <c r="A630" t="s">
        <v>7686</v>
      </c>
      <c r="B630" t="s">
        <v>8291</v>
      </c>
      <c r="C630" s="44">
        <v>30.58</v>
      </c>
      <c r="D630" t="s">
        <v>20</v>
      </c>
    </row>
    <row r="631" spans="1:4" ht="15" customHeight="1">
      <c r="A631" t="s">
        <v>8257</v>
      </c>
      <c r="B631" t="s">
        <v>8292</v>
      </c>
      <c r="C631" s="44">
        <v>30.24</v>
      </c>
      <c r="D631" t="s">
        <v>34</v>
      </c>
    </row>
    <row r="632" spans="1:4" ht="15" customHeight="1">
      <c r="A632" t="s">
        <v>8257</v>
      </c>
      <c r="B632" t="s">
        <v>8293</v>
      </c>
      <c r="C632" s="44">
        <v>29.43</v>
      </c>
      <c r="D632" t="s">
        <v>34</v>
      </c>
    </row>
    <row r="633" spans="1:4" ht="15" customHeight="1">
      <c r="A633" t="s">
        <v>8257</v>
      </c>
      <c r="B633" t="s">
        <v>8294</v>
      </c>
      <c r="C633" s="44">
        <v>29.43</v>
      </c>
      <c r="D633" t="s">
        <v>34</v>
      </c>
    </row>
    <row r="634" spans="1:4" ht="15" customHeight="1">
      <c r="A634" t="s">
        <v>8257</v>
      </c>
      <c r="B634" t="s">
        <v>8295</v>
      </c>
      <c r="C634" s="44">
        <v>29.43</v>
      </c>
      <c r="D634" t="s">
        <v>34</v>
      </c>
    </row>
    <row r="635" spans="1:4" ht="15" customHeight="1">
      <c r="A635" t="s">
        <v>8257</v>
      </c>
      <c r="B635" t="s">
        <v>8296</v>
      </c>
      <c r="C635" s="44">
        <v>27.95</v>
      </c>
      <c r="D635" t="s">
        <v>34</v>
      </c>
    </row>
    <row r="636" spans="1:4" ht="15" customHeight="1">
      <c r="A636" t="s">
        <v>8257</v>
      </c>
      <c r="B636" t="s">
        <v>8297</v>
      </c>
      <c r="C636" s="44">
        <v>27.95</v>
      </c>
      <c r="D636" t="s">
        <v>34</v>
      </c>
    </row>
    <row r="637" spans="1:4" ht="15" customHeight="1">
      <c r="A637" t="s">
        <v>8257</v>
      </c>
      <c r="B637" t="s">
        <v>8298</v>
      </c>
      <c r="C637" s="44">
        <v>27.59</v>
      </c>
      <c r="D637" t="s">
        <v>34</v>
      </c>
    </row>
    <row r="638" spans="1:4" ht="15" customHeight="1">
      <c r="A638" t="s">
        <v>8257</v>
      </c>
      <c r="B638" t="s">
        <v>8299</v>
      </c>
      <c r="C638" s="44">
        <v>27.59</v>
      </c>
      <c r="D638" t="s">
        <v>34</v>
      </c>
    </row>
    <row r="639" spans="1:4" ht="15" customHeight="1">
      <c r="A639" t="s">
        <v>8257</v>
      </c>
      <c r="B639" t="s">
        <v>8300</v>
      </c>
      <c r="C639" s="44">
        <v>27.59</v>
      </c>
      <c r="D639" t="s">
        <v>34</v>
      </c>
    </row>
    <row r="640" spans="1:4" ht="15" customHeight="1">
      <c r="A640" t="s">
        <v>8257</v>
      </c>
      <c r="B640" t="s">
        <v>8301</v>
      </c>
      <c r="C640" s="44">
        <v>27.59</v>
      </c>
      <c r="D640" t="s">
        <v>34</v>
      </c>
    </row>
    <row r="641" spans="1:4" ht="15" customHeight="1">
      <c r="A641" t="s">
        <v>8257</v>
      </c>
      <c r="B641" t="s">
        <v>8302</v>
      </c>
      <c r="C641" s="44">
        <v>27.59</v>
      </c>
      <c r="D641" t="s">
        <v>34</v>
      </c>
    </row>
    <row r="642" spans="1:4" ht="15" customHeight="1">
      <c r="A642" t="s">
        <v>8257</v>
      </c>
      <c r="B642" t="s">
        <v>8303</v>
      </c>
      <c r="C642" s="44">
        <v>27.59</v>
      </c>
      <c r="D642" t="s">
        <v>34</v>
      </c>
    </row>
    <row r="643" spans="1:4" ht="15" customHeight="1">
      <c r="A643" t="s">
        <v>8257</v>
      </c>
      <c r="B643" t="s">
        <v>8304</v>
      </c>
      <c r="C643" s="44">
        <v>27.59</v>
      </c>
      <c r="D643" t="s">
        <v>34</v>
      </c>
    </row>
    <row r="644" spans="1:4" ht="15" customHeight="1">
      <c r="A644" t="s">
        <v>8257</v>
      </c>
      <c r="B644" t="s">
        <v>8305</v>
      </c>
      <c r="C644" s="44">
        <v>27.59</v>
      </c>
      <c r="D644" t="s">
        <v>34</v>
      </c>
    </row>
    <row r="645" spans="1:4" ht="15" customHeight="1">
      <c r="A645" t="s">
        <v>8257</v>
      </c>
      <c r="B645" t="s">
        <v>8306</v>
      </c>
      <c r="C645" s="44">
        <v>26.67</v>
      </c>
      <c r="D645" t="s">
        <v>34</v>
      </c>
    </row>
    <row r="646" spans="1:4" ht="15" customHeight="1">
      <c r="A646" t="s">
        <v>8257</v>
      </c>
      <c r="B646" t="s">
        <v>8307</v>
      </c>
      <c r="C646" s="44">
        <v>26.67</v>
      </c>
      <c r="D646" t="s">
        <v>34</v>
      </c>
    </row>
    <row r="647" spans="1:4" ht="15" customHeight="1">
      <c r="A647" t="s">
        <v>8257</v>
      </c>
      <c r="B647" t="s">
        <v>8308</v>
      </c>
      <c r="C647" s="44">
        <v>26.67</v>
      </c>
      <c r="D647" t="s">
        <v>34</v>
      </c>
    </row>
    <row r="648" spans="1:4" ht="15" customHeight="1">
      <c r="C648" s="44"/>
    </row>
    <row r="649" spans="1:4" ht="15" customHeight="1">
      <c r="A649" t="s">
        <v>8257</v>
      </c>
      <c r="B649" t="s">
        <v>8309</v>
      </c>
      <c r="C649" s="44">
        <v>24.83</v>
      </c>
      <c r="D649" t="s">
        <v>34</v>
      </c>
    </row>
    <row r="650" spans="1:4" ht="15" customHeight="1">
      <c r="A650" t="s">
        <v>8257</v>
      </c>
      <c r="B650" t="s">
        <v>8310</v>
      </c>
      <c r="C650" s="44">
        <v>24.83</v>
      </c>
      <c r="D650" t="s">
        <v>34</v>
      </c>
    </row>
    <row r="651" spans="1:4" ht="15" customHeight="1">
      <c r="A651" t="s">
        <v>8257</v>
      </c>
      <c r="B651" t="s">
        <v>8311</v>
      </c>
      <c r="C651" s="44">
        <v>24.83</v>
      </c>
      <c r="D651" t="s">
        <v>34</v>
      </c>
    </row>
    <row r="652" spans="1:4" ht="15" customHeight="1">
      <c r="A652" t="s">
        <v>8257</v>
      </c>
      <c r="B652" t="s">
        <v>8312</v>
      </c>
      <c r="C652" s="44">
        <v>24.83</v>
      </c>
      <c r="D652" t="s">
        <v>34</v>
      </c>
    </row>
    <row r="653" spans="1:4" ht="15" customHeight="1">
      <c r="A653" t="s">
        <v>8257</v>
      </c>
      <c r="B653" t="s">
        <v>8313</v>
      </c>
      <c r="C653" s="44">
        <v>24.83</v>
      </c>
      <c r="D653" t="s">
        <v>34</v>
      </c>
    </row>
    <row r="654" spans="1:4" ht="15" customHeight="1">
      <c r="A654" t="s">
        <v>8257</v>
      </c>
      <c r="B654" t="s">
        <v>8314</v>
      </c>
      <c r="C654" s="44">
        <v>24.83</v>
      </c>
      <c r="D654" t="s">
        <v>34</v>
      </c>
    </row>
    <row r="655" spans="1:4" ht="15" customHeight="1">
      <c r="A655" t="s">
        <v>8257</v>
      </c>
      <c r="B655" t="s">
        <v>8315</v>
      </c>
      <c r="C655" s="44">
        <v>24.83</v>
      </c>
      <c r="D655" t="s">
        <v>34</v>
      </c>
    </row>
    <row r="656" spans="1:4" ht="15" customHeight="1">
      <c r="A656" t="s">
        <v>8257</v>
      </c>
      <c r="B656" t="s">
        <v>8316</v>
      </c>
      <c r="C656" s="44">
        <v>24.83</v>
      </c>
      <c r="D656" t="s">
        <v>34</v>
      </c>
    </row>
    <row r="657" spans="1:4" ht="15" customHeight="1">
      <c r="A657" t="s">
        <v>8257</v>
      </c>
      <c r="B657" t="s">
        <v>8317</v>
      </c>
      <c r="C657" s="44">
        <v>24.83</v>
      </c>
      <c r="D657" t="s">
        <v>34</v>
      </c>
    </row>
    <row r="658" spans="1:4" ht="15" customHeight="1">
      <c r="A658" t="s">
        <v>8257</v>
      </c>
      <c r="B658" t="s">
        <v>8318</v>
      </c>
      <c r="C658" s="44">
        <v>24.83</v>
      </c>
      <c r="D658" t="s">
        <v>34</v>
      </c>
    </row>
    <row r="659" spans="1:4" ht="15" customHeight="1">
      <c r="A659" t="s">
        <v>8257</v>
      </c>
      <c r="B659" t="s">
        <v>8319</v>
      </c>
      <c r="C659" s="44">
        <v>24.83</v>
      </c>
      <c r="D659" t="s">
        <v>34</v>
      </c>
    </row>
    <row r="660" spans="1:4" ht="15" customHeight="1">
      <c r="A660" t="s">
        <v>7581</v>
      </c>
      <c r="B660" t="s">
        <v>8320</v>
      </c>
      <c r="C660" s="44">
        <v>24.82</v>
      </c>
      <c r="D660" t="s">
        <v>34</v>
      </c>
    </row>
    <row r="661" spans="1:4" ht="15" customHeight="1">
      <c r="A661" t="s">
        <v>8257</v>
      </c>
      <c r="B661" t="s">
        <v>8321</v>
      </c>
      <c r="C661" s="44">
        <v>23.92</v>
      </c>
      <c r="D661" t="s">
        <v>34</v>
      </c>
    </row>
    <row r="662" spans="1:4" ht="15" customHeight="1">
      <c r="A662" t="s">
        <v>8257</v>
      </c>
      <c r="B662" t="s">
        <v>8322</v>
      </c>
      <c r="C662" s="44">
        <v>22.08</v>
      </c>
      <c r="D662" t="s">
        <v>34</v>
      </c>
    </row>
    <row r="663" spans="1:4" ht="15" customHeight="1">
      <c r="A663" t="s">
        <v>8257</v>
      </c>
      <c r="B663" t="s">
        <v>8323</v>
      </c>
      <c r="C663" s="44">
        <v>22.08</v>
      </c>
      <c r="D663" t="s">
        <v>34</v>
      </c>
    </row>
    <row r="664" spans="1:4" ht="15" customHeight="1">
      <c r="A664" t="s">
        <v>8257</v>
      </c>
      <c r="B664" t="s">
        <v>8324</v>
      </c>
      <c r="C664" s="44">
        <v>22.08</v>
      </c>
      <c r="D664" t="s">
        <v>34</v>
      </c>
    </row>
    <row r="665" spans="1:4" ht="15" customHeight="1">
      <c r="A665" t="s">
        <v>8257</v>
      </c>
      <c r="B665" t="s">
        <v>8325</v>
      </c>
      <c r="C665" s="44">
        <v>22.08</v>
      </c>
      <c r="D665" t="s">
        <v>34</v>
      </c>
    </row>
    <row r="666" spans="1:4" ht="15" customHeight="1">
      <c r="A666" t="s">
        <v>773</v>
      </c>
      <c r="B666" t="s">
        <v>8326</v>
      </c>
      <c r="C666" s="44">
        <v>21.39</v>
      </c>
      <c r="D666" t="s">
        <v>34</v>
      </c>
    </row>
    <row r="667" spans="1:4" ht="15" customHeight="1">
      <c r="A667" t="s">
        <v>8327</v>
      </c>
      <c r="B667" t="s">
        <v>8328</v>
      </c>
      <c r="C667" s="44">
        <v>107.68</v>
      </c>
      <c r="D667" t="s">
        <v>37</v>
      </c>
    </row>
    <row r="668" spans="1:4" ht="15" customHeight="1">
      <c r="A668" t="s">
        <v>8329</v>
      </c>
      <c r="B668" t="s">
        <v>8330</v>
      </c>
      <c r="C668" s="44">
        <v>29.25</v>
      </c>
      <c r="D668" t="s">
        <v>37</v>
      </c>
    </row>
    <row r="669" spans="1:4" ht="15" customHeight="1">
      <c r="A669" t="s">
        <v>8331</v>
      </c>
      <c r="B669" t="s">
        <v>8332</v>
      </c>
      <c r="C669" s="44">
        <v>25.63</v>
      </c>
      <c r="D669" t="s">
        <v>25</v>
      </c>
    </row>
    <row r="670" spans="1:4" ht="15" customHeight="1">
      <c r="A670" t="s">
        <v>8333</v>
      </c>
      <c r="B670" t="s">
        <v>8332</v>
      </c>
      <c r="C670" s="44">
        <v>28.48</v>
      </c>
      <c r="D670" t="s">
        <v>25</v>
      </c>
    </row>
    <row r="671" spans="1:4" ht="15" customHeight="1">
      <c r="A671" t="s">
        <v>8334</v>
      </c>
      <c r="B671" t="s">
        <v>8335</v>
      </c>
      <c r="C671" s="44">
        <v>38.409999999999997</v>
      </c>
      <c r="D671" t="s">
        <v>25</v>
      </c>
    </row>
    <row r="672" spans="1:4" ht="15" customHeight="1">
      <c r="A672" t="s">
        <v>8336</v>
      </c>
      <c r="B672" t="s">
        <v>8337</v>
      </c>
      <c r="C672" s="44">
        <v>23.2</v>
      </c>
      <c r="D672" t="s">
        <v>25</v>
      </c>
    </row>
    <row r="673" spans="1:5" ht="15" customHeight="1">
      <c r="A673" t="s">
        <v>8338</v>
      </c>
      <c r="B673" t="s">
        <v>8339</v>
      </c>
      <c r="C673" s="44">
        <v>29.85</v>
      </c>
      <c r="D673" t="s">
        <v>25</v>
      </c>
    </row>
    <row r="674" spans="1:5" ht="15" customHeight="1">
      <c r="A674" t="s">
        <v>8327</v>
      </c>
      <c r="B674" t="s">
        <v>8340</v>
      </c>
      <c r="C674" s="44">
        <v>77.64</v>
      </c>
      <c r="D674" t="s">
        <v>30</v>
      </c>
    </row>
    <row r="675" spans="1:5" ht="15" customHeight="1">
      <c r="A675" t="s">
        <v>8341</v>
      </c>
      <c r="B675" t="s">
        <v>8342</v>
      </c>
      <c r="C675" s="44">
        <v>0</v>
      </c>
      <c r="D675" t="s">
        <v>26</v>
      </c>
    </row>
    <row r="676" spans="1:5" ht="15" customHeight="1">
      <c r="A676" t="s">
        <v>8341</v>
      </c>
      <c r="B676" t="s">
        <v>8343</v>
      </c>
      <c r="C676" s="44">
        <v>19.670000000000002</v>
      </c>
      <c r="D676" t="s">
        <v>26</v>
      </c>
    </row>
    <row r="677" spans="1:5" ht="15" customHeight="1">
      <c r="A677" t="s">
        <v>8341</v>
      </c>
      <c r="B677" t="s">
        <v>8344</v>
      </c>
      <c r="C677" s="44">
        <v>57.97</v>
      </c>
      <c r="D677" t="s">
        <v>26</v>
      </c>
    </row>
    <row r="678" spans="1:5" ht="15" customHeight="1">
      <c r="A678" t="s">
        <v>8341</v>
      </c>
      <c r="B678" t="s">
        <v>8345</v>
      </c>
      <c r="C678" s="44">
        <v>10.039999999999999</v>
      </c>
      <c r="D678" t="s">
        <v>26</v>
      </c>
    </row>
    <row r="679" spans="1:5" ht="15" customHeight="1">
      <c r="A679" t="s">
        <v>8346</v>
      </c>
      <c r="B679" t="s">
        <v>8347</v>
      </c>
      <c r="C679" s="44">
        <v>21.77</v>
      </c>
      <c r="D679" t="s">
        <v>8348</v>
      </c>
    </row>
    <row r="680" spans="1:5" ht="15" customHeight="1">
      <c r="A680" t="s">
        <v>8349</v>
      </c>
      <c r="B680" t="s">
        <v>8350</v>
      </c>
      <c r="C680" s="44">
        <v>54.8</v>
      </c>
      <c r="D680" t="s">
        <v>37</v>
      </c>
    </row>
    <row r="681" spans="1:5" ht="15" customHeight="1">
      <c r="A681" t="s">
        <v>8351</v>
      </c>
      <c r="B681" t="s">
        <v>8352</v>
      </c>
      <c r="C681" s="44">
        <v>47.45</v>
      </c>
      <c r="D681" t="s">
        <v>26</v>
      </c>
      <c r="E681" t="s">
        <v>65</v>
      </c>
    </row>
    <row r="682" spans="1:5" ht="15" customHeight="1">
      <c r="A682" t="s">
        <v>8353</v>
      </c>
      <c r="B682" t="s">
        <v>8354</v>
      </c>
      <c r="C682" s="44">
        <v>126.95</v>
      </c>
      <c r="D682" t="s">
        <v>20</v>
      </c>
    </row>
    <row r="683" spans="1:5" ht="15" customHeight="1">
      <c r="A683" t="s">
        <v>8353</v>
      </c>
      <c r="B683" t="s">
        <v>8355</v>
      </c>
      <c r="C683" s="44">
        <v>49.18</v>
      </c>
      <c r="D683" t="s">
        <v>20</v>
      </c>
    </row>
    <row r="684" spans="1:5" ht="15" customHeight="1">
      <c r="A684" t="s">
        <v>8351</v>
      </c>
      <c r="B684" t="s">
        <v>8356</v>
      </c>
      <c r="C684" s="44">
        <v>30.01</v>
      </c>
      <c r="D684" t="s">
        <v>26</v>
      </c>
      <c r="E684" t="s">
        <v>65</v>
      </c>
    </row>
    <row r="685" spans="1:5" ht="15" customHeight="1">
      <c r="A685" t="s">
        <v>8357</v>
      </c>
      <c r="B685" t="s">
        <v>8358</v>
      </c>
      <c r="C685" s="44">
        <v>99.29</v>
      </c>
      <c r="D685" t="s">
        <v>20</v>
      </c>
    </row>
    <row r="686" spans="1:5" ht="15" customHeight="1">
      <c r="A686" t="s">
        <v>8359</v>
      </c>
      <c r="B686" t="s">
        <v>8360</v>
      </c>
      <c r="C686" s="44">
        <v>94.2</v>
      </c>
      <c r="D686" t="s">
        <v>20</v>
      </c>
    </row>
    <row r="687" spans="1:5" ht="15" customHeight="1">
      <c r="A687" t="s">
        <v>8361</v>
      </c>
      <c r="B687" t="s">
        <v>8362</v>
      </c>
      <c r="C687" s="44">
        <v>106.56</v>
      </c>
      <c r="D687" t="s">
        <v>20</v>
      </c>
    </row>
    <row r="688" spans="1:5" ht="15" customHeight="1">
      <c r="A688" t="s">
        <v>8363</v>
      </c>
      <c r="B688" t="s">
        <v>8364</v>
      </c>
      <c r="C688" s="44">
        <v>98.49</v>
      </c>
      <c r="D688" t="s">
        <v>38</v>
      </c>
    </row>
    <row r="689" spans="1:5" ht="15" customHeight="1">
      <c r="A689" t="s">
        <v>8365</v>
      </c>
      <c r="B689" t="s">
        <v>8366</v>
      </c>
      <c r="C689" s="44">
        <v>142.84</v>
      </c>
      <c r="D689" t="s">
        <v>26</v>
      </c>
      <c r="E689" t="s">
        <v>65</v>
      </c>
    </row>
    <row r="690" spans="1:5" ht="15" customHeight="1">
      <c r="A690" t="s">
        <v>8367</v>
      </c>
      <c r="B690" t="s">
        <v>8368</v>
      </c>
      <c r="C690" s="44">
        <v>454.2</v>
      </c>
      <c r="D690" t="s">
        <v>25</v>
      </c>
    </row>
    <row r="691" spans="1:5" ht="15" customHeight="1">
      <c r="A691" t="s">
        <v>8369</v>
      </c>
      <c r="B691" t="s">
        <v>8370</v>
      </c>
      <c r="C691" s="44">
        <v>99.24</v>
      </c>
      <c r="D691" t="s">
        <v>20</v>
      </c>
    </row>
    <row r="692" spans="1:5" ht="15" customHeight="1">
      <c r="A692" t="s">
        <v>8371</v>
      </c>
      <c r="B692" t="s">
        <v>8372</v>
      </c>
      <c r="C692" s="44">
        <v>38.72</v>
      </c>
      <c r="D692" t="s">
        <v>25</v>
      </c>
    </row>
    <row r="693" spans="1:5" ht="15" customHeight="1">
      <c r="A693" t="s">
        <v>8373</v>
      </c>
      <c r="B693" t="s">
        <v>8372</v>
      </c>
      <c r="C693" s="44">
        <v>38.72</v>
      </c>
      <c r="D693" t="s">
        <v>25</v>
      </c>
    </row>
    <row r="694" spans="1:5" ht="15" customHeight="1">
      <c r="A694" t="s">
        <v>8373</v>
      </c>
      <c r="B694" t="s">
        <v>8372</v>
      </c>
      <c r="C694" s="44">
        <v>38.72</v>
      </c>
      <c r="D694" t="s">
        <v>25</v>
      </c>
    </row>
    <row r="695" spans="1:5" ht="15" customHeight="1">
      <c r="C695" s="44"/>
    </row>
    <row r="696" spans="1:5" ht="15" customHeight="1">
      <c r="B696" s="186" t="s">
        <v>41</v>
      </c>
      <c r="C696" s="217">
        <f>SUM(C2:C694)</f>
        <v>138284.21999999994</v>
      </c>
    </row>
  </sheetData>
  <autoFilter ref="A1:E28" xr:uid="{00000000-0009-0000-0000-000008000000}"/>
  <conditionalFormatting sqref="I2:Q15 I17:Q19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B6D7A8"/>
    <outlinePr summaryBelow="0" summaryRight="0"/>
  </sheetPr>
  <dimension ref="A1:S1719"/>
  <sheetViews>
    <sheetView topLeftCell="A7" workbookViewId="0">
      <selection activeCell="I15" sqref="I15"/>
    </sheetView>
  </sheetViews>
  <sheetFormatPr defaultColWidth="17.28515625" defaultRowHeight="15" customHeight="1"/>
  <cols>
    <col min="2" max="2" width="51.85546875" customWidth="1"/>
    <col min="6" max="6" width="6.85546875" customWidth="1"/>
  </cols>
  <sheetData>
    <row r="1" spans="1:16">
      <c r="A1" t="s">
        <v>8374</v>
      </c>
      <c r="B1" s="3" t="s">
        <v>152</v>
      </c>
      <c r="C1" s="3" t="s">
        <v>154</v>
      </c>
      <c r="D1" s="63" t="s">
        <v>16</v>
      </c>
      <c r="E1" s="64" t="s">
        <v>155</v>
      </c>
      <c r="G1" s="48" t="s">
        <v>156</v>
      </c>
      <c r="I1" s="3" t="s">
        <v>54</v>
      </c>
      <c r="J1" s="3" t="s">
        <v>20</v>
      </c>
      <c r="K1" s="3" t="s">
        <v>38</v>
      </c>
      <c r="L1" s="3" t="s">
        <v>39</v>
      </c>
      <c r="M1" s="3" t="s">
        <v>55</v>
      </c>
      <c r="N1" s="3" t="s">
        <v>30</v>
      </c>
      <c r="O1" s="3" t="s">
        <v>37</v>
      </c>
      <c r="P1" s="3" t="s">
        <v>56</v>
      </c>
    </row>
    <row r="2" spans="1:16">
      <c r="A2" s="211">
        <v>3037842</v>
      </c>
      <c r="B2" s="202" t="s">
        <v>8375</v>
      </c>
      <c r="C2" s="206">
        <v>136.58000000000001</v>
      </c>
      <c r="D2" s="202" t="s">
        <v>20</v>
      </c>
      <c r="E2" s="202" t="s">
        <v>61</v>
      </c>
      <c r="H2" s="73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</row>
    <row r="3" spans="1:16">
      <c r="A3" s="212">
        <v>3037842</v>
      </c>
      <c r="B3" s="203" t="s">
        <v>8376</v>
      </c>
      <c r="C3" s="207">
        <v>68.239999999999995</v>
      </c>
      <c r="D3" s="203" t="s">
        <v>20</v>
      </c>
      <c r="E3" s="203" t="s">
        <v>61</v>
      </c>
      <c r="H3" s="73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</row>
    <row r="4" spans="1:16">
      <c r="A4" s="212">
        <v>3037842</v>
      </c>
      <c r="B4" s="203" t="s">
        <v>8377</v>
      </c>
      <c r="C4" s="207">
        <v>136.13999999999999</v>
      </c>
      <c r="D4" s="203" t="s">
        <v>20</v>
      </c>
      <c r="E4" s="203" t="s">
        <v>61</v>
      </c>
      <c r="H4" s="73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</row>
    <row r="5" spans="1:16">
      <c r="A5" s="212">
        <v>3037842</v>
      </c>
      <c r="B5" s="203" t="s">
        <v>8378</v>
      </c>
      <c r="C5" s="207">
        <v>66.180000000000007</v>
      </c>
      <c r="D5" s="203" t="s">
        <v>20</v>
      </c>
      <c r="E5" s="203" t="s">
        <v>61</v>
      </c>
      <c r="H5" s="73" t="s">
        <v>61</v>
      </c>
      <c r="I5" s="5">
        <f>SUMIFS($C$2:$C$1800,$D$2:$D$1800,"Beverage",$E$2:$E$1800,"*L*")</f>
        <v>0</v>
      </c>
      <c r="J5" s="5">
        <f>SUMIFS($C$2:$C$1800,$D$2:$D$1800,"Bakery",$E$2:$E$1800,"*L*")</f>
        <v>86722.509999999951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</row>
    <row r="6" spans="1:16">
      <c r="A6" s="212">
        <v>3037842</v>
      </c>
      <c r="B6" s="203" t="s">
        <v>8379</v>
      </c>
      <c r="C6" s="207">
        <v>16.809999999999999</v>
      </c>
      <c r="D6" s="203" t="s">
        <v>20</v>
      </c>
      <c r="E6" s="203" t="s">
        <v>61</v>
      </c>
      <c r="H6" s="73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</row>
    <row r="7" spans="1:16">
      <c r="A7" s="212">
        <v>3037842</v>
      </c>
      <c r="B7" s="203" t="s">
        <v>8380</v>
      </c>
      <c r="C7" s="207">
        <v>34.68</v>
      </c>
      <c r="D7" s="203" t="s">
        <v>20</v>
      </c>
      <c r="E7" s="203" t="s">
        <v>61</v>
      </c>
      <c r="H7" s="73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</row>
    <row r="8" spans="1:16">
      <c r="A8" s="212">
        <v>3037842</v>
      </c>
      <c r="B8" s="203" t="s">
        <v>8381</v>
      </c>
      <c r="C8" s="207">
        <v>15.12</v>
      </c>
      <c r="D8" s="203" t="s">
        <v>20</v>
      </c>
      <c r="E8" s="203" t="s">
        <v>61</v>
      </c>
      <c r="H8" s="73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</row>
    <row r="9" spans="1:16">
      <c r="A9" s="212">
        <v>3037842</v>
      </c>
      <c r="B9" s="203" t="s">
        <v>8382</v>
      </c>
      <c r="C9" s="207">
        <v>76.48</v>
      </c>
      <c r="D9" s="203" t="s">
        <v>20</v>
      </c>
      <c r="E9" s="203" t="s">
        <v>61</v>
      </c>
      <c r="H9" s="73" t="s">
        <v>65</v>
      </c>
      <c r="I9" s="5">
        <f>SUMIFS($C$2:$C$1800,$D$2:$D$1800,"Beverage",$E$2:$E$1800,"*V")</f>
        <v>0</v>
      </c>
      <c r="J9" s="5">
        <f>SUMIFS($C$2:$C$1800,$D$2:$D$1800,"Bakery",$E$2:$E$1800,"*V")</f>
        <v>5323.8600000000006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</row>
    <row r="10" spans="1:16">
      <c r="A10" s="212">
        <v>1666959</v>
      </c>
      <c r="B10" s="203" t="s">
        <v>8383</v>
      </c>
      <c r="C10" s="207">
        <v>82.92</v>
      </c>
      <c r="D10" s="203" t="s">
        <v>20</v>
      </c>
      <c r="E10" s="203" t="s">
        <v>61</v>
      </c>
      <c r="H10" s="73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</row>
    <row r="11" spans="1:16">
      <c r="A11" s="212">
        <v>1666959</v>
      </c>
      <c r="B11" s="203" t="s">
        <v>8384</v>
      </c>
      <c r="C11" s="207">
        <v>79.959999999999994</v>
      </c>
      <c r="D11" s="203" t="s">
        <v>20</v>
      </c>
      <c r="E11" s="203" t="s">
        <v>61</v>
      </c>
      <c r="H11" s="73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</row>
    <row r="12" spans="1:16">
      <c r="A12" s="212">
        <v>1666959</v>
      </c>
      <c r="B12" s="203" t="s">
        <v>8385</v>
      </c>
      <c r="C12" s="207">
        <v>94.84</v>
      </c>
      <c r="D12" s="203" t="s">
        <v>20</v>
      </c>
      <c r="E12" s="203" t="s">
        <v>61</v>
      </c>
      <c r="H12" s="73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</row>
    <row r="13" spans="1:16">
      <c r="A13" s="212">
        <v>1666959</v>
      </c>
      <c r="B13" s="203" t="s">
        <v>8386</v>
      </c>
      <c r="C13" s="207">
        <v>136.47999999999999</v>
      </c>
      <c r="D13" s="203" t="s">
        <v>20</v>
      </c>
      <c r="E13" s="203" t="s">
        <v>61</v>
      </c>
      <c r="H13" s="73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</row>
    <row r="14" spans="1:16">
      <c r="A14" s="212">
        <v>1666959</v>
      </c>
      <c r="B14" s="203" t="s">
        <v>8387</v>
      </c>
      <c r="C14" s="207">
        <v>106.6</v>
      </c>
      <c r="D14" s="203" t="s">
        <v>20</v>
      </c>
      <c r="E14" s="203" t="s">
        <v>61</v>
      </c>
      <c r="H14" s="73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</row>
    <row r="15" spans="1:16">
      <c r="A15" s="212">
        <v>1666959</v>
      </c>
      <c r="B15" s="203" t="s">
        <v>8388</v>
      </c>
      <c r="C15" s="207">
        <v>39.75</v>
      </c>
      <c r="D15" s="203" t="s">
        <v>20</v>
      </c>
      <c r="E15" s="203" t="s">
        <v>61</v>
      </c>
      <c r="H15" s="75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</row>
    <row r="16" spans="1:16" ht="45.75">
      <c r="A16" s="212">
        <v>1666959</v>
      </c>
      <c r="B16" s="203" t="s">
        <v>8389</v>
      </c>
      <c r="C16" s="207">
        <v>39.75</v>
      </c>
      <c r="D16" s="203" t="s">
        <v>20</v>
      </c>
      <c r="E16" s="203" t="s">
        <v>61</v>
      </c>
      <c r="G16" s="6"/>
      <c r="H16" s="7" t="s">
        <v>196</v>
      </c>
      <c r="I16" s="8">
        <f>C606</f>
        <v>86722.509999999951</v>
      </c>
    </row>
    <row r="17" spans="1:19" ht="30.75">
      <c r="A17" s="212">
        <v>1666959</v>
      </c>
      <c r="B17" s="203" t="s">
        <v>8390</v>
      </c>
      <c r="C17" s="207">
        <v>26.5</v>
      </c>
      <c r="D17" s="203" t="s">
        <v>20</v>
      </c>
      <c r="E17" s="203" t="s">
        <v>61</v>
      </c>
      <c r="H17" s="2" t="s">
        <v>200</v>
      </c>
      <c r="I17" s="8">
        <f>SUMIF($E$2:$E$1800,"* *",$C$2:$C$1800)</f>
        <v>6034.5000000000018</v>
      </c>
    </row>
    <row r="18" spans="1:19" ht="30.75">
      <c r="A18" s="212">
        <v>1666959</v>
      </c>
      <c r="B18" s="203" t="s">
        <v>8379</v>
      </c>
      <c r="C18" s="207">
        <v>16.809999999999999</v>
      </c>
      <c r="D18" s="203" t="s">
        <v>20</v>
      </c>
      <c r="E18" s="203" t="s">
        <v>61</v>
      </c>
      <c r="H18" s="9" t="s">
        <v>204</v>
      </c>
      <c r="I18" s="45">
        <f>SUM(I2:P15)</f>
        <v>92046.369999999952</v>
      </c>
    </row>
    <row r="19" spans="1:19" ht="60.75">
      <c r="A19" s="210">
        <v>3041968</v>
      </c>
      <c r="B19" s="203" t="s">
        <v>8391</v>
      </c>
      <c r="C19" s="207">
        <v>315.58999999999997</v>
      </c>
      <c r="D19" s="203" t="s">
        <v>20</v>
      </c>
      <c r="E19" s="203" t="s">
        <v>61</v>
      </c>
      <c r="H19" s="9" t="s">
        <v>77</v>
      </c>
      <c r="I19" s="70">
        <f>I18-I17</f>
        <v>86011.869999999952</v>
      </c>
    </row>
    <row r="20" spans="1:19">
      <c r="A20" s="210">
        <v>3041968</v>
      </c>
      <c r="B20" s="203" t="s">
        <v>8392</v>
      </c>
      <c r="C20" s="207">
        <v>129.02000000000001</v>
      </c>
      <c r="D20" s="203" t="s">
        <v>20</v>
      </c>
      <c r="E20" s="203" t="s">
        <v>61</v>
      </c>
    </row>
    <row r="21" spans="1:19">
      <c r="A21" s="210">
        <v>3041968</v>
      </c>
      <c r="B21" s="203" t="s">
        <v>8393</v>
      </c>
      <c r="C21" s="207">
        <v>129.02000000000001</v>
      </c>
      <c r="D21" s="203" t="s">
        <v>20</v>
      </c>
      <c r="E21" s="203" t="s">
        <v>61</v>
      </c>
      <c r="H21" s="10" t="s">
        <v>54</v>
      </c>
      <c r="I21" s="10" t="s">
        <v>20</v>
      </c>
      <c r="J21" s="10" t="s">
        <v>38</v>
      </c>
      <c r="K21" s="10" t="s">
        <v>39</v>
      </c>
      <c r="L21" s="10" t="s">
        <v>55</v>
      </c>
      <c r="M21" s="10" t="s">
        <v>30</v>
      </c>
      <c r="N21" s="10" t="s">
        <v>37</v>
      </c>
      <c r="O21" s="10" t="s">
        <v>56</v>
      </c>
    </row>
    <row r="22" spans="1:19">
      <c r="A22" s="210">
        <v>3041968</v>
      </c>
      <c r="B22" s="203" t="s">
        <v>8394</v>
      </c>
      <c r="C22" s="207">
        <v>81.88</v>
      </c>
      <c r="D22" s="203" t="s">
        <v>20</v>
      </c>
      <c r="E22" s="203" t="s">
        <v>61</v>
      </c>
      <c r="G22" s="10" t="s">
        <v>122</v>
      </c>
      <c r="H22" s="5">
        <f>SUMIF($D$2:$D$1570,"Beverage",$C$2:$C$1570)</f>
        <v>0</v>
      </c>
      <c r="I22" s="5">
        <f>SUMIF($D$2:$D$1570,"Bakery",$C$2:$C$1570)</f>
        <v>86722.509999999951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0</v>
      </c>
    </row>
    <row r="23" spans="1:19">
      <c r="A23" s="210">
        <v>3041968</v>
      </c>
      <c r="B23" s="203" t="s">
        <v>8379</v>
      </c>
      <c r="C23" s="207">
        <v>33.630000000000003</v>
      </c>
      <c r="D23" s="203" t="s">
        <v>20</v>
      </c>
      <c r="E23" s="203" t="s">
        <v>61</v>
      </c>
    </row>
    <row r="24" spans="1:19">
      <c r="A24" s="210">
        <v>3041968</v>
      </c>
      <c r="B24" s="203" t="s">
        <v>8380</v>
      </c>
      <c r="C24" s="207">
        <v>24.61</v>
      </c>
      <c r="D24" s="203" t="s">
        <v>20</v>
      </c>
      <c r="E24" s="203" t="s">
        <v>61</v>
      </c>
      <c r="G24" s="20"/>
      <c r="H24" s="13"/>
      <c r="I24" s="13"/>
      <c r="J24" s="13"/>
      <c r="K24" s="14"/>
      <c r="L24" s="14"/>
      <c r="M24" s="16"/>
      <c r="N24" s="17"/>
      <c r="O24" s="17"/>
      <c r="P24" s="17"/>
      <c r="Q24" s="17"/>
      <c r="R24" s="17"/>
      <c r="S24" s="17"/>
    </row>
    <row r="25" spans="1:19">
      <c r="A25" s="210">
        <v>3041968</v>
      </c>
      <c r="B25" s="203" t="s">
        <v>8381</v>
      </c>
      <c r="C25" s="207">
        <v>15.12</v>
      </c>
      <c r="D25" s="203" t="s">
        <v>20</v>
      </c>
      <c r="E25" s="203" t="s">
        <v>61</v>
      </c>
      <c r="G25" s="12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>
      <c r="A26" s="210">
        <v>1668857</v>
      </c>
      <c r="B26" s="203" t="s">
        <v>8395</v>
      </c>
      <c r="C26" s="207">
        <v>9.4600000000000009</v>
      </c>
      <c r="D26" s="203" t="s">
        <v>20</v>
      </c>
      <c r="E26" s="203" t="s">
        <v>61</v>
      </c>
    </row>
    <row r="27" spans="1:19">
      <c r="A27" s="210">
        <v>1668857</v>
      </c>
      <c r="B27" s="203" t="s">
        <v>8396</v>
      </c>
      <c r="C27" s="207">
        <v>9.98</v>
      </c>
      <c r="D27" s="203" t="s">
        <v>20</v>
      </c>
      <c r="E27" s="203" t="s">
        <v>61</v>
      </c>
    </row>
    <row r="28" spans="1:19">
      <c r="A28" s="210">
        <v>1668857</v>
      </c>
      <c r="B28" s="203" t="s">
        <v>8397</v>
      </c>
      <c r="C28" s="207">
        <v>9.98</v>
      </c>
      <c r="D28" s="203" t="s">
        <v>20</v>
      </c>
      <c r="E28" s="203" t="s">
        <v>61</v>
      </c>
    </row>
    <row r="29" spans="1:19">
      <c r="A29" s="210">
        <v>1668857</v>
      </c>
      <c r="B29" s="203" t="s">
        <v>8398</v>
      </c>
      <c r="C29" s="207">
        <v>10.02</v>
      </c>
      <c r="D29" s="203" t="s">
        <v>20</v>
      </c>
      <c r="E29" s="203" t="s">
        <v>61</v>
      </c>
    </row>
    <row r="30" spans="1:19">
      <c r="A30" s="210">
        <v>1668857</v>
      </c>
      <c r="B30" s="203" t="s">
        <v>8399</v>
      </c>
      <c r="C30" s="207">
        <v>71.98</v>
      </c>
      <c r="D30" s="203" t="s">
        <v>20</v>
      </c>
      <c r="E30" s="203" t="s">
        <v>61</v>
      </c>
    </row>
    <row r="31" spans="1:19">
      <c r="A31" s="210">
        <v>1668857</v>
      </c>
      <c r="B31" s="203" t="s">
        <v>8379</v>
      </c>
      <c r="C31" s="207">
        <v>33.619999999999997</v>
      </c>
      <c r="D31" s="203" t="s">
        <v>20</v>
      </c>
      <c r="E31" s="203" t="s">
        <v>61</v>
      </c>
    </row>
    <row r="32" spans="1:19">
      <c r="A32" s="210">
        <v>1668857</v>
      </c>
      <c r="B32" s="203" t="s">
        <v>8380</v>
      </c>
      <c r="C32" s="207">
        <v>73.83</v>
      </c>
      <c r="D32" s="203" t="s">
        <v>20</v>
      </c>
      <c r="E32" s="203" t="s">
        <v>61</v>
      </c>
    </row>
    <row r="33" spans="1:5">
      <c r="A33" s="210">
        <v>1668857</v>
      </c>
      <c r="B33" s="203" t="s">
        <v>8400</v>
      </c>
      <c r="C33" s="207">
        <v>33.909999999999997</v>
      </c>
      <c r="D33" s="203" t="s">
        <v>20</v>
      </c>
      <c r="E33" s="203" t="s">
        <v>61</v>
      </c>
    </row>
    <row r="34" spans="1:5">
      <c r="A34" s="210">
        <v>1669766</v>
      </c>
      <c r="B34" s="203" t="s">
        <v>8383</v>
      </c>
      <c r="C34" s="207">
        <v>359.82</v>
      </c>
      <c r="D34" s="203" t="s">
        <v>20</v>
      </c>
      <c r="E34" s="203" t="s">
        <v>61</v>
      </c>
    </row>
    <row r="35" spans="1:5">
      <c r="A35" s="210">
        <v>1669766</v>
      </c>
      <c r="B35" s="203" t="s">
        <v>8384</v>
      </c>
      <c r="C35" s="207">
        <v>359.82</v>
      </c>
      <c r="D35" s="203" t="s">
        <v>20</v>
      </c>
      <c r="E35" s="203" t="s">
        <v>61</v>
      </c>
    </row>
    <row r="36" spans="1:5">
      <c r="A36" s="210">
        <v>1669766</v>
      </c>
      <c r="B36" s="203" t="s">
        <v>8401</v>
      </c>
      <c r="C36" s="207">
        <v>359.82</v>
      </c>
      <c r="D36" s="203" t="s">
        <v>20</v>
      </c>
      <c r="E36" s="203" t="s">
        <v>61</v>
      </c>
    </row>
    <row r="37" spans="1:5">
      <c r="A37" s="210">
        <v>1669766</v>
      </c>
      <c r="B37" s="203" t="s">
        <v>8402</v>
      </c>
      <c r="C37" s="207">
        <v>20.3</v>
      </c>
      <c r="D37" s="203" t="s">
        <v>20</v>
      </c>
      <c r="E37" s="203" t="s">
        <v>61</v>
      </c>
    </row>
    <row r="38" spans="1:5">
      <c r="A38" s="210">
        <v>1669766</v>
      </c>
      <c r="B38" s="203" t="s">
        <v>8386</v>
      </c>
      <c r="C38" s="207">
        <v>204.72</v>
      </c>
      <c r="D38" s="203" t="s">
        <v>20</v>
      </c>
      <c r="E38" s="203" t="s">
        <v>61</v>
      </c>
    </row>
    <row r="39" spans="1:5">
      <c r="A39" s="210">
        <v>1669766</v>
      </c>
      <c r="B39" s="203" t="s">
        <v>8403</v>
      </c>
      <c r="C39" s="207">
        <v>99.52</v>
      </c>
      <c r="D39" s="203" t="s">
        <v>20</v>
      </c>
      <c r="E39" s="203" t="s">
        <v>61</v>
      </c>
    </row>
    <row r="40" spans="1:5">
      <c r="A40" s="210">
        <v>1669766</v>
      </c>
      <c r="B40" s="203" t="s">
        <v>8404</v>
      </c>
      <c r="C40" s="207">
        <v>156.84</v>
      </c>
      <c r="D40" s="203" t="s">
        <v>20</v>
      </c>
      <c r="E40" s="203" t="s">
        <v>61</v>
      </c>
    </row>
    <row r="41" spans="1:5">
      <c r="A41" s="210">
        <v>1669766</v>
      </c>
      <c r="B41" s="203" t="s">
        <v>8405</v>
      </c>
      <c r="C41" s="207">
        <v>108</v>
      </c>
      <c r="D41" s="203" t="s">
        <v>20</v>
      </c>
      <c r="E41" s="203" t="s">
        <v>61</v>
      </c>
    </row>
    <row r="42" spans="1:5">
      <c r="A42" s="210">
        <v>1669766</v>
      </c>
      <c r="B42" s="203" t="s">
        <v>8406</v>
      </c>
      <c r="C42" s="207">
        <v>318.64</v>
      </c>
      <c r="D42" s="203" t="s">
        <v>20</v>
      </c>
      <c r="E42" s="203" t="s">
        <v>61</v>
      </c>
    </row>
    <row r="43" spans="1:5">
      <c r="A43" s="210">
        <v>1669766</v>
      </c>
      <c r="B43" s="203" t="s">
        <v>8389</v>
      </c>
      <c r="C43" s="207">
        <v>185.5</v>
      </c>
      <c r="D43" s="203" t="s">
        <v>20</v>
      </c>
      <c r="E43" s="203" t="s">
        <v>61</v>
      </c>
    </row>
    <row r="44" spans="1:5">
      <c r="A44" s="210">
        <v>1669766</v>
      </c>
      <c r="B44" s="203" t="s">
        <v>8407</v>
      </c>
      <c r="C44" s="207">
        <v>172.25</v>
      </c>
      <c r="D44" s="203" t="s">
        <v>20</v>
      </c>
      <c r="E44" s="203" t="s">
        <v>61</v>
      </c>
    </row>
    <row r="45" spans="1:5">
      <c r="A45" s="210">
        <v>1669766</v>
      </c>
      <c r="B45" s="203" t="s">
        <v>8390</v>
      </c>
      <c r="C45" s="207">
        <v>13.25</v>
      </c>
      <c r="D45" s="203" t="s">
        <v>20</v>
      </c>
      <c r="E45" s="203" t="s">
        <v>61</v>
      </c>
    </row>
    <row r="46" spans="1:5">
      <c r="A46" s="210">
        <v>1669766</v>
      </c>
      <c r="B46" s="203" t="s">
        <v>8400</v>
      </c>
      <c r="C46" s="207">
        <v>746.02</v>
      </c>
      <c r="D46" s="203" t="s">
        <v>20</v>
      </c>
      <c r="E46" s="203" t="s">
        <v>61</v>
      </c>
    </row>
    <row r="47" spans="1:5">
      <c r="A47" s="210">
        <v>3043036</v>
      </c>
      <c r="B47" s="203" t="s">
        <v>8379</v>
      </c>
      <c r="C47" s="207">
        <v>33.630000000000003</v>
      </c>
      <c r="D47" s="203" t="s">
        <v>20</v>
      </c>
      <c r="E47" s="203" t="s">
        <v>61</v>
      </c>
    </row>
    <row r="48" spans="1:5">
      <c r="A48" s="210">
        <v>3043036</v>
      </c>
      <c r="B48" s="203" t="s">
        <v>8380</v>
      </c>
      <c r="C48" s="207">
        <v>24.61</v>
      </c>
      <c r="D48" s="203" t="s">
        <v>20</v>
      </c>
      <c r="E48" s="203" t="s">
        <v>61</v>
      </c>
    </row>
    <row r="49" spans="1:5">
      <c r="A49" s="210">
        <v>3043036</v>
      </c>
      <c r="B49" s="203" t="s">
        <v>8381</v>
      </c>
      <c r="C49" s="207">
        <v>15.12</v>
      </c>
      <c r="D49" s="203" t="s">
        <v>20</v>
      </c>
      <c r="E49" s="203" t="s">
        <v>61</v>
      </c>
    </row>
    <row r="50" spans="1:5">
      <c r="A50" s="210">
        <v>3043036</v>
      </c>
      <c r="B50" s="203" t="s">
        <v>8382</v>
      </c>
      <c r="C50" s="207">
        <v>229.44</v>
      </c>
      <c r="D50" s="203" t="s">
        <v>20</v>
      </c>
      <c r="E50" s="203" t="s">
        <v>61</v>
      </c>
    </row>
    <row r="51" spans="1:5">
      <c r="A51" s="210">
        <v>1671074</v>
      </c>
      <c r="B51" s="203" t="s">
        <v>8408</v>
      </c>
      <c r="C51" s="207">
        <v>127</v>
      </c>
      <c r="D51" s="203" t="s">
        <v>20</v>
      </c>
      <c r="E51" s="203" t="s">
        <v>8409</v>
      </c>
    </row>
    <row r="52" spans="1:5">
      <c r="A52" s="210">
        <v>1671074</v>
      </c>
      <c r="B52" s="203" t="s">
        <v>8410</v>
      </c>
      <c r="C52" s="207">
        <v>81.28</v>
      </c>
      <c r="D52" s="203" t="s">
        <v>20</v>
      </c>
      <c r="E52" s="203" t="s">
        <v>61</v>
      </c>
    </row>
    <row r="53" spans="1:5">
      <c r="A53" s="210">
        <v>1671074</v>
      </c>
      <c r="B53" s="203" t="s">
        <v>8411</v>
      </c>
      <c r="C53" s="207">
        <v>64.2</v>
      </c>
      <c r="D53" s="203" t="s">
        <v>20</v>
      </c>
      <c r="E53" s="203" t="s">
        <v>61</v>
      </c>
    </row>
    <row r="54" spans="1:5">
      <c r="A54" s="210">
        <v>1671074</v>
      </c>
      <c r="B54" s="203" t="s">
        <v>8412</v>
      </c>
      <c r="C54" s="207">
        <v>58.93</v>
      </c>
      <c r="D54" s="203" t="s">
        <v>20</v>
      </c>
      <c r="E54" s="203" t="s">
        <v>61</v>
      </c>
    </row>
    <row r="55" spans="1:5">
      <c r="A55" s="210">
        <v>1671176</v>
      </c>
      <c r="B55" s="203" t="s">
        <v>8413</v>
      </c>
      <c r="C55" s="207">
        <v>516.08000000000004</v>
      </c>
      <c r="D55" s="203" t="s">
        <v>20</v>
      </c>
      <c r="E55" s="203" t="s">
        <v>61</v>
      </c>
    </row>
    <row r="56" spans="1:5">
      <c r="A56" s="210">
        <v>1671074</v>
      </c>
      <c r="B56" s="203" t="s">
        <v>8414</v>
      </c>
      <c r="C56" s="207">
        <v>121.56</v>
      </c>
      <c r="D56" s="203" t="s">
        <v>20</v>
      </c>
      <c r="E56" s="203" t="s">
        <v>61</v>
      </c>
    </row>
    <row r="57" spans="1:5">
      <c r="A57" s="210">
        <v>1671074</v>
      </c>
      <c r="B57" s="203" t="s">
        <v>8415</v>
      </c>
      <c r="C57" s="207">
        <v>91.17</v>
      </c>
      <c r="D57" s="203" t="s">
        <v>20</v>
      </c>
      <c r="E57" s="203" t="s">
        <v>61</v>
      </c>
    </row>
    <row r="58" spans="1:5">
      <c r="A58" s="210">
        <v>1671074</v>
      </c>
      <c r="B58" s="203" t="s">
        <v>8416</v>
      </c>
      <c r="C58" s="207">
        <v>91.17</v>
      </c>
      <c r="D58" s="203" t="s">
        <v>20</v>
      </c>
      <c r="E58" s="203" t="s">
        <v>61</v>
      </c>
    </row>
    <row r="59" spans="1:5">
      <c r="A59" s="210">
        <v>1671074</v>
      </c>
      <c r="B59" s="203" t="s">
        <v>8380</v>
      </c>
      <c r="C59" s="207">
        <v>147.66</v>
      </c>
      <c r="D59" s="203" t="s">
        <v>20</v>
      </c>
      <c r="E59" s="203" t="s">
        <v>61</v>
      </c>
    </row>
    <row r="60" spans="1:5">
      <c r="A60" s="210">
        <v>1671074</v>
      </c>
      <c r="B60" s="203" t="s">
        <v>8417</v>
      </c>
      <c r="C60" s="207">
        <v>126.16</v>
      </c>
      <c r="D60" s="203" t="s">
        <v>20</v>
      </c>
      <c r="E60" s="203" t="s">
        <v>61</v>
      </c>
    </row>
    <row r="61" spans="1:5">
      <c r="A61" s="210">
        <v>1671177</v>
      </c>
      <c r="B61" s="203" t="s">
        <v>8418</v>
      </c>
      <c r="C61" s="207">
        <v>41.98</v>
      </c>
      <c r="D61" s="203" t="s">
        <v>20</v>
      </c>
      <c r="E61" s="203" t="s">
        <v>61</v>
      </c>
    </row>
    <row r="62" spans="1:5">
      <c r="A62" s="210">
        <v>2672018</v>
      </c>
      <c r="B62" s="203" t="s">
        <v>8408</v>
      </c>
      <c r="C62" s="207">
        <v>127</v>
      </c>
      <c r="D62" s="203" t="s">
        <v>20</v>
      </c>
      <c r="E62" s="203" t="s">
        <v>8409</v>
      </c>
    </row>
    <row r="63" spans="1:5">
      <c r="A63" s="210">
        <v>2672018</v>
      </c>
      <c r="B63" s="203" t="s">
        <v>8419</v>
      </c>
      <c r="C63" s="207">
        <v>177.76</v>
      </c>
      <c r="D63" s="203" t="s">
        <v>20</v>
      </c>
      <c r="E63" s="203" t="s">
        <v>61</v>
      </c>
    </row>
    <row r="64" spans="1:5">
      <c r="A64" s="210">
        <v>1672149</v>
      </c>
      <c r="B64" s="203" t="s">
        <v>8418</v>
      </c>
      <c r="C64" s="207">
        <v>209.92</v>
      </c>
      <c r="D64" s="203" t="s">
        <v>20</v>
      </c>
      <c r="E64" s="203" t="s">
        <v>61</v>
      </c>
    </row>
    <row r="65" spans="1:5">
      <c r="A65" s="210">
        <v>3046381</v>
      </c>
      <c r="B65" s="203" t="s">
        <v>8379</v>
      </c>
      <c r="C65" s="207">
        <v>67.260000000000005</v>
      </c>
      <c r="D65" s="203" t="s">
        <v>20</v>
      </c>
      <c r="E65" s="203" t="s">
        <v>61</v>
      </c>
    </row>
    <row r="66" spans="1:5">
      <c r="A66" s="210">
        <v>3046381</v>
      </c>
      <c r="B66" s="203" t="s">
        <v>8380</v>
      </c>
      <c r="C66" s="207">
        <v>98.45</v>
      </c>
      <c r="D66" s="203" t="s">
        <v>20</v>
      </c>
      <c r="E66" s="203" t="s">
        <v>61</v>
      </c>
    </row>
    <row r="67" spans="1:5">
      <c r="A67" s="210">
        <v>3046381</v>
      </c>
      <c r="B67" s="203" t="s">
        <v>8381</v>
      </c>
      <c r="C67" s="207">
        <v>30.24</v>
      </c>
      <c r="D67" s="203" t="s">
        <v>20</v>
      </c>
      <c r="E67" s="203" t="s">
        <v>61</v>
      </c>
    </row>
    <row r="68" spans="1:5">
      <c r="A68" s="210">
        <v>3046381</v>
      </c>
      <c r="B68" s="203" t="s">
        <v>8382</v>
      </c>
      <c r="C68" s="207">
        <v>191.2</v>
      </c>
      <c r="D68" s="203" t="s">
        <v>20</v>
      </c>
      <c r="E68" s="203" t="s">
        <v>61</v>
      </c>
    </row>
    <row r="69" spans="1:5">
      <c r="A69" s="210">
        <v>1673031</v>
      </c>
      <c r="B69" s="203" t="s">
        <v>8418</v>
      </c>
      <c r="C69" s="207">
        <v>209.92</v>
      </c>
      <c r="D69" s="203" t="s">
        <v>20</v>
      </c>
      <c r="E69" s="203" t="s">
        <v>61</v>
      </c>
    </row>
    <row r="70" spans="1:5">
      <c r="A70" s="210">
        <v>1673740</v>
      </c>
      <c r="B70" s="203" t="s">
        <v>8408</v>
      </c>
      <c r="C70" s="207">
        <v>50.8</v>
      </c>
      <c r="D70" s="203" t="s">
        <v>20</v>
      </c>
      <c r="E70" s="203" t="s">
        <v>8409</v>
      </c>
    </row>
    <row r="71" spans="1:5">
      <c r="A71" s="210">
        <v>1673740</v>
      </c>
      <c r="B71" s="203" t="s">
        <v>8380</v>
      </c>
      <c r="C71" s="207">
        <v>49.22</v>
      </c>
      <c r="D71" s="203" t="s">
        <v>20</v>
      </c>
      <c r="E71" s="203" t="s">
        <v>61</v>
      </c>
    </row>
    <row r="72" spans="1:5">
      <c r="A72" s="210">
        <v>1673740</v>
      </c>
      <c r="B72" s="203" t="s">
        <v>8381</v>
      </c>
      <c r="C72" s="207">
        <v>45.46</v>
      </c>
      <c r="D72" s="203" t="s">
        <v>20</v>
      </c>
      <c r="E72" s="203" t="s">
        <v>61</v>
      </c>
    </row>
    <row r="73" spans="1:5">
      <c r="A73" s="210">
        <v>1673640</v>
      </c>
      <c r="B73" s="203" t="s">
        <v>8414</v>
      </c>
      <c r="C73" s="207">
        <v>151.94999999999999</v>
      </c>
      <c r="D73" s="203" t="s">
        <v>20</v>
      </c>
      <c r="E73" s="203" t="s">
        <v>61</v>
      </c>
    </row>
    <row r="74" spans="1:5">
      <c r="A74" s="210">
        <v>1673640</v>
      </c>
      <c r="B74" s="203" t="s">
        <v>8415</v>
      </c>
      <c r="C74" s="207">
        <v>151.94999999999999</v>
      </c>
      <c r="D74" s="203" t="s">
        <v>20</v>
      </c>
      <c r="E74" s="203" t="s">
        <v>61</v>
      </c>
    </row>
    <row r="75" spans="1:5">
      <c r="A75" s="210">
        <v>1673640</v>
      </c>
      <c r="B75" s="203" t="s">
        <v>8420</v>
      </c>
      <c r="C75" s="207">
        <v>151.94999999999999</v>
      </c>
      <c r="D75" s="203" t="s">
        <v>20</v>
      </c>
      <c r="E75" s="203" t="s">
        <v>61</v>
      </c>
    </row>
    <row r="76" spans="1:5">
      <c r="A76" s="210">
        <v>1672701</v>
      </c>
      <c r="B76" s="203" t="s">
        <v>8418</v>
      </c>
      <c r="C76" s="207">
        <v>209.92</v>
      </c>
      <c r="D76" s="203" t="s">
        <v>20</v>
      </c>
      <c r="E76" s="203" t="s">
        <v>61</v>
      </c>
    </row>
    <row r="77" spans="1:5">
      <c r="A77" s="210">
        <v>3047733</v>
      </c>
      <c r="B77" s="203" t="s">
        <v>8391</v>
      </c>
      <c r="C77" s="207">
        <v>210.4</v>
      </c>
      <c r="D77" s="203" t="s">
        <v>20</v>
      </c>
      <c r="E77" s="203" t="s">
        <v>61</v>
      </c>
    </row>
    <row r="78" spans="1:5">
      <c r="A78" s="210">
        <v>3047733</v>
      </c>
      <c r="B78" s="203" t="s">
        <v>8380</v>
      </c>
      <c r="C78" s="207">
        <v>98.45</v>
      </c>
      <c r="D78" s="203" t="s">
        <v>20</v>
      </c>
      <c r="E78" s="203" t="s">
        <v>61</v>
      </c>
    </row>
    <row r="79" spans="1:5">
      <c r="A79" s="210">
        <v>3047733</v>
      </c>
      <c r="B79" s="203" t="s">
        <v>8381</v>
      </c>
      <c r="C79" s="207">
        <v>60.48</v>
      </c>
      <c r="D79" s="203" t="s">
        <v>20</v>
      </c>
      <c r="E79" s="203" t="s">
        <v>61</v>
      </c>
    </row>
    <row r="80" spans="1:5">
      <c r="A80" s="210">
        <v>3047733</v>
      </c>
      <c r="B80" s="203" t="s">
        <v>8382</v>
      </c>
      <c r="C80" s="207">
        <v>191.2</v>
      </c>
      <c r="D80" s="203" t="s">
        <v>20</v>
      </c>
      <c r="E80" s="203" t="s">
        <v>61</v>
      </c>
    </row>
    <row r="81" spans="1:5">
      <c r="A81" s="210">
        <v>1673741</v>
      </c>
      <c r="B81" s="203" t="s">
        <v>8408</v>
      </c>
      <c r="C81" s="207">
        <v>101.6</v>
      </c>
      <c r="D81" s="203" t="s">
        <v>20</v>
      </c>
      <c r="E81" s="203" t="s">
        <v>8409</v>
      </c>
    </row>
    <row r="82" spans="1:5">
      <c r="A82" s="210">
        <v>1673741</v>
      </c>
      <c r="B82" s="203" t="s">
        <v>8412</v>
      </c>
      <c r="C82" s="207">
        <v>117.86</v>
      </c>
      <c r="D82" s="203" t="s">
        <v>20</v>
      </c>
      <c r="E82" s="203" t="s">
        <v>61</v>
      </c>
    </row>
    <row r="83" spans="1:5">
      <c r="A83" s="210">
        <v>1673741</v>
      </c>
      <c r="B83" s="203" t="s">
        <v>8379</v>
      </c>
      <c r="C83" s="207">
        <v>50.43</v>
      </c>
      <c r="D83" s="203" t="s">
        <v>20</v>
      </c>
      <c r="E83" s="203" t="s">
        <v>61</v>
      </c>
    </row>
    <row r="84" spans="1:5">
      <c r="A84" s="210">
        <v>3048385</v>
      </c>
      <c r="B84" s="203" t="s">
        <v>8421</v>
      </c>
      <c r="C84" s="207">
        <v>184.82</v>
      </c>
      <c r="D84" s="203" t="s">
        <v>20</v>
      </c>
      <c r="E84" s="203" t="s">
        <v>61</v>
      </c>
    </row>
    <row r="85" spans="1:5">
      <c r="A85" s="210">
        <v>3048385</v>
      </c>
      <c r="B85" s="203" t="s">
        <v>8422</v>
      </c>
      <c r="C85" s="207">
        <v>319.91000000000003</v>
      </c>
      <c r="D85" s="203" t="s">
        <v>20</v>
      </c>
      <c r="E85" s="203" t="s">
        <v>61</v>
      </c>
    </row>
    <row r="86" spans="1:5">
      <c r="A86" s="210">
        <v>3048385</v>
      </c>
      <c r="B86" s="203" t="s">
        <v>8423</v>
      </c>
      <c r="C86" s="207">
        <v>206.4</v>
      </c>
      <c r="D86" s="203" t="s">
        <v>20</v>
      </c>
      <c r="E86" s="203" t="s">
        <v>61</v>
      </c>
    </row>
    <row r="87" spans="1:5">
      <c r="A87" s="210">
        <v>3048385</v>
      </c>
      <c r="B87" s="203" t="s">
        <v>8418</v>
      </c>
      <c r="C87" s="207">
        <v>167.94</v>
      </c>
      <c r="D87" s="203" t="s">
        <v>20</v>
      </c>
      <c r="E87" s="203" t="s">
        <v>61</v>
      </c>
    </row>
    <row r="88" spans="1:5">
      <c r="A88" s="210">
        <v>3048385</v>
      </c>
      <c r="B88" s="203" t="s">
        <v>8412</v>
      </c>
      <c r="C88" s="207">
        <v>235.74</v>
      </c>
      <c r="D88" s="203" t="s">
        <v>20</v>
      </c>
      <c r="E88" s="203" t="s">
        <v>61</v>
      </c>
    </row>
    <row r="89" spans="1:5">
      <c r="A89" s="210">
        <v>1673635</v>
      </c>
      <c r="B89" s="203" t="s">
        <v>8379</v>
      </c>
      <c r="C89" s="207">
        <v>67.239999999999995</v>
      </c>
      <c r="D89" s="203" t="s">
        <v>20</v>
      </c>
      <c r="E89" s="203" t="s">
        <v>61</v>
      </c>
    </row>
    <row r="90" spans="1:5">
      <c r="A90" s="210">
        <v>1673873</v>
      </c>
      <c r="B90" s="203" t="s">
        <v>8418</v>
      </c>
      <c r="C90" s="207">
        <v>209.92</v>
      </c>
      <c r="D90" s="203" t="s">
        <v>20</v>
      </c>
      <c r="E90" s="203" t="s">
        <v>61</v>
      </c>
    </row>
    <row r="91" spans="1:5">
      <c r="A91" s="210">
        <v>1675142</v>
      </c>
      <c r="B91" s="203" t="s">
        <v>8380</v>
      </c>
      <c r="C91" s="207">
        <v>73.83</v>
      </c>
      <c r="D91" s="203" t="s">
        <v>20</v>
      </c>
      <c r="E91" s="203" t="s">
        <v>61</v>
      </c>
    </row>
    <row r="92" spans="1:5">
      <c r="A92" s="210">
        <v>1675142</v>
      </c>
      <c r="B92" s="203" t="s">
        <v>8381</v>
      </c>
      <c r="C92" s="207">
        <v>45.36</v>
      </c>
      <c r="D92" s="203" t="s">
        <v>20</v>
      </c>
      <c r="E92" s="203" t="s">
        <v>61</v>
      </c>
    </row>
    <row r="93" spans="1:5">
      <c r="A93" s="210">
        <v>1673900</v>
      </c>
      <c r="B93" s="203" t="s">
        <v>8418</v>
      </c>
      <c r="C93" s="207">
        <v>209.92</v>
      </c>
      <c r="D93" s="203" t="s">
        <v>20</v>
      </c>
      <c r="E93" s="203" t="s">
        <v>61</v>
      </c>
    </row>
    <row r="94" spans="1:5">
      <c r="A94" s="210">
        <v>1675415</v>
      </c>
      <c r="B94" s="203" t="s">
        <v>8424</v>
      </c>
      <c r="C94" s="207">
        <v>32.75</v>
      </c>
      <c r="D94" s="203" t="s">
        <v>20</v>
      </c>
      <c r="E94" s="203" t="s">
        <v>61</v>
      </c>
    </row>
    <row r="95" spans="1:5">
      <c r="A95" s="210">
        <v>1675415</v>
      </c>
      <c r="B95" s="203" t="s">
        <v>8425</v>
      </c>
      <c r="C95" s="207">
        <v>52.4</v>
      </c>
      <c r="D95" s="203" t="s">
        <v>20</v>
      </c>
      <c r="E95" s="203" t="s">
        <v>61</v>
      </c>
    </row>
    <row r="96" spans="1:5">
      <c r="A96" s="210">
        <v>1675415</v>
      </c>
      <c r="B96" s="203" t="s">
        <v>8426</v>
      </c>
      <c r="C96" s="207">
        <v>52.4</v>
      </c>
      <c r="D96" s="203" t="s">
        <v>20</v>
      </c>
      <c r="E96" s="203" t="s">
        <v>61</v>
      </c>
    </row>
    <row r="97" spans="1:5">
      <c r="A97" s="210">
        <v>3050146</v>
      </c>
      <c r="B97" s="203" t="s">
        <v>8379</v>
      </c>
      <c r="C97" s="207">
        <v>67.260000000000005</v>
      </c>
      <c r="D97" s="203" t="s">
        <v>20</v>
      </c>
      <c r="E97" s="203" t="s">
        <v>61</v>
      </c>
    </row>
    <row r="98" spans="1:5">
      <c r="A98" s="210">
        <v>3050146</v>
      </c>
      <c r="B98" s="203" t="s">
        <v>8381</v>
      </c>
      <c r="C98" s="207">
        <v>60.48</v>
      </c>
      <c r="D98" s="203" t="s">
        <v>20</v>
      </c>
      <c r="E98" s="203" t="s">
        <v>61</v>
      </c>
    </row>
    <row r="99" spans="1:5">
      <c r="A99" s="210">
        <v>3050146</v>
      </c>
      <c r="B99" s="203" t="s">
        <v>8382</v>
      </c>
      <c r="C99" s="207">
        <v>152.96</v>
      </c>
      <c r="D99" s="203" t="s">
        <v>20</v>
      </c>
      <c r="E99" s="203" t="s">
        <v>61</v>
      </c>
    </row>
    <row r="100" spans="1:5">
      <c r="A100" s="210">
        <v>3050146</v>
      </c>
      <c r="B100" s="203" t="s">
        <v>8380</v>
      </c>
      <c r="C100" s="207">
        <v>98.45</v>
      </c>
      <c r="D100" s="203" t="s">
        <v>20</v>
      </c>
      <c r="E100" s="203" t="s">
        <v>61</v>
      </c>
    </row>
    <row r="101" spans="1:5">
      <c r="A101" s="210">
        <v>1675261</v>
      </c>
      <c r="B101" s="203" t="s">
        <v>8418</v>
      </c>
      <c r="C101" s="207">
        <v>209.92</v>
      </c>
      <c r="D101" s="203" t="s">
        <v>20</v>
      </c>
      <c r="E101" s="203" t="s">
        <v>61</v>
      </c>
    </row>
    <row r="102" spans="1:5">
      <c r="A102" s="210">
        <v>3051218</v>
      </c>
      <c r="B102" s="203" t="s">
        <v>8379</v>
      </c>
      <c r="C102" s="207">
        <v>67.260000000000005</v>
      </c>
      <c r="D102" s="203" t="s">
        <v>20</v>
      </c>
      <c r="E102" s="203" t="s">
        <v>61</v>
      </c>
    </row>
    <row r="103" spans="1:5">
      <c r="A103" s="210">
        <v>3051218</v>
      </c>
      <c r="B103" s="203" t="s">
        <v>8380</v>
      </c>
      <c r="C103" s="207">
        <v>49.22</v>
      </c>
      <c r="D103" s="203" t="s">
        <v>20</v>
      </c>
      <c r="E103" s="203" t="s">
        <v>61</v>
      </c>
    </row>
    <row r="104" spans="1:5">
      <c r="A104" s="210">
        <v>3051218</v>
      </c>
      <c r="B104" s="203" t="s">
        <v>8381</v>
      </c>
      <c r="C104" s="207">
        <v>60.48</v>
      </c>
      <c r="D104" s="203" t="s">
        <v>20</v>
      </c>
      <c r="E104" s="203" t="s">
        <v>61</v>
      </c>
    </row>
    <row r="105" spans="1:5">
      <c r="A105" s="210">
        <v>3051218</v>
      </c>
      <c r="B105" s="203" t="s">
        <v>8382</v>
      </c>
      <c r="C105" s="207">
        <v>114.72</v>
      </c>
      <c r="D105" s="203" t="s">
        <v>20</v>
      </c>
      <c r="E105" s="203" t="s">
        <v>61</v>
      </c>
    </row>
    <row r="106" spans="1:5">
      <c r="A106" s="210">
        <v>1675288</v>
      </c>
      <c r="B106" s="203" t="s">
        <v>8418</v>
      </c>
      <c r="C106" s="207">
        <v>209.92</v>
      </c>
      <c r="D106" s="203" t="s">
        <v>20</v>
      </c>
      <c r="E106" s="203" t="s">
        <v>61</v>
      </c>
    </row>
    <row r="107" spans="1:5">
      <c r="A107" s="210">
        <v>1676530</v>
      </c>
      <c r="B107" s="203" t="s">
        <v>8408</v>
      </c>
      <c r="C107" s="207">
        <v>80.58</v>
      </c>
      <c r="D107" s="203" t="s">
        <v>20</v>
      </c>
      <c r="E107" s="203" t="s">
        <v>8409</v>
      </c>
    </row>
    <row r="108" spans="1:5">
      <c r="A108" s="210">
        <v>1676530</v>
      </c>
      <c r="B108" s="203" t="s">
        <v>8399</v>
      </c>
      <c r="C108" s="207">
        <v>35.99</v>
      </c>
      <c r="D108" s="203" t="s">
        <v>20</v>
      </c>
      <c r="E108" s="203" t="s">
        <v>61</v>
      </c>
    </row>
    <row r="109" spans="1:5">
      <c r="A109" s="210">
        <v>1676530</v>
      </c>
      <c r="B109" s="203" t="s">
        <v>8427</v>
      </c>
      <c r="C109" s="207">
        <v>188.64</v>
      </c>
      <c r="D109" s="203" t="s">
        <v>20</v>
      </c>
      <c r="E109" s="203" t="s">
        <v>61</v>
      </c>
    </row>
    <row r="110" spans="1:5">
      <c r="A110" s="210">
        <v>1676530</v>
      </c>
      <c r="B110" s="203" t="s">
        <v>8381</v>
      </c>
      <c r="C110" s="207">
        <v>45.36</v>
      </c>
      <c r="D110" s="203" t="s">
        <v>20</v>
      </c>
      <c r="E110" s="203" t="s">
        <v>61</v>
      </c>
    </row>
    <row r="111" spans="1:5">
      <c r="A111" s="210">
        <v>1676694</v>
      </c>
      <c r="B111" s="203" t="s">
        <v>8418</v>
      </c>
      <c r="C111" s="207">
        <v>209.92</v>
      </c>
      <c r="D111" s="203" t="s">
        <v>20</v>
      </c>
      <c r="E111" s="203" t="s">
        <v>61</v>
      </c>
    </row>
    <row r="112" spans="1:5">
      <c r="A112" s="210">
        <v>1677369</v>
      </c>
      <c r="B112" s="203" t="s">
        <v>8379</v>
      </c>
      <c r="C112" s="207">
        <v>50.43</v>
      </c>
      <c r="D112" s="203" t="s">
        <v>20</v>
      </c>
      <c r="E112" s="203" t="s">
        <v>61</v>
      </c>
    </row>
    <row r="113" spans="1:5">
      <c r="A113" s="210">
        <v>1677369</v>
      </c>
      <c r="B113" s="203" t="s">
        <v>8380</v>
      </c>
      <c r="C113" s="207">
        <v>73.83</v>
      </c>
      <c r="D113" s="203" t="s">
        <v>20</v>
      </c>
      <c r="E113" s="203" t="s">
        <v>61</v>
      </c>
    </row>
    <row r="114" spans="1:5">
      <c r="A114" s="210">
        <v>1677369</v>
      </c>
      <c r="B114" s="203" t="s">
        <v>8381</v>
      </c>
      <c r="C114" s="207">
        <v>45.36</v>
      </c>
      <c r="D114" s="203" t="s">
        <v>20</v>
      </c>
      <c r="E114" s="203" t="s">
        <v>61</v>
      </c>
    </row>
    <row r="115" spans="1:5">
      <c r="A115" s="210">
        <v>1677369</v>
      </c>
      <c r="B115" s="203" t="s">
        <v>8428</v>
      </c>
      <c r="C115" s="207">
        <v>19.36</v>
      </c>
      <c r="D115" s="203" t="s">
        <v>20</v>
      </c>
      <c r="E115" s="203" t="s">
        <v>61</v>
      </c>
    </row>
    <row r="116" spans="1:5">
      <c r="A116" s="210">
        <v>1676721</v>
      </c>
      <c r="B116" s="203" t="s">
        <v>8418</v>
      </c>
      <c r="C116" s="207">
        <v>209.92</v>
      </c>
      <c r="D116" s="203" t="s">
        <v>20</v>
      </c>
      <c r="E116" s="203" t="s">
        <v>61</v>
      </c>
    </row>
    <row r="117" spans="1:5">
      <c r="A117" s="210">
        <v>3052276</v>
      </c>
      <c r="B117" s="203" t="s">
        <v>8394</v>
      </c>
      <c r="C117" s="207">
        <v>109.17</v>
      </c>
      <c r="D117" s="203" t="s">
        <v>20</v>
      </c>
      <c r="E117" s="203" t="s">
        <v>61</v>
      </c>
    </row>
    <row r="118" spans="1:5">
      <c r="A118" s="210">
        <v>3052276</v>
      </c>
      <c r="B118" s="203" t="s">
        <v>8429</v>
      </c>
      <c r="C118" s="207">
        <v>59.45</v>
      </c>
      <c r="D118" s="203" t="s">
        <v>20</v>
      </c>
      <c r="E118" s="203" t="s">
        <v>61</v>
      </c>
    </row>
    <row r="119" spans="1:5">
      <c r="A119" s="210">
        <v>3052276</v>
      </c>
      <c r="B119" s="203" t="s">
        <v>8379</v>
      </c>
      <c r="C119" s="207">
        <v>67.260000000000005</v>
      </c>
      <c r="D119" s="203" t="s">
        <v>20</v>
      </c>
      <c r="E119" s="203" t="s">
        <v>61</v>
      </c>
    </row>
    <row r="120" spans="1:5">
      <c r="A120" s="210">
        <v>3052276</v>
      </c>
      <c r="B120" s="203" t="s">
        <v>8430</v>
      </c>
      <c r="C120" s="207">
        <v>105.09</v>
      </c>
      <c r="D120" s="203" t="s">
        <v>20</v>
      </c>
      <c r="E120" s="203" t="s">
        <v>61</v>
      </c>
    </row>
    <row r="121" spans="1:5">
      <c r="A121" s="210">
        <v>1678023</v>
      </c>
      <c r="B121" s="203" t="s">
        <v>8414</v>
      </c>
      <c r="C121" s="207">
        <v>160.69999999999999</v>
      </c>
      <c r="D121" s="203" t="s">
        <v>20</v>
      </c>
      <c r="E121" s="203" t="s">
        <v>61</v>
      </c>
    </row>
    <row r="122" spans="1:5">
      <c r="A122" s="210">
        <v>1678023</v>
      </c>
      <c r="B122" s="203" t="s">
        <v>8415</v>
      </c>
      <c r="C122" s="207">
        <v>160.69999999999999</v>
      </c>
      <c r="D122" s="203" t="s">
        <v>20</v>
      </c>
      <c r="E122" s="203" t="s">
        <v>61</v>
      </c>
    </row>
    <row r="123" spans="1:5">
      <c r="A123" s="210">
        <v>1678023</v>
      </c>
      <c r="B123" s="203" t="s">
        <v>8420</v>
      </c>
      <c r="C123" s="207">
        <v>160.69999999999999</v>
      </c>
      <c r="D123" s="203" t="s">
        <v>20</v>
      </c>
      <c r="E123" s="203" t="s">
        <v>61</v>
      </c>
    </row>
    <row r="124" spans="1:5">
      <c r="A124" s="210">
        <v>1678581</v>
      </c>
      <c r="B124" s="203" t="s">
        <v>8408</v>
      </c>
      <c r="C124" s="207">
        <v>161.16</v>
      </c>
      <c r="D124" s="203" t="s">
        <v>20</v>
      </c>
      <c r="E124" s="203" t="s">
        <v>8409</v>
      </c>
    </row>
    <row r="125" spans="1:5">
      <c r="A125" s="210">
        <v>1678581</v>
      </c>
      <c r="B125" s="203" t="s">
        <v>8427</v>
      </c>
      <c r="C125" s="207">
        <v>125.76</v>
      </c>
      <c r="D125" s="203" t="s">
        <v>20</v>
      </c>
      <c r="E125" s="203" t="s">
        <v>61</v>
      </c>
    </row>
    <row r="126" spans="1:5">
      <c r="A126" s="210">
        <v>1678581</v>
      </c>
      <c r="B126" s="203" t="s">
        <v>8431</v>
      </c>
      <c r="C126" s="207">
        <v>139.41999999999999</v>
      </c>
      <c r="D126" s="203" t="s">
        <v>20</v>
      </c>
      <c r="E126" s="203" t="s">
        <v>61</v>
      </c>
    </row>
    <row r="127" spans="1:5">
      <c r="A127" s="210">
        <v>1678581</v>
      </c>
      <c r="B127" s="203" t="s">
        <v>8432</v>
      </c>
      <c r="C127" s="207">
        <v>129.1</v>
      </c>
      <c r="D127" s="203" t="s">
        <v>20</v>
      </c>
      <c r="E127" s="203" t="s">
        <v>61</v>
      </c>
    </row>
    <row r="128" spans="1:5">
      <c r="A128" s="210">
        <v>1678581</v>
      </c>
      <c r="B128" s="203" t="s">
        <v>8433</v>
      </c>
      <c r="C128" s="208">
        <v>123.92</v>
      </c>
      <c r="D128" s="203" t="s">
        <v>20</v>
      </c>
      <c r="E128" s="203" t="s">
        <v>61</v>
      </c>
    </row>
    <row r="129" spans="1:5">
      <c r="A129" s="210">
        <v>1678581</v>
      </c>
      <c r="B129" s="204" t="s">
        <v>8434</v>
      </c>
      <c r="C129" s="209">
        <v>133.02000000000001</v>
      </c>
      <c r="D129" s="203" t="s">
        <v>20</v>
      </c>
      <c r="E129" s="203" t="s">
        <v>61</v>
      </c>
    </row>
    <row r="130" spans="1:5">
      <c r="A130" s="210">
        <v>1678610</v>
      </c>
      <c r="B130" s="204" t="s">
        <v>8380</v>
      </c>
      <c r="C130" s="209">
        <v>98.44</v>
      </c>
      <c r="D130" s="203" t="s">
        <v>20</v>
      </c>
      <c r="E130" s="203" t="s">
        <v>61</v>
      </c>
    </row>
    <row r="131" spans="1:5">
      <c r="A131" s="210">
        <v>1678079</v>
      </c>
      <c r="B131" s="203" t="s">
        <v>8418</v>
      </c>
      <c r="C131" s="207">
        <v>209.92</v>
      </c>
      <c r="D131" s="203" t="s">
        <v>20</v>
      </c>
      <c r="E131" s="203" t="s">
        <v>61</v>
      </c>
    </row>
    <row r="132" spans="1:5">
      <c r="A132" s="210">
        <v>3053894</v>
      </c>
      <c r="B132" s="203" t="s">
        <v>8418</v>
      </c>
      <c r="C132" s="208">
        <v>167.94</v>
      </c>
      <c r="D132" s="203" t="s">
        <v>20</v>
      </c>
      <c r="E132" s="203" t="s">
        <v>61</v>
      </c>
    </row>
    <row r="133" spans="1:5">
      <c r="A133" s="210">
        <v>3053894</v>
      </c>
      <c r="B133" s="204" t="s">
        <v>8379</v>
      </c>
      <c r="C133" s="209">
        <v>67.260000000000005</v>
      </c>
      <c r="D133" s="203" t="s">
        <v>20</v>
      </c>
      <c r="E133" s="203" t="s">
        <v>61</v>
      </c>
    </row>
    <row r="134" spans="1:5">
      <c r="A134" s="210">
        <v>3053894</v>
      </c>
      <c r="B134" s="203" t="s">
        <v>8380</v>
      </c>
      <c r="C134" s="207">
        <v>49.22</v>
      </c>
      <c r="D134" s="203" t="s">
        <v>20</v>
      </c>
      <c r="E134" s="203" t="s">
        <v>61</v>
      </c>
    </row>
    <row r="135" spans="1:5">
      <c r="A135" s="210">
        <v>3053894</v>
      </c>
      <c r="B135" s="203" t="s">
        <v>8381</v>
      </c>
      <c r="C135" s="207">
        <v>30.24</v>
      </c>
      <c r="D135" s="203" t="s">
        <v>20</v>
      </c>
      <c r="E135" s="203" t="s">
        <v>61</v>
      </c>
    </row>
    <row r="136" spans="1:5">
      <c r="A136" s="210">
        <v>3053894</v>
      </c>
      <c r="B136" s="203" t="s">
        <v>8430</v>
      </c>
      <c r="C136" s="207">
        <v>131.36000000000001</v>
      </c>
      <c r="D136" s="203" t="s">
        <v>20</v>
      </c>
      <c r="E136" s="203" t="s">
        <v>61</v>
      </c>
    </row>
    <row r="137" spans="1:5">
      <c r="A137" s="210">
        <v>1678106</v>
      </c>
      <c r="B137" s="203" t="s">
        <v>8418</v>
      </c>
      <c r="C137" s="207">
        <v>209.92</v>
      </c>
      <c r="D137" s="203" t="s">
        <v>20</v>
      </c>
      <c r="E137" s="203" t="s">
        <v>61</v>
      </c>
    </row>
    <row r="138" spans="1:5">
      <c r="A138" s="210">
        <v>1679915</v>
      </c>
      <c r="B138" s="203" t="s">
        <v>8435</v>
      </c>
      <c r="C138" s="207">
        <v>32.14</v>
      </c>
      <c r="D138" s="203" t="s">
        <v>20</v>
      </c>
      <c r="E138" s="203" t="s">
        <v>61</v>
      </c>
    </row>
    <row r="139" spans="1:5">
      <c r="A139" s="210">
        <v>1679915</v>
      </c>
      <c r="B139" s="203" t="s">
        <v>8420</v>
      </c>
      <c r="C139" s="208">
        <v>32.14</v>
      </c>
      <c r="D139" s="203" t="s">
        <v>20</v>
      </c>
      <c r="E139" s="203" t="s">
        <v>61</v>
      </c>
    </row>
    <row r="140" spans="1:5">
      <c r="A140" s="210">
        <v>1679915</v>
      </c>
      <c r="B140" s="204" t="s">
        <v>8379</v>
      </c>
      <c r="C140" s="209">
        <v>33.619999999999997</v>
      </c>
      <c r="D140" s="203" t="s">
        <v>20</v>
      </c>
      <c r="E140" s="203" t="s">
        <v>61</v>
      </c>
    </row>
    <row r="141" spans="1:5">
      <c r="A141" s="210">
        <v>1679915</v>
      </c>
      <c r="B141" s="203" t="s">
        <v>8380</v>
      </c>
      <c r="C141" s="208">
        <v>24.61</v>
      </c>
      <c r="D141" s="203" t="s">
        <v>20</v>
      </c>
      <c r="E141" s="203" t="s">
        <v>61</v>
      </c>
    </row>
    <row r="142" spans="1:5">
      <c r="A142" s="210">
        <v>1679915</v>
      </c>
      <c r="B142" s="204" t="s">
        <v>8381</v>
      </c>
      <c r="C142" s="209">
        <v>75.599999999999994</v>
      </c>
      <c r="D142" s="203" t="s">
        <v>20</v>
      </c>
      <c r="E142" s="203" t="s">
        <v>61</v>
      </c>
    </row>
    <row r="143" spans="1:5">
      <c r="A143" s="210">
        <v>1679460</v>
      </c>
      <c r="B143" s="203" t="s">
        <v>8418</v>
      </c>
      <c r="C143" s="207">
        <v>209.92</v>
      </c>
      <c r="D143" s="203" t="s">
        <v>20</v>
      </c>
      <c r="E143" s="203" t="s">
        <v>61</v>
      </c>
    </row>
    <row r="144" spans="1:5">
      <c r="A144" s="210">
        <v>1679487</v>
      </c>
      <c r="B144" s="203" t="s">
        <v>8418</v>
      </c>
      <c r="C144" s="207">
        <v>209.92</v>
      </c>
      <c r="D144" s="203" t="s">
        <v>20</v>
      </c>
      <c r="E144" s="203" t="s">
        <v>61</v>
      </c>
    </row>
    <row r="145" spans="1:5">
      <c r="A145" s="210">
        <v>3055669</v>
      </c>
      <c r="B145" s="203" t="s">
        <v>8430</v>
      </c>
      <c r="C145" s="207">
        <v>66.17</v>
      </c>
      <c r="D145" s="203" t="s">
        <v>20</v>
      </c>
      <c r="E145" s="203" t="s">
        <v>61</v>
      </c>
    </row>
    <row r="146" spans="1:5">
      <c r="A146" s="210">
        <v>3055669</v>
      </c>
      <c r="B146" s="203" t="s">
        <v>8379</v>
      </c>
      <c r="C146" s="207">
        <v>67.260000000000005</v>
      </c>
      <c r="D146" s="203" t="s">
        <v>20</v>
      </c>
      <c r="E146" s="203" t="s">
        <v>61</v>
      </c>
    </row>
    <row r="147" spans="1:5">
      <c r="A147" s="210">
        <v>3055669</v>
      </c>
      <c r="B147" s="203" t="s">
        <v>8380</v>
      </c>
      <c r="C147" s="207">
        <v>49.22</v>
      </c>
      <c r="D147" s="203" t="s">
        <v>20</v>
      </c>
      <c r="E147" s="203" t="s">
        <v>61</v>
      </c>
    </row>
    <row r="148" spans="1:5">
      <c r="A148" s="210">
        <v>3055669</v>
      </c>
      <c r="B148" s="203" t="s">
        <v>8381</v>
      </c>
      <c r="C148" s="207">
        <v>30.24</v>
      </c>
      <c r="D148" s="203" t="s">
        <v>20</v>
      </c>
      <c r="E148" s="203" t="s">
        <v>61</v>
      </c>
    </row>
    <row r="149" spans="1:5">
      <c r="A149" s="210">
        <v>3055669</v>
      </c>
      <c r="B149" s="203" t="s">
        <v>8382</v>
      </c>
      <c r="C149" s="207">
        <v>76.48</v>
      </c>
      <c r="D149" s="203" t="s">
        <v>20</v>
      </c>
      <c r="E149" s="203" t="s">
        <v>61</v>
      </c>
    </row>
    <row r="150" spans="1:5">
      <c r="A150" s="210">
        <v>1681479</v>
      </c>
      <c r="B150" s="203" t="s">
        <v>8386</v>
      </c>
      <c r="C150" s="207">
        <v>144.32</v>
      </c>
      <c r="D150" s="203" t="s">
        <v>20</v>
      </c>
      <c r="E150" s="203" t="s">
        <v>61</v>
      </c>
    </row>
    <row r="151" spans="1:5">
      <c r="A151" s="210">
        <v>1681479</v>
      </c>
      <c r="B151" s="203" t="s">
        <v>8436</v>
      </c>
      <c r="C151" s="207">
        <v>97.02</v>
      </c>
      <c r="D151" s="203" t="s">
        <v>20</v>
      </c>
      <c r="E151" s="203" t="s">
        <v>61</v>
      </c>
    </row>
    <row r="152" spans="1:5">
      <c r="A152" s="210">
        <v>1680953</v>
      </c>
      <c r="B152" s="203" t="s">
        <v>8418</v>
      </c>
      <c r="C152" s="207">
        <v>209.92</v>
      </c>
      <c r="D152" s="203" t="s">
        <v>20</v>
      </c>
      <c r="E152" s="203" t="s">
        <v>61</v>
      </c>
    </row>
    <row r="153" spans="1:5">
      <c r="A153" s="210">
        <v>1680978</v>
      </c>
      <c r="B153" s="203" t="s">
        <v>8418</v>
      </c>
      <c r="C153" s="207">
        <v>209.92</v>
      </c>
      <c r="D153" s="203" t="s">
        <v>20</v>
      </c>
      <c r="E153" s="203" t="s">
        <v>61</v>
      </c>
    </row>
    <row r="154" spans="1:5">
      <c r="A154" s="210">
        <v>3058753</v>
      </c>
      <c r="B154" s="203" t="s">
        <v>8391</v>
      </c>
      <c r="C154" s="207">
        <v>222.49</v>
      </c>
      <c r="D154" s="203" t="s">
        <v>20</v>
      </c>
      <c r="E154" s="203" t="s">
        <v>61</v>
      </c>
    </row>
    <row r="155" spans="1:5">
      <c r="A155" s="210">
        <v>3058753</v>
      </c>
      <c r="B155" s="203" t="s">
        <v>8379</v>
      </c>
      <c r="C155" s="207">
        <v>67.260000000000005</v>
      </c>
      <c r="D155" s="203" t="s">
        <v>20</v>
      </c>
      <c r="E155" s="203" t="s">
        <v>61</v>
      </c>
    </row>
    <row r="156" spans="1:5">
      <c r="A156" s="210">
        <v>3058753</v>
      </c>
      <c r="B156" s="203" t="s">
        <v>8380</v>
      </c>
      <c r="C156" s="207">
        <v>49.22</v>
      </c>
      <c r="D156" s="203" t="s">
        <v>20</v>
      </c>
      <c r="E156" s="203" t="s">
        <v>61</v>
      </c>
    </row>
    <row r="157" spans="1:5">
      <c r="A157" s="210">
        <v>3058753</v>
      </c>
      <c r="B157" s="203" t="s">
        <v>8381</v>
      </c>
      <c r="C157" s="207">
        <v>30.24</v>
      </c>
      <c r="D157" s="203" t="s">
        <v>20</v>
      </c>
      <c r="E157" s="203" t="s">
        <v>61</v>
      </c>
    </row>
    <row r="158" spans="1:5">
      <c r="A158" s="210">
        <v>3058753</v>
      </c>
      <c r="B158" s="203" t="s">
        <v>8382</v>
      </c>
      <c r="C158" s="207">
        <v>114.72</v>
      </c>
      <c r="D158" s="203" t="s">
        <v>20</v>
      </c>
      <c r="E158" s="203" t="s">
        <v>61</v>
      </c>
    </row>
    <row r="159" spans="1:5">
      <c r="A159" s="210">
        <v>1682434</v>
      </c>
      <c r="B159" s="203" t="s">
        <v>8418</v>
      </c>
      <c r="C159" s="207">
        <v>209.92</v>
      </c>
      <c r="D159" s="203" t="s">
        <v>20</v>
      </c>
      <c r="E159" s="203" t="s">
        <v>61</v>
      </c>
    </row>
    <row r="160" spans="1:5">
      <c r="A160" s="210">
        <v>1682459</v>
      </c>
      <c r="B160" s="205" t="s">
        <v>8418</v>
      </c>
      <c r="C160" s="8"/>
      <c r="D160" s="203" t="s">
        <v>20</v>
      </c>
      <c r="E160" s="203" t="s">
        <v>61</v>
      </c>
    </row>
    <row r="161" spans="1:5">
      <c r="A161" s="210">
        <v>3058982</v>
      </c>
      <c r="B161" s="204" t="s">
        <v>8437</v>
      </c>
      <c r="C161" s="209">
        <v>317.63</v>
      </c>
      <c r="D161" s="203" t="s">
        <v>20</v>
      </c>
      <c r="E161" s="203" t="s">
        <v>61</v>
      </c>
    </row>
    <row r="162" spans="1:5" ht="28.5">
      <c r="A162" s="210">
        <v>3058982</v>
      </c>
      <c r="B162" s="203" t="s">
        <v>8438</v>
      </c>
      <c r="C162" s="207">
        <v>317.58</v>
      </c>
      <c r="D162" s="203" t="s">
        <v>20</v>
      </c>
      <c r="E162" s="203" t="s">
        <v>61</v>
      </c>
    </row>
    <row r="163" spans="1:5">
      <c r="A163" s="210">
        <v>3059245</v>
      </c>
      <c r="B163" s="203" t="s">
        <v>8379</v>
      </c>
      <c r="C163" s="207">
        <v>134.52000000000001</v>
      </c>
      <c r="D163" s="203" t="s">
        <v>20</v>
      </c>
      <c r="E163" s="203" t="s">
        <v>61</v>
      </c>
    </row>
    <row r="164" spans="1:5">
      <c r="A164" s="210">
        <v>3059245</v>
      </c>
      <c r="B164" s="203" t="s">
        <v>8380</v>
      </c>
      <c r="C164" s="207">
        <v>49.22</v>
      </c>
      <c r="D164" s="203" t="s">
        <v>20</v>
      </c>
      <c r="E164" s="203" t="s">
        <v>61</v>
      </c>
    </row>
    <row r="165" spans="1:5">
      <c r="A165" s="210">
        <v>3059245</v>
      </c>
      <c r="B165" s="203" t="s">
        <v>8381</v>
      </c>
      <c r="C165" s="207">
        <v>30.24</v>
      </c>
      <c r="D165" s="203" t="s">
        <v>20</v>
      </c>
      <c r="E165" s="203" t="s">
        <v>61</v>
      </c>
    </row>
    <row r="166" spans="1:5">
      <c r="A166" s="210">
        <v>3059245</v>
      </c>
      <c r="B166" s="203" t="s">
        <v>8381</v>
      </c>
      <c r="C166" s="207">
        <v>30.24</v>
      </c>
      <c r="D166" s="203" t="s">
        <v>20</v>
      </c>
      <c r="E166" s="203" t="s">
        <v>61</v>
      </c>
    </row>
    <row r="167" spans="1:5">
      <c r="A167" s="210">
        <v>3059245</v>
      </c>
      <c r="B167" s="203" t="s">
        <v>8430</v>
      </c>
      <c r="C167" s="207">
        <v>105.09</v>
      </c>
      <c r="D167" s="203" t="s">
        <v>20</v>
      </c>
      <c r="E167" s="203" t="s">
        <v>61</v>
      </c>
    </row>
    <row r="168" spans="1:5">
      <c r="A168" s="210">
        <v>1684202</v>
      </c>
      <c r="B168" s="203" t="s">
        <v>8380</v>
      </c>
      <c r="C168" s="207">
        <v>98.44</v>
      </c>
      <c r="D168" s="203" t="s">
        <v>20</v>
      </c>
      <c r="E168" s="203" t="s">
        <v>61</v>
      </c>
    </row>
    <row r="169" spans="1:5">
      <c r="A169" s="210">
        <v>1683918</v>
      </c>
      <c r="B169" s="203" t="s">
        <v>8418</v>
      </c>
      <c r="C169" s="207">
        <v>209.92</v>
      </c>
      <c r="D169" s="203" t="s">
        <v>20</v>
      </c>
      <c r="E169" s="203" t="s">
        <v>61</v>
      </c>
    </row>
    <row r="170" spans="1:5">
      <c r="A170" s="210">
        <v>1684032</v>
      </c>
      <c r="B170" s="203" t="s">
        <v>8439</v>
      </c>
      <c r="C170" s="207">
        <v>144.02000000000001</v>
      </c>
      <c r="D170" s="203" t="s">
        <v>20</v>
      </c>
      <c r="E170" s="203" t="s">
        <v>61</v>
      </c>
    </row>
    <row r="171" spans="1:5">
      <c r="A171" s="210">
        <v>1684032</v>
      </c>
      <c r="B171" s="203" t="s">
        <v>8440</v>
      </c>
      <c r="C171" s="207">
        <v>136.44</v>
      </c>
      <c r="D171" s="203" t="s">
        <v>20</v>
      </c>
      <c r="E171" s="203" t="s">
        <v>61</v>
      </c>
    </row>
    <row r="172" spans="1:5">
      <c r="A172" s="210">
        <v>1684032</v>
      </c>
      <c r="B172" s="203" t="s">
        <v>8414</v>
      </c>
      <c r="C172" s="208">
        <v>64.28</v>
      </c>
      <c r="D172" s="213" t="s">
        <v>20</v>
      </c>
      <c r="E172" s="203" t="s">
        <v>61</v>
      </c>
    </row>
    <row r="173" spans="1:5">
      <c r="A173" s="210">
        <v>1684032</v>
      </c>
      <c r="B173" s="204" t="s">
        <v>8415</v>
      </c>
      <c r="C173" s="209">
        <v>64.28</v>
      </c>
      <c r="D173" s="214" t="s">
        <v>20</v>
      </c>
      <c r="E173" s="203" t="s">
        <v>61</v>
      </c>
    </row>
    <row r="174" spans="1:5">
      <c r="A174" s="210">
        <v>1684032</v>
      </c>
      <c r="B174" s="203" t="s">
        <v>8441</v>
      </c>
      <c r="C174" s="207">
        <v>96.42</v>
      </c>
      <c r="D174" s="203" t="s">
        <v>20</v>
      </c>
      <c r="E174" s="203" t="s">
        <v>61</v>
      </c>
    </row>
    <row r="175" spans="1:5" ht="28.5">
      <c r="A175" s="210">
        <v>1684032</v>
      </c>
      <c r="B175" s="203" t="s">
        <v>8438</v>
      </c>
      <c r="C175" s="207">
        <v>158.80000000000001</v>
      </c>
      <c r="D175" s="203" t="s">
        <v>20</v>
      </c>
      <c r="E175" s="203" t="s">
        <v>61</v>
      </c>
    </row>
    <row r="176" spans="1:5">
      <c r="A176" s="210">
        <v>1684073</v>
      </c>
      <c r="B176" s="203" t="s">
        <v>8437</v>
      </c>
      <c r="C176" s="207">
        <v>285.83999999999997</v>
      </c>
      <c r="D176" s="203" t="s">
        <v>20</v>
      </c>
      <c r="E176" s="203" t="s">
        <v>61</v>
      </c>
    </row>
    <row r="177" spans="1:5" ht="28.5">
      <c r="A177" s="210">
        <v>1684073</v>
      </c>
      <c r="B177" s="203" t="s">
        <v>8438</v>
      </c>
      <c r="C177" s="207">
        <v>127.04</v>
      </c>
      <c r="D177" s="203" t="s">
        <v>20</v>
      </c>
      <c r="E177" s="203" t="s">
        <v>61</v>
      </c>
    </row>
    <row r="178" spans="1:5">
      <c r="A178" s="210">
        <v>1684371</v>
      </c>
      <c r="B178" s="203" t="s">
        <v>8379</v>
      </c>
      <c r="C178" s="207">
        <v>50.43</v>
      </c>
      <c r="D178" s="203" t="s">
        <v>20</v>
      </c>
      <c r="E178" s="203" t="s">
        <v>61</v>
      </c>
    </row>
    <row r="179" spans="1:5">
      <c r="A179" s="210">
        <v>1684371</v>
      </c>
      <c r="B179" s="203" t="s">
        <v>8380</v>
      </c>
      <c r="C179" s="207">
        <v>73.83</v>
      </c>
      <c r="D179" s="203" t="s">
        <v>20</v>
      </c>
      <c r="E179" s="203" t="s">
        <v>61</v>
      </c>
    </row>
    <row r="180" spans="1:5">
      <c r="A180" s="210">
        <v>1684371</v>
      </c>
      <c r="B180" s="203" t="s">
        <v>8381</v>
      </c>
      <c r="C180" s="207">
        <v>45.36</v>
      </c>
      <c r="D180" s="203" t="s">
        <v>20</v>
      </c>
      <c r="E180" s="203" t="s">
        <v>61</v>
      </c>
    </row>
    <row r="181" spans="1:5">
      <c r="A181" s="210">
        <v>3061651</v>
      </c>
      <c r="B181" s="203" t="s">
        <v>8380</v>
      </c>
      <c r="C181" s="207">
        <v>73.84</v>
      </c>
      <c r="D181" s="203" t="s">
        <v>20</v>
      </c>
      <c r="E181" s="203" t="s">
        <v>61</v>
      </c>
    </row>
    <row r="182" spans="1:5">
      <c r="A182" s="210">
        <v>3061651</v>
      </c>
      <c r="B182" s="203" t="s">
        <v>8381</v>
      </c>
      <c r="C182" s="207">
        <v>45.36</v>
      </c>
      <c r="D182" s="203" t="s">
        <v>20</v>
      </c>
      <c r="E182" s="203" t="s">
        <v>61</v>
      </c>
    </row>
    <row r="183" spans="1:5">
      <c r="A183" s="210">
        <v>3061651</v>
      </c>
      <c r="B183" s="203" t="s">
        <v>8430</v>
      </c>
      <c r="C183" s="207">
        <v>105.09</v>
      </c>
      <c r="D183" s="203" t="s">
        <v>20</v>
      </c>
      <c r="E183" s="203" t="s">
        <v>61</v>
      </c>
    </row>
    <row r="184" spans="1:5">
      <c r="A184" s="210">
        <v>3061651</v>
      </c>
      <c r="B184" s="203" t="s">
        <v>8382</v>
      </c>
      <c r="C184" s="207">
        <v>76.48</v>
      </c>
      <c r="D184" s="203" t="s">
        <v>20</v>
      </c>
      <c r="E184" s="203" t="s">
        <v>61</v>
      </c>
    </row>
    <row r="185" spans="1:5">
      <c r="A185" s="210">
        <v>1683943</v>
      </c>
      <c r="B185" s="203" t="s">
        <v>8418</v>
      </c>
      <c r="C185" s="207">
        <v>209.92</v>
      </c>
      <c r="D185" s="203" t="s">
        <v>20</v>
      </c>
      <c r="E185" s="203" t="s">
        <v>61</v>
      </c>
    </row>
    <row r="186" spans="1:5">
      <c r="A186" s="210">
        <v>1685371</v>
      </c>
      <c r="B186" s="203" t="s">
        <v>8418</v>
      </c>
      <c r="C186" s="207">
        <v>209.92</v>
      </c>
      <c r="D186" s="203" t="s">
        <v>20</v>
      </c>
      <c r="E186" s="203" t="s">
        <v>61</v>
      </c>
    </row>
    <row r="187" spans="1:5">
      <c r="A187" s="210">
        <v>3063237</v>
      </c>
      <c r="B187" s="203" t="s">
        <v>8384</v>
      </c>
      <c r="C187" s="207">
        <v>79.97</v>
      </c>
      <c r="D187" s="203" t="s">
        <v>20</v>
      </c>
      <c r="E187" s="203" t="s">
        <v>61</v>
      </c>
    </row>
    <row r="188" spans="1:5">
      <c r="A188" s="210">
        <v>3063237</v>
      </c>
      <c r="B188" s="203" t="s">
        <v>8385</v>
      </c>
      <c r="C188" s="207">
        <v>284.52999999999997</v>
      </c>
      <c r="D188" s="203" t="s">
        <v>20</v>
      </c>
      <c r="E188" s="203" t="s">
        <v>61</v>
      </c>
    </row>
    <row r="189" spans="1:5">
      <c r="A189" s="210">
        <v>3063237</v>
      </c>
      <c r="B189" s="203" t="s">
        <v>8379</v>
      </c>
      <c r="C189" s="207">
        <v>67.260000000000005</v>
      </c>
      <c r="D189" s="203" t="s">
        <v>20</v>
      </c>
      <c r="E189" s="203" t="s">
        <v>61</v>
      </c>
    </row>
    <row r="190" spans="1:5">
      <c r="A190" s="210">
        <v>3063237</v>
      </c>
      <c r="B190" s="203" t="s">
        <v>8380</v>
      </c>
      <c r="C190" s="207">
        <v>49.22</v>
      </c>
      <c r="D190" s="203" t="s">
        <v>20</v>
      </c>
      <c r="E190" s="203" t="s">
        <v>61</v>
      </c>
    </row>
    <row r="191" spans="1:5">
      <c r="A191" s="210">
        <v>3063237</v>
      </c>
      <c r="B191" s="203" t="s">
        <v>8381</v>
      </c>
      <c r="C191" s="207">
        <v>30.24</v>
      </c>
      <c r="D191" s="203" t="s">
        <v>20</v>
      </c>
      <c r="E191" s="203" t="s">
        <v>61</v>
      </c>
    </row>
    <row r="192" spans="1:5">
      <c r="A192" s="210">
        <v>3063237</v>
      </c>
      <c r="B192" s="203" t="s">
        <v>8382</v>
      </c>
      <c r="C192" s="207">
        <v>76.48</v>
      </c>
      <c r="D192" s="203" t="s">
        <v>20</v>
      </c>
      <c r="E192" s="203" t="s">
        <v>61</v>
      </c>
    </row>
    <row r="193" spans="1:5">
      <c r="A193" s="210">
        <v>1685396</v>
      </c>
      <c r="B193" s="203" t="s">
        <v>8418</v>
      </c>
      <c r="C193" s="207">
        <v>209.92</v>
      </c>
      <c r="D193" s="203" t="s">
        <v>20</v>
      </c>
      <c r="E193" s="203" t="s">
        <v>61</v>
      </c>
    </row>
    <row r="194" spans="1:5">
      <c r="A194" s="210">
        <v>1686758</v>
      </c>
      <c r="B194" s="203" t="s">
        <v>8379</v>
      </c>
      <c r="C194" s="207">
        <v>33.619999999999997</v>
      </c>
      <c r="D194" s="203" t="s">
        <v>20</v>
      </c>
      <c r="E194" s="203" t="s">
        <v>61</v>
      </c>
    </row>
    <row r="195" spans="1:5">
      <c r="A195" s="210">
        <v>1686758</v>
      </c>
      <c r="B195" s="203" t="s">
        <v>8381</v>
      </c>
      <c r="C195" s="207">
        <v>45.36</v>
      </c>
      <c r="D195" s="203" t="s">
        <v>20</v>
      </c>
      <c r="E195" s="203" t="s">
        <v>61</v>
      </c>
    </row>
    <row r="196" spans="1:5">
      <c r="A196" s="210">
        <v>1686189</v>
      </c>
      <c r="B196" s="203" t="s">
        <v>8386</v>
      </c>
      <c r="C196" s="207">
        <v>72.16</v>
      </c>
      <c r="D196" s="203" t="s">
        <v>20</v>
      </c>
      <c r="E196" s="203" t="s">
        <v>61</v>
      </c>
    </row>
    <row r="197" spans="1:5">
      <c r="A197" s="210">
        <v>1686189</v>
      </c>
      <c r="B197" s="203" t="s">
        <v>8442</v>
      </c>
      <c r="C197" s="207">
        <v>70.099999999999994</v>
      </c>
      <c r="D197" s="203" t="s">
        <v>20</v>
      </c>
      <c r="E197" s="203" t="s">
        <v>61</v>
      </c>
    </row>
    <row r="198" spans="1:5">
      <c r="A198" s="210">
        <v>1686189</v>
      </c>
      <c r="B198" s="203" t="s">
        <v>8408</v>
      </c>
      <c r="C198" s="207">
        <v>214.88</v>
      </c>
      <c r="D198" s="203" t="s">
        <v>20</v>
      </c>
      <c r="E198" s="203" t="s">
        <v>8409</v>
      </c>
    </row>
    <row r="199" spans="1:5">
      <c r="A199" s="210">
        <v>1686189</v>
      </c>
      <c r="B199" s="203" t="s">
        <v>8431</v>
      </c>
      <c r="C199" s="207">
        <v>69.709999999999994</v>
      </c>
      <c r="D199" s="203" t="s">
        <v>20</v>
      </c>
      <c r="E199" s="203" t="s">
        <v>61</v>
      </c>
    </row>
    <row r="200" spans="1:5">
      <c r="A200" s="210">
        <v>1686189</v>
      </c>
      <c r="B200" s="203" t="s">
        <v>8443</v>
      </c>
      <c r="C200" s="207">
        <v>63</v>
      </c>
      <c r="D200" s="203" t="s">
        <v>20</v>
      </c>
      <c r="E200" s="203" t="s">
        <v>61</v>
      </c>
    </row>
    <row r="201" spans="1:5">
      <c r="A201" s="210">
        <v>1686189</v>
      </c>
      <c r="B201" s="203" t="s">
        <v>8444</v>
      </c>
      <c r="C201" s="207">
        <v>113.7</v>
      </c>
      <c r="D201" s="203" t="s">
        <v>20</v>
      </c>
      <c r="E201" s="203" t="s">
        <v>61</v>
      </c>
    </row>
    <row r="202" spans="1:5">
      <c r="A202" s="210">
        <v>1686189</v>
      </c>
      <c r="B202" s="203" t="s">
        <v>8445</v>
      </c>
      <c r="C202" s="207">
        <v>185.06</v>
      </c>
      <c r="D202" s="203" t="s">
        <v>20</v>
      </c>
      <c r="E202" s="203" t="s">
        <v>61</v>
      </c>
    </row>
    <row r="203" spans="1:5">
      <c r="A203" s="210">
        <v>1686189</v>
      </c>
      <c r="B203" s="203" t="s">
        <v>8446</v>
      </c>
      <c r="C203" s="208">
        <v>103.18</v>
      </c>
      <c r="D203" s="203" t="s">
        <v>20</v>
      </c>
      <c r="E203" s="203" t="s">
        <v>61</v>
      </c>
    </row>
    <row r="204" spans="1:5">
      <c r="A204" s="210">
        <v>3064219</v>
      </c>
      <c r="B204" s="204" t="s">
        <v>8447</v>
      </c>
      <c r="C204" s="209">
        <v>226.72</v>
      </c>
      <c r="D204" s="203" t="s">
        <v>20</v>
      </c>
      <c r="E204" s="203" t="s">
        <v>61</v>
      </c>
    </row>
    <row r="205" spans="1:5">
      <c r="A205" s="210">
        <v>3064219</v>
      </c>
      <c r="B205" s="204" t="s">
        <v>8448</v>
      </c>
      <c r="C205" s="209">
        <v>417.37</v>
      </c>
      <c r="D205" s="203" t="s">
        <v>20</v>
      </c>
      <c r="E205" s="203" t="s">
        <v>61</v>
      </c>
    </row>
    <row r="206" spans="1:5">
      <c r="A206" s="210">
        <v>3064219</v>
      </c>
      <c r="B206" s="203" t="s">
        <v>8449</v>
      </c>
      <c r="C206" s="207">
        <v>301.70999999999998</v>
      </c>
      <c r="D206" s="203" t="s">
        <v>20</v>
      </c>
      <c r="E206" s="203" t="s">
        <v>61</v>
      </c>
    </row>
    <row r="207" spans="1:5">
      <c r="A207" s="210">
        <v>3064219</v>
      </c>
      <c r="B207" s="203" t="s">
        <v>8450</v>
      </c>
      <c r="C207" s="207">
        <v>360.72</v>
      </c>
      <c r="D207" s="203" t="s">
        <v>20</v>
      </c>
      <c r="E207" s="203" t="s">
        <v>61</v>
      </c>
    </row>
    <row r="208" spans="1:5">
      <c r="A208" s="210">
        <v>3064219</v>
      </c>
      <c r="B208" s="203" t="s">
        <v>8451</v>
      </c>
      <c r="C208" s="207">
        <v>313.95999999999998</v>
      </c>
      <c r="D208" s="203" t="s">
        <v>20</v>
      </c>
      <c r="E208" s="203" t="s">
        <v>61</v>
      </c>
    </row>
    <row r="209" spans="1:5">
      <c r="A209" s="210">
        <v>3064219</v>
      </c>
      <c r="B209" s="203" t="s">
        <v>8452</v>
      </c>
      <c r="C209" s="207">
        <v>234.35</v>
      </c>
      <c r="D209" s="203" t="s">
        <v>20</v>
      </c>
      <c r="E209" s="203" t="s">
        <v>61</v>
      </c>
    </row>
    <row r="210" spans="1:5">
      <c r="A210" s="210">
        <v>1686908</v>
      </c>
      <c r="B210" s="203" t="s">
        <v>8418</v>
      </c>
      <c r="C210" s="207">
        <v>209.92</v>
      </c>
      <c r="D210" s="203" t="s">
        <v>20</v>
      </c>
      <c r="E210" s="203" t="s">
        <v>61</v>
      </c>
    </row>
    <row r="211" spans="1:5">
      <c r="A211" s="210">
        <v>3065109</v>
      </c>
      <c r="B211" s="203" t="s">
        <v>8379</v>
      </c>
      <c r="C211" s="207">
        <v>84.07</v>
      </c>
      <c r="D211" s="203" t="s">
        <v>20</v>
      </c>
      <c r="E211" s="203" t="s">
        <v>61</v>
      </c>
    </row>
    <row r="212" spans="1:5">
      <c r="A212" s="210">
        <v>3065109</v>
      </c>
      <c r="B212" s="203" t="s">
        <v>8380</v>
      </c>
      <c r="C212" s="207">
        <v>73.84</v>
      </c>
      <c r="D212" s="203" t="s">
        <v>20</v>
      </c>
      <c r="E212" s="203" t="s">
        <v>61</v>
      </c>
    </row>
    <row r="213" spans="1:5">
      <c r="A213" s="210">
        <v>3065109</v>
      </c>
      <c r="B213" s="203" t="s">
        <v>8381</v>
      </c>
      <c r="C213" s="207">
        <v>45.36</v>
      </c>
      <c r="D213" s="203" t="s">
        <v>20</v>
      </c>
      <c r="E213" s="203" t="s">
        <v>61</v>
      </c>
    </row>
    <row r="214" spans="1:5">
      <c r="A214" s="210">
        <v>3065109</v>
      </c>
      <c r="B214" s="203" t="s">
        <v>8382</v>
      </c>
      <c r="C214" s="207">
        <v>95.6</v>
      </c>
      <c r="D214" s="203" t="s">
        <v>20</v>
      </c>
      <c r="E214" s="203" t="s">
        <v>61</v>
      </c>
    </row>
    <row r="215" spans="1:5">
      <c r="A215" s="210">
        <v>1688227</v>
      </c>
      <c r="B215" s="203" t="s">
        <v>8436</v>
      </c>
      <c r="C215" s="207">
        <v>48.51</v>
      </c>
      <c r="D215" s="203" t="s">
        <v>20</v>
      </c>
      <c r="E215" s="203" t="s">
        <v>61</v>
      </c>
    </row>
    <row r="216" spans="1:5">
      <c r="A216" s="210">
        <v>1688227</v>
      </c>
      <c r="B216" s="203" t="s">
        <v>8448</v>
      </c>
      <c r="C216" s="207">
        <v>208.7</v>
      </c>
      <c r="D216" s="203" t="s">
        <v>20</v>
      </c>
      <c r="E216" s="203" t="s">
        <v>61</v>
      </c>
    </row>
    <row r="217" spans="1:5">
      <c r="A217" s="210">
        <v>1688227</v>
      </c>
      <c r="B217" s="203" t="s">
        <v>8444</v>
      </c>
      <c r="C217" s="207">
        <v>113.7</v>
      </c>
      <c r="D217" s="203" t="s">
        <v>20</v>
      </c>
      <c r="E217" s="203" t="s">
        <v>61</v>
      </c>
    </row>
    <row r="218" spans="1:5">
      <c r="A218" s="210">
        <v>1688227</v>
      </c>
      <c r="B218" s="203" t="s">
        <v>8453</v>
      </c>
      <c r="C218" s="207">
        <v>113.7</v>
      </c>
      <c r="D218" s="203" t="s">
        <v>20</v>
      </c>
      <c r="E218" s="203" t="s">
        <v>61</v>
      </c>
    </row>
    <row r="219" spans="1:5">
      <c r="A219" s="210">
        <v>1688227</v>
      </c>
      <c r="B219" s="203" t="s">
        <v>8381</v>
      </c>
      <c r="C219" s="207">
        <v>60.48</v>
      </c>
      <c r="D219" s="203" t="s">
        <v>20</v>
      </c>
      <c r="E219" s="203" t="s">
        <v>61</v>
      </c>
    </row>
    <row r="220" spans="1:5">
      <c r="A220" s="210">
        <v>1688227</v>
      </c>
      <c r="B220" s="203" t="s">
        <v>8450</v>
      </c>
      <c r="C220" s="207">
        <v>180.35</v>
      </c>
      <c r="D220" s="203" t="s">
        <v>20</v>
      </c>
      <c r="E220" s="203" t="s">
        <v>61</v>
      </c>
    </row>
    <row r="221" spans="1:5">
      <c r="A221" s="210">
        <v>1687814</v>
      </c>
      <c r="B221" s="203" t="s">
        <v>8454</v>
      </c>
      <c r="C221" s="207">
        <v>19.13</v>
      </c>
      <c r="D221" s="203" t="s">
        <v>20</v>
      </c>
      <c r="E221" s="203" t="s">
        <v>61</v>
      </c>
    </row>
    <row r="222" spans="1:5">
      <c r="A222" s="210">
        <v>1687814</v>
      </c>
      <c r="B222" s="203" t="s">
        <v>8455</v>
      </c>
      <c r="C222" s="207">
        <v>38.28</v>
      </c>
      <c r="D222" s="203" t="s">
        <v>20</v>
      </c>
      <c r="E222" s="203" t="s">
        <v>61</v>
      </c>
    </row>
    <row r="223" spans="1:5">
      <c r="A223" s="210">
        <v>1687814</v>
      </c>
      <c r="B223" s="203" t="s">
        <v>8456</v>
      </c>
      <c r="C223" s="207">
        <v>67.709999999999994</v>
      </c>
      <c r="D223" s="203" t="s">
        <v>20</v>
      </c>
      <c r="E223" s="203" t="s">
        <v>61</v>
      </c>
    </row>
    <row r="224" spans="1:5">
      <c r="A224" s="210">
        <v>1687814</v>
      </c>
      <c r="B224" s="203" t="s">
        <v>8457</v>
      </c>
      <c r="C224" s="207">
        <v>69.2</v>
      </c>
      <c r="D224" s="203" t="s">
        <v>20</v>
      </c>
      <c r="E224" s="203" t="s">
        <v>61</v>
      </c>
    </row>
    <row r="225" spans="1:5">
      <c r="A225" s="210">
        <v>1686933</v>
      </c>
      <c r="B225" s="203" t="s">
        <v>8418</v>
      </c>
      <c r="C225" s="207">
        <v>209.92</v>
      </c>
      <c r="D225" s="203" t="s">
        <v>20</v>
      </c>
      <c r="E225" s="203" t="s">
        <v>61</v>
      </c>
    </row>
    <row r="226" spans="1:5">
      <c r="A226" s="210">
        <v>1688448</v>
      </c>
      <c r="B226" s="203" t="s">
        <v>8418</v>
      </c>
      <c r="C226" s="207">
        <v>209.92</v>
      </c>
      <c r="D226" s="203" t="s">
        <v>20</v>
      </c>
      <c r="E226" s="203" t="s">
        <v>61</v>
      </c>
    </row>
    <row r="227" spans="1:5">
      <c r="A227" s="210">
        <v>1688473</v>
      </c>
      <c r="B227" s="203" t="s">
        <v>8418</v>
      </c>
      <c r="C227" s="207">
        <v>209.92</v>
      </c>
      <c r="D227" s="203" t="s">
        <v>20</v>
      </c>
      <c r="E227" s="203" t="s">
        <v>61</v>
      </c>
    </row>
    <row r="228" spans="1:5">
      <c r="A228" s="210">
        <v>1689995</v>
      </c>
      <c r="B228" s="203" t="s">
        <v>8418</v>
      </c>
      <c r="C228" s="207">
        <v>209.92</v>
      </c>
      <c r="D228" s="203" t="s">
        <v>20</v>
      </c>
      <c r="E228" s="203" t="s">
        <v>61</v>
      </c>
    </row>
    <row r="229" spans="1:5">
      <c r="A229" s="210">
        <v>1689683</v>
      </c>
      <c r="B229" s="203" t="s">
        <v>8380</v>
      </c>
      <c r="C229" s="207">
        <v>123.06</v>
      </c>
      <c r="D229" s="203" t="s">
        <v>20</v>
      </c>
      <c r="E229" s="203" t="s">
        <v>61</v>
      </c>
    </row>
    <row r="230" spans="1:5">
      <c r="A230" s="210">
        <v>1690107</v>
      </c>
      <c r="B230" s="203" t="s">
        <v>8408</v>
      </c>
      <c r="C230" s="207">
        <v>26.86</v>
      </c>
      <c r="D230" s="203" t="s">
        <v>20</v>
      </c>
      <c r="E230" s="203" t="s">
        <v>8409</v>
      </c>
    </row>
    <row r="231" spans="1:5">
      <c r="A231" s="210">
        <v>1690107</v>
      </c>
      <c r="B231" s="203" t="s">
        <v>8419</v>
      </c>
      <c r="C231" s="207">
        <v>93.88</v>
      </c>
      <c r="D231" s="203" t="s">
        <v>20</v>
      </c>
      <c r="E231" s="203" t="s">
        <v>61</v>
      </c>
    </row>
    <row r="232" spans="1:5">
      <c r="A232" s="210">
        <v>1690107</v>
      </c>
      <c r="B232" s="203" t="s">
        <v>8453</v>
      </c>
      <c r="C232" s="207">
        <v>68.22</v>
      </c>
      <c r="D232" s="203" t="s">
        <v>20</v>
      </c>
      <c r="E232" s="203" t="s">
        <v>61</v>
      </c>
    </row>
    <row r="233" spans="1:5">
      <c r="A233" s="210">
        <v>1690107</v>
      </c>
      <c r="B233" s="203" t="s">
        <v>8444</v>
      </c>
      <c r="C233" s="207">
        <v>68.22</v>
      </c>
      <c r="D233" s="203" t="s">
        <v>20</v>
      </c>
      <c r="E233" s="203" t="s">
        <v>61</v>
      </c>
    </row>
    <row r="234" spans="1:5">
      <c r="A234" s="210">
        <v>1690107</v>
      </c>
      <c r="B234" s="203" t="s">
        <v>8379</v>
      </c>
      <c r="C234" s="207">
        <v>33.619999999999997</v>
      </c>
      <c r="D234" s="203" t="s">
        <v>20</v>
      </c>
      <c r="E234" s="203" t="s">
        <v>61</v>
      </c>
    </row>
    <row r="235" spans="1:5">
      <c r="A235" s="210">
        <v>1690107</v>
      </c>
      <c r="B235" s="203" t="s">
        <v>8381</v>
      </c>
      <c r="C235" s="207">
        <v>90.72</v>
      </c>
      <c r="D235" s="203" t="s">
        <v>20</v>
      </c>
      <c r="E235" s="203" t="s">
        <v>61</v>
      </c>
    </row>
    <row r="236" spans="1:5">
      <c r="A236" s="210">
        <v>1690107</v>
      </c>
      <c r="B236" s="203" t="s">
        <v>8452</v>
      </c>
      <c r="C236" s="207">
        <v>93.74</v>
      </c>
      <c r="D236" s="203" t="s">
        <v>20</v>
      </c>
      <c r="E236" s="203" t="s">
        <v>61</v>
      </c>
    </row>
    <row r="237" spans="1:5">
      <c r="A237" s="210">
        <v>2068319</v>
      </c>
      <c r="B237" s="203" t="s">
        <v>8414</v>
      </c>
      <c r="C237" s="207">
        <v>225</v>
      </c>
      <c r="D237" s="203" t="s">
        <v>20</v>
      </c>
      <c r="E237" s="203" t="s">
        <v>61</v>
      </c>
    </row>
    <row r="238" spans="1:5">
      <c r="A238" s="210">
        <v>2068319</v>
      </c>
      <c r="B238" s="203" t="s">
        <v>8415</v>
      </c>
      <c r="C238" s="207">
        <v>225</v>
      </c>
      <c r="D238" s="203" t="s">
        <v>20</v>
      </c>
      <c r="E238" s="203" t="s">
        <v>61</v>
      </c>
    </row>
    <row r="239" spans="1:5">
      <c r="A239" s="210">
        <v>2068319</v>
      </c>
      <c r="B239" s="203" t="s">
        <v>8441</v>
      </c>
      <c r="C239" s="207">
        <v>225</v>
      </c>
      <c r="D239" s="203" t="s">
        <v>20</v>
      </c>
      <c r="E239" s="203" t="s">
        <v>61</v>
      </c>
    </row>
    <row r="240" spans="1:5">
      <c r="A240" s="210">
        <v>2068319</v>
      </c>
      <c r="B240" s="203" t="s">
        <v>8379</v>
      </c>
      <c r="C240" s="207">
        <v>67.260000000000005</v>
      </c>
      <c r="D240" s="203" t="s">
        <v>20</v>
      </c>
      <c r="E240" s="203" t="s">
        <v>61</v>
      </c>
    </row>
    <row r="241" spans="1:5">
      <c r="A241" s="210">
        <v>2068319</v>
      </c>
      <c r="B241" s="203" t="s">
        <v>8380</v>
      </c>
      <c r="C241" s="207">
        <v>49.22</v>
      </c>
      <c r="D241" s="203" t="s">
        <v>20</v>
      </c>
      <c r="E241" s="203" t="s">
        <v>61</v>
      </c>
    </row>
    <row r="242" spans="1:5">
      <c r="A242" s="210">
        <v>2068319</v>
      </c>
      <c r="B242" s="203" t="s">
        <v>8381</v>
      </c>
      <c r="C242" s="207">
        <v>30.24</v>
      </c>
      <c r="D242" s="203" t="s">
        <v>20</v>
      </c>
      <c r="E242" s="203" t="s">
        <v>61</v>
      </c>
    </row>
    <row r="243" spans="1:5">
      <c r="A243" s="210">
        <v>2068319</v>
      </c>
      <c r="B243" s="203" t="s">
        <v>8382</v>
      </c>
      <c r="C243" s="207">
        <v>114.72</v>
      </c>
      <c r="D243" s="203" t="s">
        <v>20</v>
      </c>
      <c r="E243" s="203" t="s">
        <v>61</v>
      </c>
    </row>
    <row r="244" spans="1:5">
      <c r="A244" s="210">
        <v>3068100</v>
      </c>
      <c r="B244" s="203" t="s">
        <v>8458</v>
      </c>
      <c r="C244" s="207">
        <v>247.98</v>
      </c>
      <c r="D244" s="203" t="s">
        <v>20</v>
      </c>
      <c r="E244" s="203" t="s">
        <v>61</v>
      </c>
    </row>
    <row r="245" spans="1:5">
      <c r="A245" s="210">
        <v>3068100</v>
      </c>
      <c r="B245" s="203" t="s">
        <v>8459</v>
      </c>
      <c r="C245" s="207">
        <v>136.44</v>
      </c>
      <c r="D245" s="203" t="s">
        <v>20</v>
      </c>
      <c r="E245" s="203" t="s">
        <v>61</v>
      </c>
    </row>
    <row r="246" spans="1:5">
      <c r="A246" s="210">
        <v>3068100</v>
      </c>
      <c r="B246" s="203" t="s">
        <v>8440</v>
      </c>
      <c r="C246" s="207">
        <v>136.44</v>
      </c>
      <c r="D246" s="203" t="s">
        <v>20</v>
      </c>
      <c r="E246" s="203" t="s">
        <v>61</v>
      </c>
    </row>
    <row r="247" spans="1:5">
      <c r="A247" s="210">
        <v>1690019</v>
      </c>
      <c r="B247" s="203" t="s">
        <v>8418</v>
      </c>
      <c r="C247" s="207">
        <v>209.92</v>
      </c>
      <c r="D247" s="203" t="s">
        <v>20</v>
      </c>
      <c r="E247" s="203" t="s">
        <v>61</v>
      </c>
    </row>
    <row r="248" spans="1:5">
      <c r="A248" s="210">
        <v>1690688</v>
      </c>
      <c r="B248" s="203" t="s">
        <v>8458</v>
      </c>
      <c r="C248" s="207">
        <v>496</v>
      </c>
      <c r="D248" s="203" t="s">
        <v>20</v>
      </c>
      <c r="E248" s="203" t="s">
        <v>61</v>
      </c>
    </row>
    <row r="249" spans="1:5">
      <c r="A249" s="210">
        <v>1690927</v>
      </c>
      <c r="B249" s="203" t="s">
        <v>8414</v>
      </c>
      <c r="C249" s="207">
        <v>160.69999999999999</v>
      </c>
      <c r="D249" s="203" t="s">
        <v>20</v>
      </c>
      <c r="E249" s="203" t="s">
        <v>61</v>
      </c>
    </row>
    <row r="250" spans="1:5">
      <c r="A250" s="210">
        <v>1690927</v>
      </c>
      <c r="B250" s="203" t="s">
        <v>8415</v>
      </c>
      <c r="C250" s="207">
        <v>160.69999999999999</v>
      </c>
      <c r="D250" s="203" t="s">
        <v>20</v>
      </c>
      <c r="E250" s="203" t="s">
        <v>61</v>
      </c>
    </row>
    <row r="251" spans="1:5">
      <c r="A251" s="210">
        <v>1690927</v>
      </c>
      <c r="B251" s="203" t="s">
        <v>8420</v>
      </c>
      <c r="C251" s="207">
        <v>160.69999999999999</v>
      </c>
      <c r="D251" s="203" t="s">
        <v>20</v>
      </c>
      <c r="E251" s="203" t="s">
        <v>61</v>
      </c>
    </row>
    <row r="252" spans="1:5">
      <c r="A252" s="210">
        <v>1691365</v>
      </c>
      <c r="B252" s="203" t="s">
        <v>8386</v>
      </c>
      <c r="C252" s="207">
        <v>72.16</v>
      </c>
      <c r="D252" s="203" t="s">
        <v>20</v>
      </c>
      <c r="E252" s="203" t="s">
        <v>61</v>
      </c>
    </row>
    <row r="253" spans="1:5">
      <c r="A253" s="210">
        <v>1691365</v>
      </c>
      <c r="B253" s="203" t="s">
        <v>8460</v>
      </c>
      <c r="C253" s="207">
        <v>42.98</v>
      </c>
      <c r="D253" s="203" t="s">
        <v>20</v>
      </c>
      <c r="E253" s="203" t="s">
        <v>61</v>
      </c>
    </row>
    <row r="254" spans="1:5">
      <c r="A254" s="210">
        <v>1691365</v>
      </c>
      <c r="B254" s="203" t="s">
        <v>8461</v>
      </c>
      <c r="C254" s="207">
        <v>10.61</v>
      </c>
      <c r="D254" s="203" t="s">
        <v>20</v>
      </c>
      <c r="E254" s="203" t="s">
        <v>61</v>
      </c>
    </row>
    <row r="255" spans="1:5">
      <c r="A255" s="210">
        <v>1691365</v>
      </c>
      <c r="B255" s="203" t="s">
        <v>8445</v>
      </c>
      <c r="C255" s="207">
        <v>92.53</v>
      </c>
      <c r="D255" s="203" t="s">
        <v>20</v>
      </c>
      <c r="E255" s="203" t="s">
        <v>61</v>
      </c>
    </row>
    <row r="256" spans="1:5">
      <c r="A256" s="210">
        <v>1691365</v>
      </c>
      <c r="B256" s="203" t="s">
        <v>8446</v>
      </c>
      <c r="C256" s="207">
        <v>103.18</v>
      </c>
      <c r="D256" s="203" t="s">
        <v>20</v>
      </c>
      <c r="E256" s="203" t="s">
        <v>61</v>
      </c>
    </row>
    <row r="257" spans="1:5">
      <c r="A257" s="210">
        <v>3069141</v>
      </c>
      <c r="B257" s="203" t="s">
        <v>8462</v>
      </c>
      <c r="C257" s="207">
        <v>391.59</v>
      </c>
      <c r="D257" s="203" t="s">
        <v>20</v>
      </c>
      <c r="E257" s="203" t="s">
        <v>61</v>
      </c>
    </row>
    <row r="258" spans="1:5">
      <c r="A258" s="210">
        <v>3069141</v>
      </c>
      <c r="B258" s="203" t="s">
        <v>8463</v>
      </c>
      <c r="C258" s="207">
        <v>417.37</v>
      </c>
      <c r="D258" s="203" t="s">
        <v>20</v>
      </c>
      <c r="E258" s="203" t="s">
        <v>61</v>
      </c>
    </row>
    <row r="259" spans="1:5">
      <c r="A259" s="210">
        <v>3069141</v>
      </c>
      <c r="B259" s="203" t="s">
        <v>8448</v>
      </c>
      <c r="C259" s="207">
        <v>333.89</v>
      </c>
      <c r="D259" s="203" t="s">
        <v>20</v>
      </c>
      <c r="E259" s="203" t="s">
        <v>61</v>
      </c>
    </row>
    <row r="260" spans="1:5">
      <c r="A260" s="210">
        <v>3069141</v>
      </c>
      <c r="B260" s="203" t="s">
        <v>8444</v>
      </c>
      <c r="C260" s="207">
        <v>454.84</v>
      </c>
      <c r="D260" s="203" t="s">
        <v>20</v>
      </c>
      <c r="E260" s="203" t="s">
        <v>61</v>
      </c>
    </row>
    <row r="261" spans="1:5">
      <c r="A261" s="210">
        <v>3069141</v>
      </c>
      <c r="B261" s="203" t="s">
        <v>8379</v>
      </c>
      <c r="C261" s="207">
        <v>67.260000000000005</v>
      </c>
      <c r="D261" s="203" t="s">
        <v>20</v>
      </c>
      <c r="E261" s="203" t="s">
        <v>61</v>
      </c>
    </row>
    <row r="262" spans="1:5">
      <c r="A262" s="210">
        <v>3069141</v>
      </c>
      <c r="B262" s="203" t="s">
        <v>8380</v>
      </c>
      <c r="C262" s="207">
        <v>49.22</v>
      </c>
      <c r="D262" s="203" t="s">
        <v>20</v>
      </c>
      <c r="E262" s="203" t="s">
        <v>61</v>
      </c>
    </row>
    <row r="263" spans="1:5">
      <c r="A263" s="210">
        <v>3069141</v>
      </c>
      <c r="B263" s="203" t="s">
        <v>8381</v>
      </c>
      <c r="C263" s="207">
        <v>30.24</v>
      </c>
      <c r="D263" s="203" t="s">
        <v>20</v>
      </c>
      <c r="E263" s="203" t="s">
        <v>61</v>
      </c>
    </row>
    <row r="264" spans="1:5">
      <c r="A264" s="210">
        <v>3069141</v>
      </c>
      <c r="B264" s="203" t="s">
        <v>8430</v>
      </c>
      <c r="C264" s="207">
        <v>52.55</v>
      </c>
      <c r="D264" s="203" t="s">
        <v>20</v>
      </c>
      <c r="E264" s="203" t="s">
        <v>61</v>
      </c>
    </row>
    <row r="265" spans="1:5">
      <c r="A265" s="210">
        <v>3069141</v>
      </c>
      <c r="B265" s="203" t="s">
        <v>8382</v>
      </c>
      <c r="C265" s="207">
        <v>114.72</v>
      </c>
      <c r="D265" s="203" t="s">
        <v>20</v>
      </c>
      <c r="E265" s="203" t="s">
        <v>61</v>
      </c>
    </row>
    <row r="266" spans="1:5">
      <c r="A266" s="210">
        <v>1691090</v>
      </c>
      <c r="B266" s="203" t="s">
        <v>8418</v>
      </c>
      <c r="C266" s="207">
        <v>209.92</v>
      </c>
      <c r="D266" s="203" t="s">
        <v>20</v>
      </c>
      <c r="E266" s="203" t="s">
        <v>61</v>
      </c>
    </row>
    <row r="267" spans="1:5">
      <c r="A267" s="210">
        <v>1691648</v>
      </c>
      <c r="B267" s="203" t="s">
        <v>8464</v>
      </c>
      <c r="C267" s="207">
        <v>237.1</v>
      </c>
      <c r="D267" s="203" t="s">
        <v>20</v>
      </c>
      <c r="E267" s="203" t="s">
        <v>61</v>
      </c>
    </row>
    <row r="268" spans="1:5">
      <c r="A268" s="210">
        <v>1691850</v>
      </c>
      <c r="B268" s="203" t="s">
        <v>8465</v>
      </c>
      <c r="C268" s="207">
        <v>203.64</v>
      </c>
      <c r="D268" s="203" t="s">
        <v>20</v>
      </c>
      <c r="E268" s="203" t="s">
        <v>61</v>
      </c>
    </row>
    <row r="269" spans="1:5">
      <c r="A269" s="210">
        <v>1691850</v>
      </c>
      <c r="B269" s="203" t="s">
        <v>8466</v>
      </c>
      <c r="C269" s="207">
        <v>75.260000000000005</v>
      </c>
      <c r="D269" s="203" t="s">
        <v>20</v>
      </c>
      <c r="E269" s="203" t="s">
        <v>61</v>
      </c>
    </row>
    <row r="270" spans="1:5">
      <c r="A270" s="210">
        <v>1691850</v>
      </c>
      <c r="B270" s="203" t="s">
        <v>8467</v>
      </c>
      <c r="C270" s="207">
        <v>123.75</v>
      </c>
      <c r="D270" s="203" t="s">
        <v>20</v>
      </c>
      <c r="E270" s="203" t="s">
        <v>61</v>
      </c>
    </row>
    <row r="271" spans="1:5">
      <c r="A271" s="210">
        <v>1691850</v>
      </c>
      <c r="B271" s="203" t="s">
        <v>8468</v>
      </c>
      <c r="C271" s="207">
        <v>148.83000000000001</v>
      </c>
      <c r="D271" s="203" t="s">
        <v>20</v>
      </c>
      <c r="E271" s="203" t="s">
        <v>61</v>
      </c>
    </row>
    <row r="272" spans="1:5">
      <c r="A272" s="210">
        <v>1691850</v>
      </c>
      <c r="B272" s="203" t="s">
        <v>8469</v>
      </c>
      <c r="C272" s="207">
        <v>203.64</v>
      </c>
      <c r="D272" s="203" t="s">
        <v>20</v>
      </c>
      <c r="E272" s="203" t="s">
        <v>61</v>
      </c>
    </row>
    <row r="273" spans="1:5">
      <c r="A273" s="210">
        <v>1691850</v>
      </c>
      <c r="B273" s="203" t="s">
        <v>8457</v>
      </c>
      <c r="C273" s="207">
        <v>103.8</v>
      </c>
      <c r="D273" s="203" t="s">
        <v>20</v>
      </c>
      <c r="E273" s="203" t="s">
        <v>61</v>
      </c>
    </row>
    <row r="274" spans="1:5" ht="28.5">
      <c r="A274" s="210">
        <v>1692655</v>
      </c>
      <c r="B274" s="203" t="s">
        <v>8470</v>
      </c>
      <c r="C274" s="207">
        <v>114</v>
      </c>
      <c r="D274" s="203" t="s">
        <v>20</v>
      </c>
      <c r="E274" s="203" t="s">
        <v>61</v>
      </c>
    </row>
    <row r="275" spans="1:5">
      <c r="A275" s="210">
        <v>1692655</v>
      </c>
      <c r="B275" s="203" t="s">
        <v>8471</v>
      </c>
      <c r="C275" s="207">
        <v>240.84</v>
      </c>
      <c r="D275" s="203" t="s">
        <v>20</v>
      </c>
      <c r="E275" s="203" t="s">
        <v>61</v>
      </c>
    </row>
    <row r="276" spans="1:5">
      <c r="A276" s="210">
        <v>1692655</v>
      </c>
      <c r="B276" s="203" t="s">
        <v>8472</v>
      </c>
      <c r="C276" s="207">
        <v>103.18</v>
      </c>
      <c r="D276" s="203" t="s">
        <v>20</v>
      </c>
      <c r="E276" s="203" t="s">
        <v>61</v>
      </c>
    </row>
    <row r="277" spans="1:5">
      <c r="A277" s="210">
        <v>1691114</v>
      </c>
      <c r="B277" s="203" t="s">
        <v>8418</v>
      </c>
      <c r="C277" s="207">
        <v>209.92</v>
      </c>
      <c r="D277" s="203" t="s">
        <v>20</v>
      </c>
      <c r="E277" s="203" t="s">
        <v>61</v>
      </c>
    </row>
    <row r="278" spans="1:5">
      <c r="A278" s="210">
        <v>3070466</v>
      </c>
      <c r="B278" s="203" t="s">
        <v>8379</v>
      </c>
      <c r="C278" s="207">
        <v>67.260000000000005</v>
      </c>
      <c r="D278" s="203" t="s">
        <v>20</v>
      </c>
      <c r="E278" s="203" t="s">
        <v>61</v>
      </c>
    </row>
    <row r="279" spans="1:5">
      <c r="A279" s="210">
        <v>3070466</v>
      </c>
      <c r="B279" s="203" t="s">
        <v>8380</v>
      </c>
      <c r="C279" s="207">
        <v>49.22</v>
      </c>
      <c r="D279" s="203" t="s">
        <v>20</v>
      </c>
      <c r="E279" s="203" t="s">
        <v>61</v>
      </c>
    </row>
    <row r="280" spans="1:5">
      <c r="A280" s="210">
        <v>3070466</v>
      </c>
      <c r="B280" s="203" t="s">
        <v>8381</v>
      </c>
      <c r="C280" s="207">
        <v>30.24</v>
      </c>
      <c r="D280" s="203" t="s">
        <v>20</v>
      </c>
      <c r="E280" s="203" t="s">
        <v>61</v>
      </c>
    </row>
    <row r="281" spans="1:5">
      <c r="A281" s="210">
        <v>3070466</v>
      </c>
      <c r="B281" s="203" t="s">
        <v>8382</v>
      </c>
      <c r="C281" s="207">
        <v>114.72</v>
      </c>
      <c r="D281" s="203" t="s">
        <v>20</v>
      </c>
      <c r="E281" s="203" t="s">
        <v>61</v>
      </c>
    </row>
    <row r="282" spans="1:5">
      <c r="A282" s="210">
        <v>3070466</v>
      </c>
      <c r="B282" s="203" t="s">
        <v>8451</v>
      </c>
      <c r="C282" s="207">
        <v>376.75</v>
      </c>
      <c r="D282" s="203" t="s">
        <v>20</v>
      </c>
      <c r="E282" s="203" t="s">
        <v>61</v>
      </c>
    </row>
    <row r="283" spans="1:5">
      <c r="A283" s="210">
        <v>1692297</v>
      </c>
      <c r="B283" s="203" t="s">
        <v>8473</v>
      </c>
      <c r="C283" s="207">
        <v>138.96</v>
      </c>
      <c r="D283" s="203" t="s">
        <v>20</v>
      </c>
      <c r="E283" s="203" t="s">
        <v>61</v>
      </c>
    </row>
    <row r="284" spans="1:5">
      <c r="A284" s="210">
        <v>1692297</v>
      </c>
      <c r="B284" s="203" t="s">
        <v>8474</v>
      </c>
      <c r="C284" s="207">
        <v>248.96</v>
      </c>
      <c r="D284" s="203" t="s">
        <v>20</v>
      </c>
      <c r="E284" s="203" t="s">
        <v>61</v>
      </c>
    </row>
    <row r="285" spans="1:5">
      <c r="A285" s="210">
        <v>1692297</v>
      </c>
      <c r="B285" s="203" t="s">
        <v>8466</v>
      </c>
      <c r="C285" s="207">
        <v>301.04000000000002</v>
      </c>
      <c r="D285" s="203" t="s">
        <v>20</v>
      </c>
      <c r="E285" s="203" t="s">
        <v>61</v>
      </c>
    </row>
    <row r="286" spans="1:5">
      <c r="A286" s="210">
        <v>1693368</v>
      </c>
      <c r="B286" s="203" t="s">
        <v>8475</v>
      </c>
      <c r="C286" s="207">
        <v>72.77</v>
      </c>
      <c r="D286" s="203" t="s">
        <v>20</v>
      </c>
      <c r="E286" s="203" t="s">
        <v>61</v>
      </c>
    </row>
    <row r="287" spans="1:5">
      <c r="A287" s="210">
        <v>1693368</v>
      </c>
      <c r="B287" s="203" t="s">
        <v>8449</v>
      </c>
      <c r="C287" s="207">
        <v>452.55</v>
      </c>
      <c r="D287" s="203" t="s">
        <v>20</v>
      </c>
      <c r="E287" s="203" t="s">
        <v>61</v>
      </c>
    </row>
    <row r="288" spans="1:5" ht="15" customHeight="1">
      <c r="A288" s="210">
        <v>1693368</v>
      </c>
      <c r="B288" s="203" t="s">
        <v>8444</v>
      </c>
      <c r="C288" s="207">
        <v>341.1</v>
      </c>
      <c r="D288" s="203" t="s">
        <v>20</v>
      </c>
      <c r="E288" s="203" t="s">
        <v>61</v>
      </c>
    </row>
    <row r="289" spans="1:5">
      <c r="A289" s="210">
        <v>1693368</v>
      </c>
      <c r="B289" s="203" t="s">
        <v>8476</v>
      </c>
      <c r="C289" s="207">
        <v>461.16</v>
      </c>
      <c r="D289" s="203" t="s">
        <v>20</v>
      </c>
      <c r="E289" s="203" t="s">
        <v>61</v>
      </c>
    </row>
    <row r="290" spans="1:5">
      <c r="A290" s="210">
        <v>1693368</v>
      </c>
      <c r="B290" s="203" t="s">
        <v>8381</v>
      </c>
      <c r="C290" s="207">
        <v>60.48</v>
      </c>
      <c r="D290" s="203" t="s">
        <v>20</v>
      </c>
      <c r="E290" s="203" t="s">
        <v>61</v>
      </c>
    </row>
    <row r="291" spans="1:5">
      <c r="A291" s="210">
        <v>1693628</v>
      </c>
      <c r="B291" s="203" t="s">
        <v>8449</v>
      </c>
      <c r="C291" s="207">
        <v>211.19</v>
      </c>
      <c r="D291" s="203" t="s">
        <v>20</v>
      </c>
      <c r="E291" s="203" t="s">
        <v>61</v>
      </c>
    </row>
    <row r="292" spans="1:5">
      <c r="A292" s="210">
        <v>1693628</v>
      </c>
      <c r="B292" s="203" t="s">
        <v>8444</v>
      </c>
      <c r="C292" s="207">
        <v>159.18</v>
      </c>
      <c r="D292" s="203" t="s">
        <v>20</v>
      </c>
      <c r="E292" s="203" t="s">
        <v>61</v>
      </c>
    </row>
    <row r="293" spans="1:5">
      <c r="A293" s="210">
        <v>1693628</v>
      </c>
      <c r="B293" s="203" t="s">
        <v>8476</v>
      </c>
      <c r="C293" s="207">
        <v>307.44</v>
      </c>
      <c r="D293" s="203" t="s">
        <v>20</v>
      </c>
      <c r="E293" s="203" t="s">
        <v>61</v>
      </c>
    </row>
    <row r="294" spans="1:5">
      <c r="A294" s="210">
        <v>1693134</v>
      </c>
      <c r="B294" s="203" t="s">
        <v>8476</v>
      </c>
      <c r="C294" s="207">
        <v>384.3</v>
      </c>
      <c r="D294" s="203" t="s">
        <v>20</v>
      </c>
      <c r="E294" s="203" t="s">
        <v>61</v>
      </c>
    </row>
    <row r="295" spans="1:5">
      <c r="A295" s="210">
        <v>1693134</v>
      </c>
      <c r="B295" s="203" t="s">
        <v>8477</v>
      </c>
      <c r="C295" s="207">
        <v>327.02999999999997</v>
      </c>
      <c r="D295" s="203" t="s">
        <v>20</v>
      </c>
      <c r="E295" s="203" t="s">
        <v>61</v>
      </c>
    </row>
    <row r="296" spans="1:5">
      <c r="A296" s="210">
        <v>1692792</v>
      </c>
      <c r="B296" s="203" t="s">
        <v>8418</v>
      </c>
      <c r="C296" s="207">
        <v>209.92</v>
      </c>
      <c r="D296" s="203" t="s">
        <v>20</v>
      </c>
      <c r="E296" s="203" t="s">
        <v>61</v>
      </c>
    </row>
    <row r="297" spans="1:5">
      <c r="A297" s="210">
        <v>1692815</v>
      </c>
      <c r="B297" s="203" t="s">
        <v>8418</v>
      </c>
      <c r="C297" s="207">
        <v>209.92</v>
      </c>
      <c r="D297" s="203" t="s">
        <v>20</v>
      </c>
      <c r="E297" s="203" t="s">
        <v>61</v>
      </c>
    </row>
    <row r="298" spans="1:5">
      <c r="A298" s="210">
        <v>1698718</v>
      </c>
      <c r="B298" s="203" t="s">
        <v>8478</v>
      </c>
      <c r="C298" s="207">
        <v>75.66</v>
      </c>
      <c r="D298" s="203" t="s">
        <v>20</v>
      </c>
      <c r="E298" s="203" t="s">
        <v>61</v>
      </c>
    </row>
    <row r="299" spans="1:5">
      <c r="A299" s="210">
        <v>1698718</v>
      </c>
      <c r="B299" s="203" t="s">
        <v>8479</v>
      </c>
      <c r="C299" s="207">
        <v>32.1</v>
      </c>
      <c r="D299" s="203" t="s">
        <v>20</v>
      </c>
      <c r="E299" s="203" t="s">
        <v>61</v>
      </c>
    </row>
    <row r="300" spans="1:5">
      <c r="A300" s="210">
        <v>1698718</v>
      </c>
      <c r="B300" s="203" t="s">
        <v>8434</v>
      </c>
      <c r="C300" s="207">
        <v>62.32</v>
      </c>
      <c r="D300" s="203" t="s">
        <v>20</v>
      </c>
      <c r="E300" s="203" t="s">
        <v>61</v>
      </c>
    </row>
    <row r="301" spans="1:5">
      <c r="A301" s="210">
        <v>1698718</v>
      </c>
      <c r="B301" s="203" t="s">
        <v>8480</v>
      </c>
      <c r="C301" s="207">
        <v>148.59</v>
      </c>
      <c r="D301" s="203" t="s">
        <v>20</v>
      </c>
      <c r="E301" s="203" t="s">
        <v>61</v>
      </c>
    </row>
    <row r="302" spans="1:5">
      <c r="A302" s="210">
        <v>1698718</v>
      </c>
      <c r="B302" s="203" t="s">
        <v>8381</v>
      </c>
      <c r="C302" s="207">
        <v>30.24</v>
      </c>
      <c r="D302" s="203" t="s">
        <v>20</v>
      </c>
      <c r="E302" s="203" t="s">
        <v>61</v>
      </c>
    </row>
    <row r="303" spans="1:5">
      <c r="A303" s="210">
        <v>3077551</v>
      </c>
      <c r="B303" s="203" t="s">
        <v>8399</v>
      </c>
      <c r="C303" s="207">
        <v>143.97</v>
      </c>
      <c r="D303" s="203" t="s">
        <v>20</v>
      </c>
      <c r="E303" s="203" t="s">
        <v>61</v>
      </c>
    </row>
    <row r="304" spans="1:5">
      <c r="A304" s="210">
        <v>3077551</v>
      </c>
      <c r="B304" s="203" t="s">
        <v>8418</v>
      </c>
      <c r="C304" s="207">
        <v>167.94</v>
      </c>
      <c r="D304" s="203" t="s">
        <v>20</v>
      </c>
      <c r="E304" s="203" t="s">
        <v>61</v>
      </c>
    </row>
    <row r="305" spans="1:5">
      <c r="A305" s="210">
        <v>3078134</v>
      </c>
      <c r="B305" s="203" t="s">
        <v>8379</v>
      </c>
      <c r="C305" s="207">
        <v>67.260000000000005</v>
      </c>
      <c r="D305" s="203" t="s">
        <v>20</v>
      </c>
      <c r="E305" s="203" t="s">
        <v>61</v>
      </c>
    </row>
    <row r="306" spans="1:5">
      <c r="A306" s="210">
        <v>3078134</v>
      </c>
      <c r="B306" s="203" t="s">
        <v>8380</v>
      </c>
      <c r="C306" s="207">
        <v>49.22</v>
      </c>
      <c r="D306" s="203" t="s">
        <v>20</v>
      </c>
      <c r="E306" s="203" t="s">
        <v>61</v>
      </c>
    </row>
    <row r="307" spans="1:5">
      <c r="A307" s="210">
        <v>3078134</v>
      </c>
      <c r="B307" s="203" t="s">
        <v>8381</v>
      </c>
      <c r="C307" s="207">
        <v>30.24</v>
      </c>
      <c r="D307" s="203" t="s">
        <v>20</v>
      </c>
      <c r="E307" s="203" t="s">
        <v>61</v>
      </c>
    </row>
    <row r="308" spans="1:5">
      <c r="A308" s="210">
        <v>3078134</v>
      </c>
      <c r="B308" s="203" t="s">
        <v>8481</v>
      </c>
      <c r="C308" s="207">
        <v>17.8</v>
      </c>
      <c r="D308" s="203" t="s">
        <v>20</v>
      </c>
      <c r="E308" s="203" t="s">
        <v>61</v>
      </c>
    </row>
    <row r="309" spans="1:5">
      <c r="A309" s="210">
        <v>3078134</v>
      </c>
      <c r="B309" s="203" t="s">
        <v>8430</v>
      </c>
      <c r="C309" s="207">
        <v>105.09</v>
      </c>
      <c r="D309" s="203" t="s">
        <v>20</v>
      </c>
      <c r="E309" s="203" t="s">
        <v>61</v>
      </c>
    </row>
    <row r="310" spans="1:5">
      <c r="A310" s="210">
        <v>3078134</v>
      </c>
      <c r="B310" s="203" t="s">
        <v>8382</v>
      </c>
      <c r="C310" s="207">
        <v>114.72</v>
      </c>
      <c r="D310" s="203" t="s">
        <v>20</v>
      </c>
      <c r="E310" s="203" t="s">
        <v>61</v>
      </c>
    </row>
    <row r="311" spans="1:5">
      <c r="A311" s="210">
        <v>1698913</v>
      </c>
      <c r="B311" s="203" t="s">
        <v>8418</v>
      </c>
      <c r="C311" s="207">
        <v>209.92</v>
      </c>
      <c r="D311" s="203" t="s">
        <v>20</v>
      </c>
      <c r="E311" s="203" t="s">
        <v>61</v>
      </c>
    </row>
    <row r="312" spans="1:5">
      <c r="A312" s="210">
        <v>3079715</v>
      </c>
      <c r="B312" s="203" t="s">
        <v>8464</v>
      </c>
      <c r="C312" s="207">
        <v>189.66</v>
      </c>
      <c r="D312" s="203" t="s">
        <v>20</v>
      </c>
      <c r="E312" s="203" t="s">
        <v>61</v>
      </c>
    </row>
    <row r="313" spans="1:5">
      <c r="A313" s="210">
        <v>3079715</v>
      </c>
      <c r="B313" s="203" t="s">
        <v>8384</v>
      </c>
      <c r="C313" s="207">
        <v>122.6</v>
      </c>
      <c r="D313" s="203" t="s">
        <v>20</v>
      </c>
      <c r="E313" s="203" t="s">
        <v>61</v>
      </c>
    </row>
    <row r="314" spans="1:5">
      <c r="A314" s="210">
        <v>3079715</v>
      </c>
      <c r="B314" s="203" t="s">
        <v>8408</v>
      </c>
      <c r="C314" s="207">
        <v>53.71</v>
      </c>
      <c r="D314" s="203" t="s">
        <v>20</v>
      </c>
      <c r="E314" s="203" t="s">
        <v>8409</v>
      </c>
    </row>
    <row r="315" spans="1:5">
      <c r="A315" s="210">
        <v>3079715</v>
      </c>
      <c r="B315" s="203" t="s">
        <v>8482</v>
      </c>
      <c r="C315" s="207">
        <v>62.55</v>
      </c>
      <c r="D315" s="203" t="s">
        <v>20</v>
      </c>
      <c r="E315" s="203" t="s">
        <v>61</v>
      </c>
    </row>
    <row r="316" spans="1:5">
      <c r="A316" s="210">
        <v>3079715</v>
      </c>
      <c r="B316" s="203" t="s">
        <v>8379</v>
      </c>
      <c r="C316" s="207">
        <v>134.52000000000001</v>
      </c>
      <c r="D316" s="203" t="s">
        <v>20</v>
      </c>
      <c r="E316" s="203" t="s">
        <v>61</v>
      </c>
    </row>
    <row r="317" spans="1:5">
      <c r="A317" s="210">
        <v>3079715</v>
      </c>
      <c r="B317" s="203" t="s">
        <v>8380</v>
      </c>
      <c r="C317" s="207">
        <v>49.22</v>
      </c>
      <c r="D317" s="203" t="s">
        <v>20</v>
      </c>
      <c r="E317" s="203" t="s">
        <v>61</v>
      </c>
    </row>
    <row r="318" spans="1:5">
      <c r="A318" s="210">
        <v>3079715</v>
      </c>
      <c r="B318" s="203" t="s">
        <v>8381</v>
      </c>
      <c r="C318" s="207">
        <v>30.24</v>
      </c>
      <c r="D318" s="203" t="s">
        <v>20</v>
      </c>
      <c r="E318" s="203" t="s">
        <v>61</v>
      </c>
    </row>
    <row r="319" spans="1:5">
      <c r="A319" s="210">
        <v>1700204</v>
      </c>
      <c r="B319" s="203" t="s">
        <v>8418</v>
      </c>
      <c r="C319" s="207">
        <v>209.92</v>
      </c>
      <c r="D319" s="203" t="s">
        <v>20</v>
      </c>
      <c r="E319" s="203" t="s">
        <v>61</v>
      </c>
    </row>
    <row r="320" spans="1:5">
      <c r="A320" s="210">
        <v>1701475</v>
      </c>
      <c r="B320" s="203" t="s">
        <v>8483</v>
      </c>
      <c r="C320" s="207">
        <v>74.400000000000006</v>
      </c>
      <c r="D320" s="203" t="s">
        <v>20</v>
      </c>
      <c r="E320" s="203" t="s">
        <v>61</v>
      </c>
    </row>
    <row r="321" spans="1:5">
      <c r="A321" s="210">
        <v>1701475</v>
      </c>
      <c r="B321" s="203" t="s">
        <v>8484</v>
      </c>
      <c r="C321" s="207">
        <v>20.3</v>
      </c>
      <c r="D321" s="203" t="s">
        <v>20</v>
      </c>
      <c r="E321" s="203" t="s">
        <v>61</v>
      </c>
    </row>
    <row r="322" spans="1:5">
      <c r="A322" s="210">
        <v>1701475</v>
      </c>
      <c r="B322" s="203" t="s">
        <v>8408</v>
      </c>
      <c r="C322" s="207">
        <v>80.58</v>
      </c>
      <c r="D322" s="203" t="s">
        <v>20</v>
      </c>
      <c r="E322" s="203" t="s">
        <v>8409</v>
      </c>
    </row>
    <row r="323" spans="1:5">
      <c r="A323" s="210">
        <v>1701475</v>
      </c>
      <c r="B323" s="203" t="s">
        <v>8475</v>
      </c>
      <c r="C323" s="207">
        <v>37.81</v>
      </c>
      <c r="D323" s="203" t="s">
        <v>20</v>
      </c>
      <c r="E323" s="203" t="s">
        <v>61</v>
      </c>
    </row>
    <row r="324" spans="1:5">
      <c r="A324" s="210">
        <v>1701475</v>
      </c>
      <c r="B324" s="203" t="s">
        <v>8485</v>
      </c>
      <c r="C324" s="207">
        <v>37.81</v>
      </c>
      <c r="D324" s="203" t="s">
        <v>20</v>
      </c>
      <c r="E324" s="203" t="s">
        <v>61</v>
      </c>
    </row>
    <row r="325" spans="1:5">
      <c r="A325" s="210">
        <v>1701475</v>
      </c>
      <c r="B325" s="203" t="s">
        <v>8486</v>
      </c>
      <c r="C325" s="207">
        <v>37.81</v>
      </c>
      <c r="D325" s="203" t="s">
        <v>20</v>
      </c>
      <c r="E325" s="203" t="s">
        <v>61</v>
      </c>
    </row>
    <row r="326" spans="1:5">
      <c r="A326" s="210">
        <v>1701475</v>
      </c>
      <c r="B326" s="203" t="s">
        <v>8379</v>
      </c>
      <c r="C326" s="207">
        <v>33.619999999999997</v>
      </c>
      <c r="D326" s="203" t="s">
        <v>20</v>
      </c>
      <c r="E326" s="203" t="s">
        <v>61</v>
      </c>
    </row>
    <row r="327" spans="1:5">
      <c r="A327" s="210">
        <v>1701475</v>
      </c>
      <c r="B327" s="203" t="s">
        <v>8381</v>
      </c>
      <c r="C327" s="207">
        <v>30.24</v>
      </c>
      <c r="D327" s="203" t="s">
        <v>20</v>
      </c>
      <c r="E327" s="203" t="s">
        <v>61</v>
      </c>
    </row>
    <row r="328" spans="1:5">
      <c r="A328" s="210">
        <v>3081533</v>
      </c>
      <c r="B328" s="203" t="s">
        <v>8487</v>
      </c>
      <c r="C328" s="207">
        <v>99</v>
      </c>
      <c r="D328" s="203" t="s">
        <v>20</v>
      </c>
      <c r="E328" s="203" t="s">
        <v>61</v>
      </c>
    </row>
    <row r="329" spans="1:5">
      <c r="A329" s="210">
        <v>3081533</v>
      </c>
      <c r="B329" s="203" t="s">
        <v>8394</v>
      </c>
      <c r="C329" s="207">
        <v>136.47</v>
      </c>
      <c r="D329" s="203" t="s">
        <v>20</v>
      </c>
      <c r="E329" s="203" t="s">
        <v>61</v>
      </c>
    </row>
    <row r="330" spans="1:5">
      <c r="A330" s="210">
        <v>3081533</v>
      </c>
      <c r="B330" s="203" t="s">
        <v>8488</v>
      </c>
      <c r="C330" s="207">
        <v>90.3</v>
      </c>
      <c r="D330" s="203" t="s">
        <v>20</v>
      </c>
      <c r="E330" s="203" t="s">
        <v>61</v>
      </c>
    </row>
    <row r="331" spans="1:5">
      <c r="A331" s="210">
        <v>3081533</v>
      </c>
      <c r="B331" s="203" t="s">
        <v>8489</v>
      </c>
      <c r="C331" s="207">
        <v>132.84</v>
      </c>
      <c r="D331" s="203" t="s">
        <v>20</v>
      </c>
      <c r="E331" s="203" t="s">
        <v>61</v>
      </c>
    </row>
    <row r="332" spans="1:5">
      <c r="A332" s="210">
        <v>3081365</v>
      </c>
      <c r="B332" s="203" t="s">
        <v>8440</v>
      </c>
      <c r="C332" s="207">
        <v>348.69</v>
      </c>
      <c r="D332" s="203" t="s">
        <v>20</v>
      </c>
      <c r="E332" s="203" t="s">
        <v>61</v>
      </c>
    </row>
    <row r="333" spans="1:5">
      <c r="A333" s="210">
        <v>3081344</v>
      </c>
      <c r="B333" s="203" t="s">
        <v>8490</v>
      </c>
      <c r="C333" s="207">
        <v>180.94</v>
      </c>
      <c r="D333" s="203" t="s">
        <v>20</v>
      </c>
      <c r="E333" s="203" t="s">
        <v>61</v>
      </c>
    </row>
    <row r="334" spans="1:5">
      <c r="A334" s="210">
        <v>3081344</v>
      </c>
      <c r="B334" s="203" t="s">
        <v>8408</v>
      </c>
      <c r="C334" s="207">
        <v>107.43</v>
      </c>
      <c r="D334" s="203" t="s">
        <v>20</v>
      </c>
      <c r="E334" s="203" t="s">
        <v>8409</v>
      </c>
    </row>
    <row r="335" spans="1:5">
      <c r="A335" s="210">
        <v>3081344</v>
      </c>
      <c r="B335" s="203" t="s">
        <v>8413</v>
      </c>
      <c r="C335" s="207">
        <v>136.44</v>
      </c>
      <c r="D335" s="203" t="s">
        <v>20</v>
      </c>
      <c r="E335" s="203" t="s">
        <v>61</v>
      </c>
    </row>
    <row r="336" spans="1:5">
      <c r="A336" s="210">
        <v>3081344</v>
      </c>
      <c r="B336" s="203" t="s">
        <v>8414</v>
      </c>
      <c r="C336" s="207">
        <v>160.71</v>
      </c>
      <c r="D336" s="203" t="s">
        <v>20</v>
      </c>
      <c r="E336" s="203" t="s">
        <v>61</v>
      </c>
    </row>
    <row r="337" spans="1:5">
      <c r="A337" s="210">
        <v>3081344</v>
      </c>
      <c r="B337" s="203" t="s">
        <v>8415</v>
      </c>
      <c r="C337" s="207">
        <v>160.71</v>
      </c>
      <c r="D337" s="203" t="s">
        <v>20</v>
      </c>
      <c r="E337" s="203" t="s">
        <v>61</v>
      </c>
    </row>
    <row r="338" spans="1:5">
      <c r="A338" s="210">
        <v>3081344</v>
      </c>
      <c r="B338" s="203" t="s">
        <v>8441</v>
      </c>
      <c r="C338" s="207">
        <v>160.71</v>
      </c>
      <c r="D338" s="203" t="s">
        <v>20</v>
      </c>
      <c r="E338" s="203" t="s">
        <v>61</v>
      </c>
    </row>
    <row r="339" spans="1:5">
      <c r="A339" s="210">
        <v>3081344</v>
      </c>
      <c r="B339" s="203" t="s">
        <v>8420</v>
      </c>
      <c r="C339" s="207">
        <v>160.71</v>
      </c>
      <c r="D339" s="203" t="s">
        <v>20</v>
      </c>
      <c r="E339" s="203" t="s">
        <v>61</v>
      </c>
    </row>
    <row r="340" spans="1:5">
      <c r="A340" s="210">
        <v>3081344</v>
      </c>
      <c r="B340" s="203" t="s">
        <v>8379</v>
      </c>
      <c r="C340" s="207">
        <v>16.809999999999999</v>
      </c>
      <c r="D340" s="203" t="s">
        <v>20</v>
      </c>
      <c r="E340" s="203" t="s">
        <v>61</v>
      </c>
    </row>
    <row r="341" spans="1:5">
      <c r="A341" s="210">
        <v>3081344</v>
      </c>
      <c r="B341" s="203" t="s">
        <v>8380</v>
      </c>
      <c r="C341" s="207">
        <v>49.22</v>
      </c>
      <c r="D341" s="203" t="s">
        <v>20</v>
      </c>
      <c r="E341" s="203" t="s">
        <v>61</v>
      </c>
    </row>
    <row r="342" spans="1:5">
      <c r="A342" s="210">
        <v>3081344</v>
      </c>
      <c r="B342" s="203" t="s">
        <v>8381</v>
      </c>
      <c r="C342" s="207">
        <v>15.12</v>
      </c>
      <c r="D342" s="203" t="s">
        <v>20</v>
      </c>
      <c r="E342" s="203" t="s">
        <v>61</v>
      </c>
    </row>
    <row r="343" spans="1:5">
      <c r="A343" s="210">
        <v>3081344</v>
      </c>
      <c r="B343" s="203" t="s">
        <v>8382</v>
      </c>
      <c r="C343" s="207">
        <v>76.48</v>
      </c>
      <c r="D343" s="203" t="s">
        <v>20</v>
      </c>
      <c r="E343" s="203" t="s">
        <v>61</v>
      </c>
    </row>
    <row r="344" spans="1:5">
      <c r="A344" s="210">
        <v>1701564</v>
      </c>
      <c r="B344" s="203" t="s">
        <v>8418</v>
      </c>
      <c r="C344" s="207">
        <v>209.92</v>
      </c>
      <c r="D344" s="203" t="s">
        <v>20</v>
      </c>
      <c r="E344" s="203" t="s">
        <v>61</v>
      </c>
    </row>
    <row r="345" spans="1:5">
      <c r="A345" s="210">
        <v>1702926</v>
      </c>
      <c r="B345" s="203" t="s">
        <v>8442</v>
      </c>
      <c r="C345" s="207">
        <v>70.099999999999994</v>
      </c>
      <c r="D345" s="203" t="s">
        <v>20</v>
      </c>
      <c r="E345" s="203" t="s">
        <v>61</v>
      </c>
    </row>
    <row r="346" spans="1:5">
      <c r="A346" s="210">
        <v>1702926</v>
      </c>
      <c r="B346" s="203" t="s">
        <v>8485</v>
      </c>
      <c r="C346" s="207">
        <v>75.62</v>
      </c>
      <c r="D346" s="203" t="s">
        <v>20</v>
      </c>
      <c r="E346" s="203" t="s">
        <v>61</v>
      </c>
    </row>
    <row r="347" spans="1:5">
      <c r="A347" s="210">
        <v>1702926</v>
      </c>
      <c r="B347" s="203" t="s">
        <v>8379</v>
      </c>
      <c r="C347" s="207">
        <v>33.619999999999997</v>
      </c>
      <c r="D347" s="203" t="s">
        <v>20</v>
      </c>
      <c r="E347" s="203" t="s">
        <v>61</v>
      </c>
    </row>
    <row r="348" spans="1:5">
      <c r="A348" s="210">
        <v>1702926</v>
      </c>
      <c r="B348" s="203" t="s">
        <v>8380</v>
      </c>
      <c r="C348" s="207">
        <v>49.22</v>
      </c>
      <c r="D348" s="203" t="s">
        <v>20</v>
      </c>
      <c r="E348" s="203" t="s">
        <v>61</v>
      </c>
    </row>
    <row r="349" spans="1:5">
      <c r="A349" s="210">
        <v>1701592</v>
      </c>
      <c r="B349" s="203" t="s">
        <v>8418</v>
      </c>
      <c r="C349" s="207">
        <v>209.92</v>
      </c>
      <c r="D349" s="203" t="s">
        <v>20</v>
      </c>
      <c r="E349" s="203" t="s">
        <v>61</v>
      </c>
    </row>
    <row r="350" spans="1:5">
      <c r="A350" s="210">
        <v>1703030</v>
      </c>
      <c r="B350" s="203" t="s">
        <v>8418</v>
      </c>
      <c r="C350" s="207">
        <v>209.92</v>
      </c>
      <c r="D350" s="203" t="s">
        <v>20</v>
      </c>
      <c r="E350" s="203" t="s">
        <v>61</v>
      </c>
    </row>
    <row r="351" spans="1:5">
      <c r="A351" s="210">
        <v>1703758</v>
      </c>
      <c r="B351" s="203" t="s">
        <v>8439</v>
      </c>
      <c r="C351" s="207">
        <v>151</v>
      </c>
      <c r="D351" s="203" t="s">
        <v>20</v>
      </c>
      <c r="E351" s="203" t="s">
        <v>61</v>
      </c>
    </row>
    <row r="352" spans="1:5">
      <c r="A352" s="210">
        <v>1703758</v>
      </c>
      <c r="B352" s="203" t="s">
        <v>8491</v>
      </c>
      <c r="C352" s="207">
        <v>178.6</v>
      </c>
      <c r="D352" s="203" t="s">
        <v>20</v>
      </c>
      <c r="E352" s="203" t="s">
        <v>61</v>
      </c>
    </row>
    <row r="353" spans="1:5">
      <c r="A353" s="210">
        <v>1703758</v>
      </c>
      <c r="B353" s="203" t="s">
        <v>8492</v>
      </c>
      <c r="C353" s="207">
        <v>98.72</v>
      </c>
      <c r="D353" s="203" t="s">
        <v>20</v>
      </c>
      <c r="E353" s="203" t="s">
        <v>61</v>
      </c>
    </row>
    <row r="354" spans="1:5">
      <c r="A354" s="210">
        <v>1703758</v>
      </c>
      <c r="B354" s="203" t="s">
        <v>8381</v>
      </c>
      <c r="C354" s="207">
        <v>60.48</v>
      </c>
      <c r="D354" s="203" t="s">
        <v>20</v>
      </c>
      <c r="E354" s="203" t="s">
        <v>61</v>
      </c>
    </row>
    <row r="355" spans="1:5">
      <c r="A355" s="210">
        <v>1703057</v>
      </c>
      <c r="B355" s="203" t="s">
        <v>8418</v>
      </c>
      <c r="C355" s="207">
        <v>209.92</v>
      </c>
      <c r="D355" s="203" t="s">
        <v>20</v>
      </c>
      <c r="E355" s="203" t="s">
        <v>61</v>
      </c>
    </row>
    <row r="356" spans="1:5">
      <c r="A356" s="210">
        <v>3083637</v>
      </c>
      <c r="B356" s="203" t="s">
        <v>8490</v>
      </c>
      <c r="C356" s="207">
        <v>144.75</v>
      </c>
      <c r="D356" s="203" t="s">
        <v>20</v>
      </c>
      <c r="E356" s="203" t="s">
        <v>61</v>
      </c>
    </row>
    <row r="357" spans="1:5">
      <c r="A357" s="210">
        <v>3083637</v>
      </c>
      <c r="B357" s="203" t="s">
        <v>8408</v>
      </c>
      <c r="C357" s="207">
        <v>53.71</v>
      </c>
      <c r="D357" s="203" t="s">
        <v>20</v>
      </c>
      <c r="E357" s="203" t="s">
        <v>8409</v>
      </c>
    </row>
    <row r="358" spans="1:5">
      <c r="A358" s="210">
        <v>3083637</v>
      </c>
      <c r="B358" s="203" t="s">
        <v>8379</v>
      </c>
      <c r="C358" s="207">
        <v>33.630000000000003</v>
      </c>
      <c r="D358" s="203" t="s">
        <v>20</v>
      </c>
      <c r="E358" s="203" t="s">
        <v>61</v>
      </c>
    </row>
    <row r="359" spans="1:5">
      <c r="A359" s="210">
        <v>3083637</v>
      </c>
      <c r="B359" s="203" t="s">
        <v>8380</v>
      </c>
      <c r="C359" s="207">
        <v>49.22</v>
      </c>
      <c r="D359" s="203" t="s">
        <v>20</v>
      </c>
      <c r="E359" s="203" t="s">
        <v>61</v>
      </c>
    </row>
    <row r="360" spans="1:5">
      <c r="A360" s="210">
        <v>3083637</v>
      </c>
      <c r="B360" s="203" t="s">
        <v>8381</v>
      </c>
      <c r="C360" s="207">
        <v>302.39</v>
      </c>
      <c r="D360" s="203" t="s">
        <v>20</v>
      </c>
      <c r="E360" s="203" t="s">
        <v>61</v>
      </c>
    </row>
    <row r="361" spans="1:5">
      <c r="A361" s="210">
        <v>3083637</v>
      </c>
      <c r="B361" s="203" t="s">
        <v>8382</v>
      </c>
      <c r="C361" s="207">
        <v>114.72</v>
      </c>
      <c r="D361" s="203" t="s">
        <v>20</v>
      </c>
      <c r="E361" s="203" t="s">
        <v>61</v>
      </c>
    </row>
    <row r="362" spans="1:5">
      <c r="A362" s="210">
        <v>3084769</v>
      </c>
      <c r="B362" s="203" t="s">
        <v>8474</v>
      </c>
      <c r="C362" s="207">
        <v>173.74</v>
      </c>
      <c r="D362" s="203" t="s">
        <v>20</v>
      </c>
      <c r="E362" s="203" t="s">
        <v>61</v>
      </c>
    </row>
    <row r="363" spans="1:5">
      <c r="A363" s="210">
        <v>3084769</v>
      </c>
      <c r="B363" s="203" t="s">
        <v>8462</v>
      </c>
      <c r="C363" s="207">
        <v>234.96</v>
      </c>
      <c r="D363" s="203" t="s">
        <v>20</v>
      </c>
      <c r="E363" s="203" t="s">
        <v>61</v>
      </c>
    </row>
    <row r="364" spans="1:5">
      <c r="A364" s="210">
        <v>3084769</v>
      </c>
      <c r="B364" s="203" t="s">
        <v>8463</v>
      </c>
      <c r="C364" s="207">
        <v>250.42</v>
      </c>
      <c r="D364" s="203" t="s">
        <v>20</v>
      </c>
      <c r="E364" s="203" t="s">
        <v>61</v>
      </c>
    </row>
    <row r="365" spans="1:5">
      <c r="A365" s="210">
        <v>3084769</v>
      </c>
      <c r="B365" s="203" t="s">
        <v>8448</v>
      </c>
      <c r="C365" s="207">
        <v>240.42</v>
      </c>
      <c r="D365" s="203" t="s">
        <v>20</v>
      </c>
      <c r="E365" s="203" t="s">
        <v>61</v>
      </c>
    </row>
    <row r="366" spans="1:5">
      <c r="A366" s="210">
        <v>3084769</v>
      </c>
      <c r="B366" s="203" t="s">
        <v>8493</v>
      </c>
      <c r="C366" s="207">
        <v>460.8</v>
      </c>
      <c r="D366" s="203" t="s">
        <v>20</v>
      </c>
      <c r="E366" s="203" t="s">
        <v>61</v>
      </c>
    </row>
    <row r="367" spans="1:5">
      <c r="A367" s="210">
        <v>3084659</v>
      </c>
      <c r="B367" s="203" t="s">
        <v>8474</v>
      </c>
      <c r="C367" s="207">
        <v>260.61</v>
      </c>
      <c r="D367" s="203" t="s">
        <v>20</v>
      </c>
      <c r="E367" s="203" t="s">
        <v>61</v>
      </c>
    </row>
    <row r="368" spans="1:5">
      <c r="A368" s="210">
        <v>3084659</v>
      </c>
      <c r="B368" s="203" t="s">
        <v>8493</v>
      </c>
      <c r="C368" s="207">
        <v>460.8</v>
      </c>
      <c r="D368" s="203" t="s">
        <v>20</v>
      </c>
      <c r="E368" s="203" t="s">
        <v>61</v>
      </c>
    </row>
    <row r="369" spans="1:5">
      <c r="A369" s="210">
        <v>1704663</v>
      </c>
      <c r="B369" s="203" t="s">
        <v>8474</v>
      </c>
      <c r="C369" s="207">
        <v>173.7</v>
      </c>
      <c r="D369" s="203" t="s">
        <v>20</v>
      </c>
      <c r="E369" s="203" t="s">
        <v>61</v>
      </c>
    </row>
    <row r="370" spans="1:5">
      <c r="A370" s="210">
        <v>1704663</v>
      </c>
      <c r="B370" s="203" t="s">
        <v>8493</v>
      </c>
      <c r="C370" s="207">
        <v>460.8</v>
      </c>
      <c r="D370" s="203" t="s">
        <v>20</v>
      </c>
      <c r="E370" s="203" t="s">
        <v>61</v>
      </c>
    </row>
    <row r="371" spans="1:5">
      <c r="A371" s="210">
        <v>1704727</v>
      </c>
      <c r="B371" s="203" t="s">
        <v>8473</v>
      </c>
      <c r="C371" s="207">
        <v>173.7</v>
      </c>
      <c r="D371" s="203" t="s">
        <v>20</v>
      </c>
      <c r="E371" s="203" t="s">
        <v>61</v>
      </c>
    </row>
    <row r="372" spans="1:5">
      <c r="A372" s="210">
        <v>1704727</v>
      </c>
      <c r="B372" s="203" t="s">
        <v>8494</v>
      </c>
      <c r="C372" s="207">
        <v>867.8</v>
      </c>
      <c r="D372" s="203" t="s">
        <v>20</v>
      </c>
      <c r="E372" s="203" t="s">
        <v>61</v>
      </c>
    </row>
    <row r="373" spans="1:5">
      <c r="A373" s="210">
        <v>3085162</v>
      </c>
      <c r="B373" s="203" t="s">
        <v>8495</v>
      </c>
      <c r="C373" s="207">
        <v>45.15</v>
      </c>
      <c r="D373" s="203" t="s">
        <v>20</v>
      </c>
      <c r="E373" s="203" t="s">
        <v>61</v>
      </c>
    </row>
    <row r="374" spans="1:5">
      <c r="A374" s="210">
        <v>3085162</v>
      </c>
      <c r="B374" s="203" t="s">
        <v>8496</v>
      </c>
      <c r="C374" s="207">
        <v>135.44</v>
      </c>
      <c r="D374" s="203" t="s">
        <v>20</v>
      </c>
      <c r="E374" s="203" t="s">
        <v>61</v>
      </c>
    </row>
    <row r="375" spans="1:5">
      <c r="A375" s="210">
        <v>3085162</v>
      </c>
      <c r="B375" s="203" t="s">
        <v>8497</v>
      </c>
      <c r="C375" s="207">
        <v>135.44</v>
      </c>
      <c r="D375" s="203" t="s">
        <v>20</v>
      </c>
      <c r="E375" s="203" t="s">
        <v>61</v>
      </c>
    </row>
    <row r="376" spans="1:5">
      <c r="A376" s="210">
        <v>3085162</v>
      </c>
      <c r="B376" s="203" t="s">
        <v>8498</v>
      </c>
      <c r="C376" s="207">
        <v>75.31</v>
      </c>
      <c r="D376" s="203" t="s">
        <v>20</v>
      </c>
      <c r="E376" s="203" t="s">
        <v>61</v>
      </c>
    </row>
    <row r="377" spans="1:5">
      <c r="A377" s="210">
        <v>3085162</v>
      </c>
      <c r="B377" s="203" t="s">
        <v>8499</v>
      </c>
      <c r="C377" s="207">
        <v>120.27</v>
      </c>
      <c r="D377" s="203" t="s">
        <v>20</v>
      </c>
      <c r="E377" s="203" t="s">
        <v>61</v>
      </c>
    </row>
    <row r="378" spans="1:5">
      <c r="A378" s="210">
        <v>1703760</v>
      </c>
      <c r="B378" s="203" t="s">
        <v>8500</v>
      </c>
      <c r="C378" s="207">
        <v>179.52</v>
      </c>
      <c r="D378" s="203" t="s">
        <v>20</v>
      </c>
      <c r="E378" s="203" t="s">
        <v>61</v>
      </c>
    </row>
    <row r="379" spans="1:5">
      <c r="A379" s="210">
        <v>1703760</v>
      </c>
      <c r="B379" s="203" t="s">
        <v>8501</v>
      </c>
      <c r="C379" s="207">
        <v>179.52</v>
      </c>
      <c r="D379" s="203" t="s">
        <v>20</v>
      </c>
      <c r="E379" s="203" t="s">
        <v>61</v>
      </c>
    </row>
    <row r="380" spans="1:5">
      <c r="A380" s="210">
        <v>1703760</v>
      </c>
      <c r="B380" s="203" t="s">
        <v>8493</v>
      </c>
      <c r="C380" s="207">
        <v>184.32</v>
      </c>
      <c r="D380" s="203" t="s">
        <v>20</v>
      </c>
      <c r="E380" s="203" t="s">
        <v>61</v>
      </c>
    </row>
    <row r="381" spans="1:5">
      <c r="A381" s="210">
        <v>1705248</v>
      </c>
      <c r="B381" s="203" t="s">
        <v>8502</v>
      </c>
      <c r="C381" s="207">
        <v>25.41</v>
      </c>
      <c r="D381" s="203" t="s">
        <v>20</v>
      </c>
      <c r="E381" s="203" t="s">
        <v>61</v>
      </c>
    </row>
    <row r="382" spans="1:5">
      <c r="A382" s="210">
        <v>1705248</v>
      </c>
      <c r="B382" s="203" t="s">
        <v>8379</v>
      </c>
      <c r="C382" s="207">
        <v>33.619999999999997</v>
      </c>
      <c r="D382" s="203" t="s">
        <v>20</v>
      </c>
      <c r="E382" s="203" t="s">
        <v>61</v>
      </c>
    </row>
    <row r="383" spans="1:5">
      <c r="A383" s="210">
        <v>1705248</v>
      </c>
      <c r="B383" s="203" t="s">
        <v>8381</v>
      </c>
      <c r="C383" s="207">
        <v>30.24</v>
      </c>
      <c r="D383" s="203" t="s">
        <v>20</v>
      </c>
      <c r="E383" s="203" t="s">
        <v>61</v>
      </c>
    </row>
    <row r="384" spans="1:5">
      <c r="A384" s="210">
        <v>1705218</v>
      </c>
      <c r="B384" s="203" t="s">
        <v>8503</v>
      </c>
      <c r="C384" s="207">
        <v>75.62</v>
      </c>
      <c r="D384" s="203" t="s">
        <v>20</v>
      </c>
      <c r="E384" s="203" t="s">
        <v>61</v>
      </c>
    </row>
    <row r="385" spans="1:5">
      <c r="A385" s="210">
        <v>3086178</v>
      </c>
      <c r="B385" s="203" t="s">
        <v>8379</v>
      </c>
      <c r="C385" s="207">
        <v>100.89</v>
      </c>
      <c r="D385" s="203" t="s">
        <v>20</v>
      </c>
      <c r="E385" s="203" t="s">
        <v>61</v>
      </c>
    </row>
    <row r="386" spans="1:5">
      <c r="A386" s="210">
        <v>3086178</v>
      </c>
      <c r="B386" s="203" t="s">
        <v>8380</v>
      </c>
      <c r="C386" s="207">
        <v>73.84</v>
      </c>
      <c r="D386" s="203" t="s">
        <v>20</v>
      </c>
      <c r="E386" s="203" t="s">
        <v>61</v>
      </c>
    </row>
    <row r="387" spans="1:5">
      <c r="A387" s="210">
        <v>3086178</v>
      </c>
      <c r="B387" s="203" t="s">
        <v>8382</v>
      </c>
      <c r="C387" s="207">
        <v>152.96</v>
      </c>
      <c r="D387" s="203" t="s">
        <v>20</v>
      </c>
      <c r="E387" s="203" t="s">
        <v>61</v>
      </c>
    </row>
    <row r="388" spans="1:5">
      <c r="A388" s="210">
        <v>3086419</v>
      </c>
      <c r="B388" s="203" t="s">
        <v>8473</v>
      </c>
      <c r="C388" s="207">
        <v>260.61</v>
      </c>
      <c r="D388" s="203" t="s">
        <v>20</v>
      </c>
      <c r="E388" s="203" t="s">
        <v>61</v>
      </c>
    </row>
    <row r="389" spans="1:5">
      <c r="A389" s="210">
        <v>1706134</v>
      </c>
      <c r="B389" s="203" t="s">
        <v>8431</v>
      </c>
      <c r="C389" s="207">
        <v>69.709999999999994</v>
      </c>
      <c r="D389" s="203" t="s">
        <v>20</v>
      </c>
      <c r="E389" s="203" t="s">
        <v>61</v>
      </c>
    </row>
    <row r="390" spans="1:5">
      <c r="A390" s="210">
        <v>1706134</v>
      </c>
      <c r="B390" s="203" t="s">
        <v>8432</v>
      </c>
      <c r="C390" s="207">
        <v>64.55</v>
      </c>
      <c r="D390" s="203" t="s">
        <v>20</v>
      </c>
      <c r="E390" s="203" t="s">
        <v>61</v>
      </c>
    </row>
    <row r="391" spans="1:5">
      <c r="A391" s="210">
        <v>1706134</v>
      </c>
      <c r="B391" s="203" t="s">
        <v>8379</v>
      </c>
      <c r="C391" s="207">
        <v>33.619999999999997</v>
      </c>
      <c r="D391" s="203" t="s">
        <v>20</v>
      </c>
      <c r="E391" s="203" t="s">
        <v>61</v>
      </c>
    </row>
    <row r="392" spans="1:5">
      <c r="A392" s="210">
        <v>1706134</v>
      </c>
      <c r="B392" s="203" t="s">
        <v>8381</v>
      </c>
      <c r="C392" s="207">
        <v>15.12</v>
      </c>
      <c r="D392" s="203" t="s">
        <v>20</v>
      </c>
      <c r="E392" s="203" t="s">
        <v>61</v>
      </c>
    </row>
    <row r="393" spans="1:5">
      <c r="A393" s="210">
        <v>1706134</v>
      </c>
      <c r="B393" s="203" t="s">
        <v>8381</v>
      </c>
      <c r="C393" s="207">
        <v>45.36</v>
      </c>
      <c r="D393" s="203" t="s">
        <v>20</v>
      </c>
      <c r="E393" s="203" t="s">
        <v>61</v>
      </c>
    </row>
    <row r="394" spans="1:5">
      <c r="A394" s="210">
        <v>1705926</v>
      </c>
      <c r="B394" s="203" t="s">
        <v>8418</v>
      </c>
      <c r="C394" s="207">
        <v>269.54000000000002</v>
      </c>
      <c r="D394" s="203" t="s">
        <v>20</v>
      </c>
      <c r="E394" s="203" t="s">
        <v>61</v>
      </c>
    </row>
    <row r="395" spans="1:5">
      <c r="A395" s="210">
        <v>1705952</v>
      </c>
      <c r="B395" s="203" t="s">
        <v>8418</v>
      </c>
      <c r="C395" s="207">
        <v>269.54000000000002</v>
      </c>
      <c r="D395" s="203" t="s">
        <v>20</v>
      </c>
      <c r="E395" s="203" t="s">
        <v>61</v>
      </c>
    </row>
    <row r="396" spans="1:5">
      <c r="A396" s="210">
        <v>1707829</v>
      </c>
      <c r="B396" s="203" t="s">
        <v>8504</v>
      </c>
      <c r="C396" s="207">
        <v>181.64</v>
      </c>
      <c r="D396" s="203" t="s">
        <v>20</v>
      </c>
      <c r="E396" s="203" t="s">
        <v>61</v>
      </c>
    </row>
    <row r="397" spans="1:5">
      <c r="A397" s="210">
        <v>1707829</v>
      </c>
      <c r="B397" s="203" t="s">
        <v>8408</v>
      </c>
      <c r="C397" s="207">
        <v>402.36</v>
      </c>
      <c r="D397" s="203" t="s">
        <v>20</v>
      </c>
      <c r="E397" s="203" t="s">
        <v>8409</v>
      </c>
    </row>
    <row r="398" spans="1:5">
      <c r="A398" s="210">
        <v>1707829</v>
      </c>
      <c r="B398" s="203" t="s">
        <v>8439</v>
      </c>
      <c r="C398" s="207">
        <v>160.76</v>
      </c>
      <c r="D398" s="203" t="s">
        <v>20</v>
      </c>
      <c r="E398" s="203" t="s">
        <v>61</v>
      </c>
    </row>
    <row r="399" spans="1:5">
      <c r="A399" s="210">
        <v>1707829</v>
      </c>
      <c r="B399" s="203" t="s">
        <v>8492</v>
      </c>
      <c r="C399" s="207">
        <v>264.05</v>
      </c>
      <c r="D399" s="203" t="s">
        <v>20</v>
      </c>
      <c r="E399" s="203" t="s">
        <v>61</v>
      </c>
    </row>
    <row r="400" spans="1:5">
      <c r="A400" s="210">
        <v>1707829</v>
      </c>
      <c r="B400" s="203" t="s">
        <v>8379</v>
      </c>
      <c r="C400" s="207">
        <v>17.989999999999998</v>
      </c>
      <c r="D400" s="203" t="s">
        <v>20</v>
      </c>
      <c r="E400" s="203" t="s">
        <v>61</v>
      </c>
    </row>
    <row r="401" spans="1:5">
      <c r="A401" s="210">
        <v>1707829</v>
      </c>
      <c r="B401" s="203" t="s">
        <v>8381</v>
      </c>
      <c r="C401" s="207">
        <v>64.72</v>
      </c>
      <c r="D401" s="203" t="s">
        <v>20</v>
      </c>
      <c r="E401" s="203" t="s">
        <v>61</v>
      </c>
    </row>
    <row r="402" spans="1:5">
      <c r="A402" s="210">
        <v>1707419</v>
      </c>
      <c r="B402" s="203" t="s">
        <v>8408</v>
      </c>
      <c r="C402" s="207">
        <v>114.96</v>
      </c>
      <c r="D402" s="203" t="s">
        <v>20</v>
      </c>
      <c r="E402" s="203" t="s">
        <v>8409</v>
      </c>
    </row>
    <row r="403" spans="1:5">
      <c r="A403" s="210">
        <v>1707419</v>
      </c>
      <c r="B403" s="203" t="s">
        <v>8505</v>
      </c>
      <c r="C403" s="207">
        <v>73.959999999999994</v>
      </c>
      <c r="D403" s="203" t="s">
        <v>20</v>
      </c>
      <c r="E403" s="203" t="s">
        <v>61</v>
      </c>
    </row>
    <row r="404" spans="1:5">
      <c r="A404" s="210">
        <v>1707419</v>
      </c>
      <c r="B404" s="203" t="s">
        <v>8506</v>
      </c>
      <c r="C404" s="207">
        <v>88.74</v>
      </c>
      <c r="D404" s="203" t="s">
        <v>20</v>
      </c>
      <c r="E404" s="203" t="s">
        <v>61</v>
      </c>
    </row>
    <row r="405" spans="1:5">
      <c r="A405" s="210">
        <v>1707419</v>
      </c>
      <c r="B405" s="203" t="s">
        <v>8507</v>
      </c>
      <c r="C405" s="207">
        <v>88.74</v>
      </c>
      <c r="D405" s="203" t="s">
        <v>20</v>
      </c>
      <c r="E405" s="203" t="s">
        <v>61</v>
      </c>
    </row>
    <row r="406" spans="1:5">
      <c r="A406" s="210">
        <v>1707419</v>
      </c>
      <c r="B406" s="203" t="s">
        <v>8379</v>
      </c>
      <c r="C406" s="207">
        <v>17.989999999999998</v>
      </c>
      <c r="D406" s="203" t="s">
        <v>20</v>
      </c>
      <c r="E406" s="203" t="s">
        <v>61</v>
      </c>
    </row>
    <row r="407" spans="1:5">
      <c r="A407" s="210">
        <v>1707419</v>
      </c>
      <c r="B407" s="203" t="s">
        <v>8381</v>
      </c>
      <c r="C407" s="207">
        <v>32.36</v>
      </c>
      <c r="D407" s="203" t="s">
        <v>20</v>
      </c>
      <c r="E407" s="203" t="s">
        <v>61</v>
      </c>
    </row>
    <row r="408" spans="1:5">
      <c r="A408" s="210">
        <v>1707839</v>
      </c>
      <c r="B408" s="203" t="s">
        <v>8504</v>
      </c>
      <c r="C408" s="207">
        <v>45.41</v>
      </c>
      <c r="D408" s="203" t="s">
        <v>20</v>
      </c>
      <c r="E408" s="203" t="s">
        <v>61</v>
      </c>
    </row>
    <row r="409" spans="1:5">
      <c r="A409" s="210">
        <v>1707839</v>
      </c>
      <c r="B409" s="203" t="s">
        <v>8492</v>
      </c>
      <c r="C409" s="207">
        <v>105.62</v>
      </c>
      <c r="D409" s="203" t="s">
        <v>20</v>
      </c>
      <c r="E409" s="203" t="s">
        <v>61</v>
      </c>
    </row>
    <row r="410" spans="1:5">
      <c r="A410" s="210">
        <v>3087837</v>
      </c>
      <c r="B410" s="203" t="s">
        <v>8379</v>
      </c>
      <c r="C410" s="207">
        <v>107.95</v>
      </c>
      <c r="D410" s="203" t="s">
        <v>20</v>
      </c>
      <c r="E410" s="203" t="s">
        <v>61</v>
      </c>
    </row>
    <row r="411" spans="1:5">
      <c r="A411" s="210">
        <v>3087837</v>
      </c>
      <c r="B411" s="203" t="s">
        <v>8380</v>
      </c>
      <c r="C411" s="207">
        <v>79</v>
      </c>
      <c r="D411" s="203" t="s">
        <v>20</v>
      </c>
      <c r="E411" s="203" t="s">
        <v>61</v>
      </c>
    </row>
    <row r="412" spans="1:5">
      <c r="A412" s="210">
        <v>3087837</v>
      </c>
      <c r="B412" s="203" t="s">
        <v>8381</v>
      </c>
      <c r="C412" s="207">
        <v>32.36</v>
      </c>
      <c r="D412" s="203" t="s">
        <v>20</v>
      </c>
      <c r="E412" s="203" t="s">
        <v>61</v>
      </c>
    </row>
    <row r="413" spans="1:5">
      <c r="A413" s="210">
        <v>3087837</v>
      </c>
      <c r="B413" s="203" t="s">
        <v>8382</v>
      </c>
      <c r="C413" s="207">
        <v>163.66999999999999</v>
      </c>
      <c r="D413" s="203" t="s">
        <v>20</v>
      </c>
      <c r="E413" s="203" t="s">
        <v>61</v>
      </c>
    </row>
    <row r="414" spans="1:5">
      <c r="A414" s="210">
        <v>1707317</v>
      </c>
      <c r="B414" s="203" t="s">
        <v>8418</v>
      </c>
      <c r="C414" s="207">
        <v>269.54000000000002</v>
      </c>
      <c r="D414" s="203" t="s">
        <v>20</v>
      </c>
      <c r="E414" s="203" t="s">
        <v>61</v>
      </c>
    </row>
    <row r="415" spans="1:5">
      <c r="A415" s="210">
        <v>1708119</v>
      </c>
      <c r="B415" s="203" t="s">
        <v>8504</v>
      </c>
      <c r="C415" s="207">
        <v>80.58</v>
      </c>
      <c r="D415" s="203" t="s">
        <v>20</v>
      </c>
      <c r="E415" s="203" t="s">
        <v>61</v>
      </c>
    </row>
    <row r="416" spans="1:5">
      <c r="A416" s="210">
        <v>1708119</v>
      </c>
      <c r="B416" s="203" t="s">
        <v>8492</v>
      </c>
      <c r="C416" s="207">
        <v>158.43</v>
      </c>
      <c r="D416" s="203" t="s">
        <v>20</v>
      </c>
      <c r="E416" s="203" t="s">
        <v>61</v>
      </c>
    </row>
    <row r="417" spans="1:5">
      <c r="A417" s="210">
        <v>1707830</v>
      </c>
      <c r="B417" s="203" t="s">
        <v>8508</v>
      </c>
      <c r="C417" s="207">
        <v>349.51</v>
      </c>
      <c r="D417" s="203" t="s">
        <v>20</v>
      </c>
      <c r="E417" s="203" t="s">
        <v>61</v>
      </c>
    </row>
    <row r="418" spans="1:5">
      <c r="A418" s="210">
        <v>1707962</v>
      </c>
      <c r="B418" s="203" t="s">
        <v>8509</v>
      </c>
      <c r="C418" s="207">
        <v>320.58</v>
      </c>
      <c r="D418" s="203" t="s">
        <v>20</v>
      </c>
      <c r="E418" s="203" t="s">
        <v>61</v>
      </c>
    </row>
    <row r="419" spans="1:5">
      <c r="A419" s="210">
        <v>3089917</v>
      </c>
      <c r="B419" s="203" t="s">
        <v>8408</v>
      </c>
      <c r="C419" s="207">
        <v>57.47</v>
      </c>
      <c r="D419" s="203" t="s">
        <v>20</v>
      </c>
      <c r="E419" s="203" t="s">
        <v>8409</v>
      </c>
    </row>
    <row r="420" spans="1:5">
      <c r="A420" s="210">
        <v>3089917</v>
      </c>
      <c r="B420" s="203" t="s">
        <v>8399</v>
      </c>
      <c r="C420" s="207">
        <v>77.03</v>
      </c>
      <c r="D420" s="203" t="s">
        <v>20</v>
      </c>
      <c r="E420" s="203" t="s">
        <v>61</v>
      </c>
    </row>
    <row r="421" spans="1:5">
      <c r="A421" s="210">
        <v>3089917</v>
      </c>
      <c r="B421" s="203" t="s">
        <v>8482</v>
      </c>
      <c r="C421" s="207">
        <v>26.77</v>
      </c>
      <c r="D421" s="203" t="s">
        <v>20</v>
      </c>
      <c r="E421" s="203" t="s">
        <v>61</v>
      </c>
    </row>
    <row r="422" spans="1:5">
      <c r="A422" s="210">
        <v>3089917</v>
      </c>
      <c r="B422" s="203" t="s">
        <v>8379</v>
      </c>
      <c r="C422" s="207">
        <v>71.97</v>
      </c>
      <c r="D422" s="203" t="s">
        <v>20</v>
      </c>
      <c r="E422" s="203" t="s">
        <v>61</v>
      </c>
    </row>
    <row r="423" spans="1:5">
      <c r="A423" s="210">
        <v>3089917</v>
      </c>
      <c r="B423" s="203" t="s">
        <v>8380</v>
      </c>
      <c r="C423" s="207">
        <v>105.34</v>
      </c>
      <c r="D423" s="203" t="s">
        <v>20</v>
      </c>
      <c r="E423" s="203" t="s">
        <v>61</v>
      </c>
    </row>
    <row r="424" spans="1:5">
      <c r="A424" s="210">
        <v>3089917</v>
      </c>
      <c r="B424" s="203" t="s">
        <v>8381</v>
      </c>
      <c r="C424" s="207">
        <v>32.36</v>
      </c>
      <c r="D424" s="203" t="s">
        <v>20</v>
      </c>
      <c r="E424" s="203" t="s">
        <v>61</v>
      </c>
    </row>
    <row r="425" spans="1:5">
      <c r="A425" s="210">
        <v>3089917</v>
      </c>
      <c r="B425" s="203" t="s">
        <v>8382</v>
      </c>
      <c r="C425" s="207">
        <v>102.29</v>
      </c>
      <c r="D425" s="203" t="s">
        <v>20</v>
      </c>
      <c r="E425" s="203" t="s">
        <v>61</v>
      </c>
    </row>
    <row r="426" spans="1:5">
      <c r="A426" s="210">
        <v>1708775</v>
      </c>
      <c r="B426" s="203" t="s">
        <v>8418</v>
      </c>
      <c r="C426" s="207">
        <v>269.54000000000002</v>
      </c>
      <c r="D426" s="203" t="s">
        <v>20</v>
      </c>
      <c r="E426" s="203" t="s">
        <v>61</v>
      </c>
    </row>
    <row r="427" spans="1:5">
      <c r="A427" s="210">
        <v>3091077</v>
      </c>
      <c r="B427" s="203" t="s">
        <v>8462</v>
      </c>
      <c r="C427" s="207">
        <v>251.4</v>
      </c>
      <c r="D427" s="203" t="s">
        <v>20</v>
      </c>
      <c r="E427" s="203" t="s">
        <v>61</v>
      </c>
    </row>
    <row r="428" spans="1:5">
      <c r="A428" s="210">
        <v>3091077</v>
      </c>
      <c r="B428" s="203" t="s">
        <v>8463</v>
      </c>
      <c r="C428" s="207">
        <v>267.95</v>
      </c>
      <c r="D428" s="203" t="s">
        <v>20</v>
      </c>
      <c r="E428" s="203" t="s">
        <v>61</v>
      </c>
    </row>
    <row r="429" spans="1:5">
      <c r="A429" s="210">
        <v>3091077</v>
      </c>
      <c r="B429" s="203" t="s">
        <v>8448</v>
      </c>
      <c r="C429" s="207">
        <v>267.95</v>
      </c>
      <c r="D429" s="203" t="s">
        <v>20</v>
      </c>
      <c r="E429" s="203" t="s">
        <v>61</v>
      </c>
    </row>
    <row r="430" spans="1:5">
      <c r="A430" s="210">
        <v>1710066</v>
      </c>
      <c r="B430" s="203" t="s">
        <v>8510</v>
      </c>
      <c r="C430" s="207">
        <v>520.5</v>
      </c>
      <c r="D430" s="203" t="s">
        <v>20</v>
      </c>
      <c r="E430" s="203" t="s">
        <v>61</v>
      </c>
    </row>
    <row r="431" spans="1:5">
      <c r="A431" s="210">
        <v>1710261</v>
      </c>
      <c r="B431" s="203" t="s">
        <v>8418</v>
      </c>
      <c r="C431" s="207">
        <v>269.54000000000002</v>
      </c>
      <c r="D431" s="203" t="s">
        <v>20</v>
      </c>
      <c r="E431" s="203" t="s">
        <v>61</v>
      </c>
    </row>
    <row r="432" spans="1:5">
      <c r="A432" s="210">
        <v>1712151</v>
      </c>
      <c r="B432" s="203" t="s">
        <v>8408</v>
      </c>
      <c r="C432" s="207">
        <v>287.39999999999998</v>
      </c>
      <c r="D432" s="203" t="s">
        <v>20</v>
      </c>
      <c r="E432" s="203" t="s">
        <v>8409</v>
      </c>
    </row>
    <row r="433" spans="1:5">
      <c r="A433" s="210">
        <v>1712151</v>
      </c>
      <c r="B433" s="203" t="s">
        <v>8379</v>
      </c>
      <c r="C433" s="207">
        <v>17.989999999999998</v>
      </c>
      <c r="D433" s="203" t="s">
        <v>20</v>
      </c>
      <c r="E433" s="203" t="s">
        <v>61</v>
      </c>
    </row>
    <row r="434" spans="1:5">
      <c r="A434" s="210">
        <v>1712151</v>
      </c>
      <c r="B434" s="203" t="s">
        <v>8381</v>
      </c>
      <c r="C434" s="207">
        <v>32.36</v>
      </c>
      <c r="D434" s="203" t="s">
        <v>20</v>
      </c>
      <c r="E434" s="203" t="s">
        <v>61</v>
      </c>
    </row>
    <row r="435" spans="1:5">
      <c r="A435" s="210">
        <v>3093396</v>
      </c>
      <c r="B435" s="203" t="s">
        <v>8379</v>
      </c>
      <c r="C435" s="207">
        <v>71.97</v>
      </c>
      <c r="D435" s="203" t="s">
        <v>20</v>
      </c>
      <c r="E435" s="203" t="s">
        <v>61</v>
      </c>
    </row>
    <row r="436" spans="1:5">
      <c r="A436" s="210">
        <v>3093396</v>
      </c>
      <c r="B436" s="203" t="s">
        <v>8380</v>
      </c>
      <c r="C436" s="207">
        <v>52.67</v>
      </c>
      <c r="D436" s="203" t="s">
        <v>20</v>
      </c>
      <c r="E436" s="203" t="s">
        <v>61</v>
      </c>
    </row>
    <row r="437" spans="1:5">
      <c r="A437" s="210">
        <v>3093396</v>
      </c>
      <c r="B437" s="203" t="s">
        <v>8381</v>
      </c>
      <c r="C437" s="207">
        <v>32.36</v>
      </c>
      <c r="D437" s="203" t="s">
        <v>20</v>
      </c>
      <c r="E437" s="203" t="s">
        <v>61</v>
      </c>
    </row>
    <row r="438" spans="1:5">
      <c r="A438" s="210">
        <v>3093396</v>
      </c>
      <c r="B438" s="203" t="s">
        <v>8430</v>
      </c>
      <c r="C438" s="207">
        <v>56.22</v>
      </c>
      <c r="D438" s="203" t="s">
        <v>20</v>
      </c>
      <c r="E438" s="203" t="s">
        <v>61</v>
      </c>
    </row>
    <row r="439" spans="1:5">
      <c r="A439" s="210">
        <v>3093396</v>
      </c>
      <c r="B439" s="203" t="s">
        <v>8382</v>
      </c>
      <c r="C439" s="207">
        <v>81.83</v>
      </c>
      <c r="D439" s="203" t="s">
        <v>20</v>
      </c>
      <c r="E439" s="203" t="s">
        <v>61</v>
      </c>
    </row>
    <row r="440" spans="1:5">
      <c r="A440" s="210">
        <v>1712156</v>
      </c>
      <c r="B440" s="203" t="s">
        <v>8483</v>
      </c>
      <c r="C440" s="207">
        <v>101.36</v>
      </c>
      <c r="D440" s="203" t="s">
        <v>20</v>
      </c>
      <c r="E440" s="203" t="s">
        <v>61</v>
      </c>
    </row>
    <row r="441" spans="1:5">
      <c r="A441" s="210">
        <v>1712156</v>
      </c>
      <c r="B441" s="203" t="s">
        <v>8511</v>
      </c>
      <c r="C441" s="207">
        <v>112.61</v>
      </c>
      <c r="D441" s="203" t="s">
        <v>20</v>
      </c>
      <c r="E441" s="203" t="s">
        <v>61</v>
      </c>
    </row>
    <row r="442" spans="1:5">
      <c r="A442" s="210">
        <v>1712156</v>
      </c>
      <c r="B442" s="203" t="s">
        <v>8475</v>
      </c>
      <c r="C442" s="207">
        <v>145.99</v>
      </c>
      <c r="D442" s="203" t="s">
        <v>20</v>
      </c>
      <c r="E442" s="203" t="s">
        <v>61</v>
      </c>
    </row>
    <row r="443" spans="1:5">
      <c r="A443" s="210">
        <v>1712156</v>
      </c>
      <c r="B443" s="203" t="s">
        <v>8431</v>
      </c>
      <c r="C443" s="207">
        <v>74.59</v>
      </c>
      <c r="D443" s="203" t="s">
        <v>20</v>
      </c>
      <c r="E443" s="203" t="s">
        <v>61</v>
      </c>
    </row>
    <row r="444" spans="1:5">
      <c r="A444" s="210">
        <v>1712156</v>
      </c>
      <c r="B444" s="203" t="s">
        <v>8432</v>
      </c>
      <c r="C444" s="207">
        <v>69.069999999999993</v>
      </c>
      <c r="D444" s="203" t="s">
        <v>20</v>
      </c>
      <c r="E444" s="203" t="s">
        <v>61</v>
      </c>
    </row>
    <row r="445" spans="1:5">
      <c r="A445" s="210">
        <v>1711714</v>
      </c>
      <c r="B445" s="203" t="s">
        <v>8418</v>
      </c>
      <c r="C445" s="207">
        <v>269.54000000000002</v>
      </c>
      <c r="D445" s="203" t="s">
        <v>20</v>
      </c>
      <c r="E445" s="203" t="s">
        <v>61</v>
      </c>
    </row>
    <row r="446" spans="1:5">
      <c r="A446" s="210">
        <v>1712979</v>
      </c>
      <c r="B446" s="203" t="s">
        <v>8512</v>
      </c>
      <c r="C446" s="207">
        <v>152.37</v>
      </c>
      <c r="D446" s="203" t="s">
        <v>20</v>
      </c>
      <c r="E446" s="203" t="s">
        <v>61</v>
      </c>
    </row>
    <row r="447" spans="1:5">
      <c r="A447" s="210">
        <v>1712155</v>
      </c>
      <c r="B447" s="203" t="s">
        <v>8512</v>
      </c>
      <c r="C447" s="207">
        <v>863.43</v>
      </c>
      <c r="D447" s="203" t="s">
        <v>20</v>
      </c>
      <c r="E447" s="203" t="s">
        <v>61</v>
      </c>
    </row>
    <row r="448" spans="1:5">
      <c r="A448" s="210">
        <v>3095148</v>
      </c>
      <c r="B448" s="203" t="s">
        <v>8394</v>
      </c>
      <c r="C448" s="207">
        <v>119.21</v>
      </c>
      <c r="D448" s="203" t="s">
        <v>20</v>
      </c>
      <c r="E448" s="203" t="s">
        <v>61</v>
      </c>
    </row>
    <row r="449" spans="1:5">
      <c r="A449" s="210">
        <v>3095148</v>
      </c>
      <c r="B449" s="203" t="s">
        <v>8379</v>
      </c>
      <c r="C449" s="207">
        <v>89.96</v>
      </c>
      <c r="D449" s="203" t="s">
        <v>20</v>
      </c>
      <c r="E449" s="203" t="s">
        <v>61</v>
      </c>
    </row>
    <row r="450" spans="1:5">
      <c r="A450" s="210">
        <v>3095148</v>
      </c>
      <c r="B450" s="203" t="s">
        <v>8380</v>
      </c>
      <c r="C450" s="207">
        <v>52.67</v>
      </c>
      <c r="D450" s="203" t="s">
        <v>20</v>
      </c>
      <c r="E450" s="203" t="s">
        <v>61</v>
      </c>
    </row>
    <row r="451" spans="1:5">
      <c r="A451" s="210">
        <v>3095148</v>
      </c>
      <c r="B451" s="203" t="s">
        <v>8381</v>
      </c>
      <c r="C451" s="207">
        <v>32.36</v>
      </c>
      <c r="D451" s="203" t="s">
        <v>20</v>
      </c>
      <c r="E451" s="203" t="s">
        <v>61</v>
      </c>
    </row>
    <row r="452" spans="1:5">
      <c r="A452" s="210">
        <v>3095148</v>
      </c>
      <c r="B452" s="203" t="s">
        <v>8382</v>
      </c>
      <c r="C452" s="207">
        <v>81.83</v>
      </c>
      <c r="D452" s="203" t="s">
        <v>20</v>
      </c>
      <c r="E452" s="203" t="s">
        <v>61</v>
      </c>
    </row>
    <row r="453" spans="1:5">
      <c r="A453" s="210">
        <v>1713683</v>
      </c>
      <c r="B453" s="203" t="s">
        <v>8448</v>
      </c>
      <c r="C453" s="207">
        <v>178.64</v>
      </c>
      <c r="D453" s="203" t="s">
        <v>20</v>
      </c>
      <c r="E453" s="203" t="s">
        <v>61</v>
      </c>
    </row>
    <row r="454" spans="1:5">
      <c r="A454" s="210">
        <v>1713683</v>
      </c>
      <c r="B454" s="203" t="s">
        <v>8379</v>
      </c>
      <c r="C454" s="207">
        <v>17.989999999999998</v>
      </c>
      <c r="D454" s="203" t="s">
        <v>20</v>
      </c>
      <c r="E454" s="203" t="s">
        <v>61</v>
      </c>
    </row>
    <row r="455" spans="1:5">
      <c r="A455" s="210">
        <v>1713683</v>
      </c>
      <c r="B455" s="203" t="s">
        <v>8381</v>
      </c>
      <c r="C455" s="207">
        <v>64.72</v>
      </c>
      <c r="D455" s="203" t="s">
        <v>20</v>
      </c>
      <c r="E455" s="203" t="s">
        <v>61</v>
      </c>
    </row>
    <row r="456" spans="1:5">
      <c r="A456" s="210">
        <v>1713180</v>
      </c>
      <c r="B456" s="203" t="s">
        <v>8418</v>
      </c>
      <c r="C456" s="207">
        <v>269.54000000000002</v>
      </c>
      <c r="D456" s="203" t="s">
        <v>20</v>
      </c>
      <c r="E456" s="203" t="s">
        <v>61</v>
      </c>
    </row>
    <row r="457" spans="1:5">
      <c r="A457" s="210">
        <v>1714505</v>
      </c>
      <c r="B457" s="203" t="s">
        <v>8483</v>
      </c>
      <c r="C457" s="8"/>
      <c r="D457" s="203" t="s">
        <v>20</v>
      </c>
      <c r="E457" s="203" t="s">
        <v>61</v>
      </c>
    </row>
    <row r="458" spans="1:5">
      <c r="A458" s="210">
        <v>1714505</v>
      </c>
      <c r="B458" s="205" t="s">
        <v>8511</v>
      </c>
      <c r="C458" s="8"/>
      <c r="D458" s="203" t="s">
        <v>20</v>
      </c>
      <c r="E458" s="203" t="s">
        <v>61</v>
      </c>
    </row>
    <row r="459" spans="1:5">
      <c r="A459" s="210">
        <v>1714505</v>
      </c>
      <c r="B459" s="203" t="s">
        <v>8448</v>
      </c>
      <c r="C459" s="8"/>
      <c r="D459" s="203" t="s">
        <v>20</v>
      </c>
      <c r="E459" s="203" t="s">
        <v>61</v>
      </c>
    </row>
    <row r="460" spans="1:5">
      <c r="A460" s="210">
        <v>3096561</v>
      </c>
      <c r="B460" s="203" t="s">
        <v>8483</v>
      </c>
      <c r="C460" s="207">
        <v>202.71</v>
      </c>
      <c r="D460" s="203" t="s">
        <v>20</v>
      </c>
      <c r="E460" s="203" t="s">
        <v>61</v>
      </c>
    </row>
    <row r="461" spans="1:5">
      <c r="A461" s="210">
        <v>3096556</v>
      </c>
      <c r="B461" s="203" t="s">
        <v>8394</v>
      </c>
      <c r="C461" s="207">
        <v>119.21</v>
      </c>
      <c r="D461" s="203" t="s">
        <v>20</v>
      </c>
      <c r="E461" s="203" t="s">
        <v>61</v>
      </c>
    </row>
    <row r="462" spans="1:5">
      <c r="A462" s="210">
        <v>3096556</v>
      </c>
      <c r="B462" s="203" t="s">
        <v>8379</v>
      </c>
      <c r="C462" s="207">
        <v>89.95</v>
      </c>
      <c r="D462" s="203" t="s">
        <v>20</v>
      </c>
      <c r="E462" s="203" t="s">
        <v>61</v>
      </c>
    </row>
    <row r="463" spans="1:5">
      <c r="A463" s="210">
        <v>3096556</v>
      </c>
      <c r="B463" s="203" t="s">
        <v>8380</v>
      </c>
      <c r="C463" s="207">
        <v>52.67</v>
      </c>
      <c r="D463" s="203" t="s">
        <v>20</v>
      </c>
      <c r="E463" s="203" t="s">
        <v>61</v>
      </c>
    </row>
    <row r="464" spans="1:5">
      <c r="A464" s="210">
        <v>3096556</v>
      </c>
      <c r="B464" s="203" t="s">
        <v>8381</v>
      </c>
      <c r="C464" s="207">
        <v>32.36</v>
      </c>
      <c r="D464" s="203" t="s">
        <v>20</v>
      </c>
      <c r="E464" s="203" t="s">
        <v>61</v>
      </c>
    </row>
    <row r="465" spans="1:5">
      <c r="A465" s="210">
        <v>3096556</v>
      </c>
      <c r="B465" s="203" t="s">
        <v>8382</v>
      </c>
      <c r="C465" s="207">
        <v>122.75</v>
      </c>
      <c r="D465" s="203" t="s">
        <v>20</v>
      </c>
      <c r="E465" s="203" t="s">
        <v>61</v>
      </c>
    </row>
    <row r="466" spans="1:5">
      <c r="A466" s="210">
        <v>3096756</v>
      </c>
      <c r="B466" s="203" t="s">
        <v>8513</v>
      </c>
      <c r="C466" s="207">
        <v>111.57</v>
      </c>
      <c r="D466" s="203" t="s">
        <v>20</v>
      </c>
      <c r="E466" s="203" t="s">
        <v>61</v>
      </c>
    </row>
    <row r="467" spans="1:5">
      <c r="A467" s="210">
        <v>3096756</v>
      </c>
      <c r="B467" s="203" t="s">
        <v>8380</v>
      </c>
      <c r="C467" s="207">
        <v>105.34</v>
      </c>
      <c r="D467" s="203" t="s">
        <v>20</v>
      </c>
      <c r="E467" s="203" t="s">
        <v>61</v>
      </c>
    </row>
    <row r="468" spans="1:5">
      <c r="A468" s="210">
        <v>1715108</v>
      </c>
      <c r="B468" s="203" t="s">
        <v>8483</v>
      </c>
      <c r="C468" s="207">
        <v>101.35</v>
      </c>
      <c r="D468" s="203" t="s">
        <v>20</v>
      </c>
      <c r="E468" s="203" t="s">
        <v>61</v>
      </c>
    </row>
    <row r="469" spans="1:5">
      <c r="A469" s="210">
        <v>1715108</v>
      </c>
      <c r="B469" s="203" t="s">
        <v>8514</v>
      </c>
      <c r="C469" s="207">
        <v>101.35</v>
      </c>
      <c r="D469" s="203" t="s">
        <v>20</v>
      </c>
      <c r="E469" s="203" t="s">
        <v>61</v>
      </c>
    </row>
    <row r="470" spans="1:5">
      <c r="A470" s="210">
        <v>1715108</v>
      </c>
      <c r="B470" s="203" t="s">
        <v>8408</v>
      </c>
      <c r="C470" s="207">
        <v>287.39999999999998</v>
      </c>
      <c r="D470" s="203" t="s">
        <v>20</v>
      </c>
      <c r="E470" s="203" t="s">
        <v>8409</v>
      </c>
    </row>
    <row r="471" spans="1:5">
      <c r="A471" s="210">
        <v>1715108</v>
      </c>
      <c r="B471" s="203" t="s">
        <v>8515</v>
      </c>
      <c r="C471" s="207">
        <v>88.74</v>
      </c>
      <c r="D471" s="203" t="s">
        <v>20</v>
      </c>
      <c r="E471" s="203" t="s">
        <v>61</v>
      </c>
    </row>
    <row r="472" spans="1:5">
      <c r="A472" s="210">
        <v>1714639</v>
      </c>
      <c r="B472" s="203" t="s">
        <v>8418</v>
      </c>
      <c r="C472" s="207">
        <v>359.38</v>
      </c>
      <c r="D472" s="203" t="s">
        <v>20</v>
      </c>
      <c r="E472" s="203" t="s">
        <v>61</v>
      </c>
    </row>
    <row r="473" spans="1:5">
      <c r="A473" s="210">
        <v>1714740</v>
      </c>
      <c r="B473" s="203" t="s">
        <v>8383</v>
      </c>
      <c r="C473" s="207">
        <v>42.78</v>
      </c>
      <c r="D473" s="203" t="s">
        <v>20</v>
      </c>
      <c r="E473" s="203" t="s">
        <v>61</v>
      </c>
    </row>
    <row r="474" spans="1:5">
      <c r="A474" s="210">
        <v>1714740</v>
      </c>
      <c r="B474" s="203" t="s">
        <v>8383</v>
      </c>
      <c r="C474" s="207">
        <v>42.78</v>
      </c>
      <c r="D474" s="203" t="s">
        <v>20</v>
      </c>
      <c r="E474" s="203" t="s">
        <v>61</v>
      </c>
    </row>
    <row r="475" spans="1:5">
      <c r="A475" s="210">
        <v>1714740</v>
      </c>
      <c r="B475" s="203" t="s">
        <v>8384</v>
      </c>
      <c r="C475" s="207">
        <v>42.78</v>
      </c>
      <c r="D475" s="203" t="s">
        <v>20</v>
      </c>
      <c r="E475" s="203" t="s">
        <v>61</v>
      </c>
    </row>
    <row r="476" spans="1:5">
      <c r="A476" s="210">
        <v>1714740</v>
      </c>
      <c r="B476" s="203" t="s">
        <v>8516</v>
      </c>
      <c r="C476" s="207">
        <v>46.59</v>
      </c>
      <c r="D476" s="203" t="s">
        <v>20</v>
      </c>
      <c r="E476" s="203" t="s">
        <v>61</v>
      </c>
    </row>
    <row r="477" spans="1:5">
      <c r="A477" s="210">
        <v>1714740</v>
      </c>
      <c r="B477" s="203" t="s">
        <v>8517</v>
      </c>
      <c r="C477" s="207">
        <v>164.44</v>
      </c>
      <c r="D477" s="203" t="s">
        <v>20</v>
      </c>
      <c r="E477" s="203" t="s">
        <v>61</v>
      </c>
    </row>
    <row r="478" spans="1:5">
      <c r="A478" s="210">
        <v>1714740</v>
      </c>
      <c r="B478" s="203" t="s">
        <v>8518</v>
      </c>
      <c r="C478" s="207">
        <v>164.44</v>
      </c>
      <c r="D478" s="203" t="s">
        <v>20</v>
      </c>
      <c r="E478" s="203" t="s">
        <v>61</v>
      </c>
    </row>
    <row r="479" spans="1:5">
      <c r="A479" s="210">
        <v>1716089</v>
      </c>
      <c r="B479" s="203" t="s">
        <v>8418</v>
      </c>
      <c r="C479" s="207">
        <v>359.38</v>
      </c>
      <c r="D479" s="203" t="s">
        <v>20</v>
      </c>
      <c r="E479" s="203" t="s">
        <v>61</v>
      </c>
    </row>
    <row r="480" spans="1:5">
      <c r="A480" s="210">
        <v>3098888</v>
      </c>
      <c r="B480" s="203" t="s">
        <v>8488</v>
      </c>
      <c r="C480" s="207">
        <v>38.65</v>
      </c>
      <c r="D480" s="203" t="s">
        <v>20</v>
      </c>
      <c r="E480" s="203" t="s">
        <v>61</v>
      </c>
    </row>
    <row r="481" spans="1:5">
      <c r="A481" s="210">
        <v>3098888</v>
      </c>
      <c r="B481" s="203" t="s">
        <v>8495</v>
      </c>
      <c r="C481" s="207">
        <v>38.65</v>
      </c>
      <c r="D481" s="203" t="s">
        <v>20</v>
      </c>
      <c r="E481" s="203" t="s">
        <v>61</v>
      </c>
    </row>
    <row r="482" spans="1:5">
      <c r="A482" s="210">
        <v>3098888</v>
      </c>
      <c r="B482" s="203" t="s">
        <v>8496</v>
      </c>
      <c r="C482" s="207">
        <v>38.65</v>
      </c>
      <c r="D482" s="203" t="s">
        <v>20</v>
      </c>
      <c r="E482" s="203" t="s">
        <v>61</v>
      </c>
    </row>
    <row r="483" spans="1:5">
      <c r="A483" s="210">
        <v>3098888</v>
      </c>
      <c r="B483" s="203" t="s">
        <v>8497</v>
      </c>
      <c r="C483" s="207">
        <v>64.47</v>
      </c>
      <c r="D483" s="203" t="s">
        <v>20</v>
      </c>
      <c r="E483" s="203" t="s">
        <v>61</v>
      </c>
    </row>
    <row r="484" spans="1:5">
      <c r="A484" s="210">
        <v>3098888</v>
      </c>
      <c r="B484" s="203" t="s">
        <v>8499</v>
      </c>
      <c r="C484" s="207">
        <v>51.48</v>
      </c>
      <c r="D484" s="203" t="s">
        <v>20</v>
      </c>
      <c r="E484" s="203" t="s">
        <v>61</v>
      </c>
    </row>
    <row r="485" spans="1:5">
      <c r="A485" s="210">
        <v>3098888</v>
      </c>
      <c r="B485" s="203" t="s">
        <v>8379</v>
      </c>
      <c r="C485" s="207">
        <v>71.97</v>
      </c>
      <c r="D485" s="203" t="s">
        <v>20</v>
      </c>
      <c r="E485" s="203" t="s">
        <v>61</v>
      </c>
    </row>
    <row r="486" spans="1:5">
      <c r="A486" s="210">
        <v>3098888</v>
      </c>
      <c r="B486" s="203" t="s">
        <v>8380</v>
      </c>
      <c r="C486" s="207">
        <v>52.67</v>
      </c>
      <c r="D486" s="203" t="s">
        <v>20</v>
      </c>
      <c r="E486" s="203" t="s">
        <v>61</v>
      </c>
    </row>
    <row r="487" spans="1:5">
      <c r="A487" s="210">
        <v>3098888</v>
      </c>
      <c r="B487" s="203" t="s">
        <v>8381</v>
      </c>
      <c r="C487" s="207">
        <v>32.36</v>
      </c>
      <c r="D487" s="203" t="s">
        <v>20</v>
      </c>
      <c r="E487" s="203" t="s">
        <v>61</v>
      </c>
    </row>
    <row r="488" spans="1:5">
      <c r="A488" s="210">
        <v>3098888</v>
      </c>
      <c r="B488" s="203" t="s">
        <v>8382</v>
      </c>
      <c r="C488" s="207">
        <v>81.83</v>
      </c>
      <c r="D488" s="203" t="s">
        <v>20</v>
      </c>
      <c r="E488" s="203" t="s">
        <v>61</v>
      </c>
    </row>
    <row r="489" spans="1:5">
      <c r="A489" s="210">
        <v>1717348</v>
      </c>
      <c r="B489" s="203" t="s">
        <v>8383</v>
      </c>
      <c r="C489" s="207">
        <v>42.78</v>
      </c>
      <c r="D489" s="203" t="s">
        <v>20</v>
      </c>
      <c r="E489" s="203" t="s">
        <v>61</v>
      </c>
    </row>
    <row r="490" spans="1:5">
      <c r="A490" s="210">
        <v>1717348</v>
      </c>
      <c r="B490" s="203" t="s">
        <v>8384</v>
      </c>
      <c r="C490" s="207">
        <v>42.78</v>
      </c>
      <c r="D490" s="203" t="s">
        <v>20</v>
      </c>
      <c r="E490" s="203" t="s">
        <v>61</v>
      </c>
    </row>
    <row r="491" spans="1:5">
      <c r="A491" s="210">
        <v>1717348</v>
      </c>
      <c r="B491" s="203" t="s">
        <v>8519</v>
      </c>
      <c r="C491" s="207">
        <v>58.02</v>
      </c>
      <c r="D491" s="203" t="s">
        <v>20</v>
      </c>
      <c r="E491" s="203" t="s">
        <v>61</v>
      </c>
    </row>
    <row r="492" spans="1:5">
      <c r="A492" s="210">
        <v>1717348</v>
      </c>
      <c r="B492" s="203" t="s">
        <v>8520</v>
      </c>
      <c r="C492" s="207">
        <v>644.84</v>
      </c>
      <c r="D492" s="203" t="s">
        <v>20</v>
      </c>
      <c r="E492" s="203" t="s">
        <v>61</v>
      </c>
    </row>
    <row r="493" spans="1:5">
      <c r="A493" s="210">
        <v>1717348</v>
      </c>
      <c r="B493" s="203" t="s">
        <v>8379</v>
      </c>
      <c r="C493" s="207">
        <v>35.979999999999997</v>
      </c>
      <c r="D493" s="203" t="s">
        <v>20</v>
      </c>
      <c r="E493" s="203" t="s">
        <v>61</v>
      </c>
    </row>
    <row r="494" spans="1:5">
      <c r="A494" s="210">
        <v>1717348</v>
      </c>
      <c r="B494" s="203" t="s">
        <v>8381</v>
      </c>
      <c r="C494" s="207">
        <v>48.54</v>
      </c>
      <c r="D494" s="203" t="s">
        <v>20</v>
      </c>
      <c r="E494" s="203" t="s">
        <v>61</v>
      </c>
    </row>
    <row r="495" spans="1:5">
      <c r="A495" s="210">
        <v>1717347</v>
      </c>
      <c r="B495" s="203" t="s">
        <v>8413</v>
      </c>
      <c r="C495" s="207">
        <v>443.76</v>
      </c>
      <c r="D495" s="203" t="s">
        <v>20</v>
      </c>
      <c r="E495" s="203" t="s">
        <v>61</v>
      </c>
    </row>
    <row r="496" spans="1:5">
      <c r="A496" s="210">
        <v>3100175</v>
      </c>
      <c r="B496" s="203" t="s">
        <v>8521</v>
      </c>
      <c r="C496" s="207">
        <v>52.44</v>
      </c>
      <c r="D496" s="203" t="s">
        <v>20</v>
      </c>
      <c r="E496" s="203" t="s">
        <v>61</v>
      </c>
    </row>
    <row r="497" spans="1:5">
      <c r="A497" s="210">
        <v>3100175</v>
      </c>
      <c r="B497" s="203" t="s">
        <v>8394</v>
      </c>
      <c r="C497" s="207">
        <v>238.42</v>
      </c>
      <c r="D497" s="203" t="s">
        <v>20</v>
      </c>
      <c r="E497" s="203" t="s">
        <v>61</v>
      </c>
    </row>
    <row r="498" spans="1:5">
      <c r="A498" s="210">
        <v>3100175</v>
      </c>
      <c r="B498" s="203" t="s">
        <v>8379</v>
      </c>
      <c r="C498" s="207">
        <v>71.97</v>
      </c>
      <c r="D498" s="203" t="s">
        <v>20</v>
      </c>
      <c r="E498" s="203" t="s">
        <v>61</v>
      </c>
    </row>
    <row r="499" spans="1:5">
      <c r="A499" s="210">
        <v>3100175</v>
      </c>
      <c r="B499" s="203" t="s">
        <v>8380</v>
      </c>
      <c r="C499" s="207">
        <v>52.67</v>
      </c>
      <c r="D499" s="203" t="s">
        <v>20</v>
      </c>
      <c r="E499" s="203" t="s">
        <v>61</v>
      </c>
    </row>
    <row r="500" spans="1:5">
      <c r="A500" s="210">
        <v>3100175</v>
      </c>
      <c r="B500" s="203" t="s">
        <v>8381</v>
      </c>
      <c r="C500" s="207">
        <v>32.36</v>
      </c>
      <c r="D500" s="203" t="s">
        <v>20</v>
      </c>
      <c r="E500" s="203" t="s">
        <v>61</v>
      </c>
    </row>
    <row r="501" spans="1:5">
      <c r="A501" s="210">
        <v>3100175</v>
      </c>
      <c r="B501" s="203" t="s">
        <v>8522</v>
      </c>
      <c r="C501" s="207">
        <v>112.45</v>
      </c>
      <c r="D501" s="203" t="s">
        <v>20</v>
      </c>
      <c r="E501" s="203" t="s">
        <v>61</v>
      </c>
    </row>
    <row r="502" spans="1:5">
      <c r="A502" s="210">
        <v>3100175</v>
      </c>
      <c r="B502" s="203" t="s">
        <v>8382</v>
      </c>
      <c r="C502" s="207">
        <v>40.92</v>
      </c>
      <c r="D502" s="203" t="s">
        <v>20</v>
      </c>
      <c r="E502" s="203" t="s">
        <v>61</v>
      </c>
    </row>
    <row r="503" spans="1:5">
      <c r="A503" s="210">
        <v>1717506</v>
      </c>
      <c r="B503" s="203" t="s">
        <v>8418</v>
      </c>
      <c r="C503" s="207">
        <v>359.38</v>
      </c>
      <c r="D503" s="203" t="s">
        <v>20</v>
      </c>
      <c r="E503" s="203" t="s">
        <v>61</v>
      </c>
    </row>
    <row r="504" spans="1:5">
      <c r="A504" s="210">
        <v>1718296</v>
      </c>
      <c r="B504" s="203" t="s">
        <v>8523</v>
      </c>
      <c r="C504" s="207">
        <v>166.25</v>
      </c>
      <c r="D504" s="203" t="s">
        <v>20</v>
      </c>
      <c r="E504" s="203" t="s">
        <v>61</v>
      </c>
    </row>
    <row r="505" spans="1:5">
      <c r="A505" s="210">
        <v>1718296</v>
      </c>
      <c r="B505" s="203" t="s">
        <v>8413</v>
      </c>
      <c r="C505" s="207">
        <v>184.9</v>
      </c>
      <c r="D505" s="203" t="s">
        <v>20</v>
      </c>
      <c r="E505" s="203" t="s">
        <v>61</v>
      </c>
    </row>
    <row r="506" spans="1:5">
      <c r="A506" s="210">
        <v>1718034</v>
      </c>
      <c r="B506" s="203" t="s">
        <v>8390</v>
      </c>
      <c r="C506" s="207">
        <v>36.54</v>
      </c>
      <c r="D506" s="203" t="s">
        <v>20</v>
      </c>
      <c r="E506" s="203" t="s">
        <v>61</v>
      </c>
    </row>
    <row r="507" spans="1:5">
      <c r="A507" s="210">
        <v>1718034</v>
      </c>
      <c r="B507" s="203" t="s">
        <v>8524</v>
      </c>
      <c r="C507" s="207">
        <v>54.81</v>
      </c>
      <c r="D507" s="203" t="s">
        <v>20</v>
      </c>
      <c r="E507" s="203" t="s">
        <v>61</v>
      </c>
    </row>
    <row r="508" spans="1:5">
      <c r="A508" s="210">
        <v>1718034</v>
      </c>
      <c r="B508" s="203" t="s">
        <v>8525</v>
      </c>
      <c r="C508" s="207">
        <v>50.19</v>
      </c>
      <c r="D508" s="203" t="s">
        <v>20</v>
      </c>
      <c r="E508" s="203" t="s">
        <v>61</v>
      </c>
    </row>
    <row r="509" spans="1:5">
      <c r="A509" s="210">
        <v>1718034</v>
      </c>
      <c r="B509" s="203" t="s">
        <v>8526</v>
      </c>
      <c r="C509" s="207">
        <v>73.08</v>
      </c>
      <c r="D509" s="203" t="s">
        <v>20</v>
      </c>
      <c r="E509" s="203" t="s">
        <v>61</v>
      </c>
    </row>
    <row r="510" spans="1:5" ht="28.5">
      <c r="A510" s="210">
        <v>1718034</v>
      </c>
      <c r="B510" s="203" t="s">
        <v>8527</v>
      </c>
      <c r="C510" s="207">
        <v>54.81</v>
      </c>
      <c r="D510" s="203" t="s">
        <v>20</v>
      </c>
      <c r="E510" s="203" t="s">
        <v>61</v>
      </c>
    </row>
    <row r="511" spans="1:5">
      <c r="A511" s="210">
        <v>1718954</v>
      </c>
      <c r="B511" s="203" t="s">
        <v>8528</v>
      </c>
      <c r="C511" s="207">
        <v>202.65</v>
      </c>
      <c r="D511" s="203" t="s">
        <v>20</v>
      </c>
      <c r="E511" s="203" t="s">
        <v>61</v>
      </c>
    </row>
    <row r="512" spans="1:5">
      <c r="A512" s="210">
        <v>1718954</v>
      </c>
      <c r="B512" s="203" t="s">
        <v>8379</v>
      </c>
      <c r="C512" s="207">
        <v>71.959999999999994</v>
      </c>
      <c r="D512" s="203" t="s">
        <v>20</v>
      </c>
      <c r="E512" s="203" t="s">
        <v>61</v>
      </c>
    </row>
    <row r="513" spans="1:5">
      <c r="A513" s="210">
        <v>1718954</v>
      </c>
      <c r="B513" s="203" t="s">
        <v>8381</v>
      </c>
      <c r="C513" s="207">
        <v>48.54</v>
      </c>
      <c r="D513" s="203" t="s">
        <v>20</v>
      </c>
      <c r="E513" s="203" t="s">
        <v>61</v>
      </c>
    </row>
    <row r="514" spans="1:5">
      <c r="A514" s="210">
        <v>1719762</v>
      </c>
      <c r="B514" s="203" t="s">
        <v>8383</v>
      </c>
      <c r="C514" s="207">
        <v>85.56</v>
      </c>
      <c r="D514" s="203" t="s">
        <v>20</v>
      </c>
      <c r="E514" s="203" t="s">
        <v>61</v>
      </c>
    </row>
    <row r="515" spans="1:5">
      <c r="A515" s="210">
        <v>1719762</v>
      </c>
      <c r="B515" s="203" t="s">
        <v>8384</v>
      </c>
      <c r="C515" s="207">
        <v>42.78</v>
      </c>
      <c r="D515" s="203" t="s">
        <v>20</v>
      </c>
      <c r="E515" s="203" t="s">
        <v>61</v>
      </c>
    </row>
    <row r="516" spans="1:5">
      <c r="A516" s="210">
        <v>1719762</v>
      </c>
      <c r="B516" s="203" t="s">
        <v>8401</v>
      </c>
      <c r="C516" s="207">
        <v>42.78</v>
      </c>
      <c r="D516" s="203" t="s">
        <v>20</v>
      </c>
      <c r="E516" s="203" t="s">
        <v>61</v>
      </c>
    </row>
    <row r="517" spans="1:5">
      <c r="A517" s="210">
        <v>1719762</v>
      </c>
      <c r="B517" s="203" t="s">
        <v>8529</v>
      </c>
      <c r="C517" s="207">
        <v>36.450000000000003</v>
      </c>
      <c r="D517" s="203" t="s">
        <v>20</v>
      </c>
      <c r="E517" s="203" t="s">
        <v>61</v>
      </c>
    </row>
    <row r="518" spans="1:5">
      <c r="A518" s="210">
        <v>1719762</v>
      </c>
      <c r="B518" s="203" t="s">
        <v>8530</v>
      </c>
      <c r="C518" s="207">
        <v>194.08</v>
      </c>
      <c r="D518" s="203" t="s">
        <v>20</v>
      </c>
      <c r="E518" s="203" t="s">
        <v>61</v>
      </c>
    </row>
    <row r="519" spans="1:5">
      <c r="A519" s="210">
        <v>1719762</v>
      </c>
      <c r="B519" s="203" t="s">
        <v>8390</v>
      </c>
      <c r="C519" s="207">
        <v>36.54</v>
      </c>
      <c r="D519" s="203" t="s">
        <v>20</v>
      </c>
      <c r="E519" s="203" t="s">
        <v>61</v>
      </c>
    </row>
    <row r="520" spans="1:5">
      <c r="A520" s="210">
        <v>1719762</v>
      </c>
      <c r="B520" s="203" t="s">
        <v>8524</v>
      </c>
      <c r="C520" s="207">
        <v>18.27</v>
      </c>
      <c r="D520" s="203" t="s">
        <v>20</v>
      </c>
      <c r="E520" s="203" t="s">
        <v>61</v>
      </c>
    </row>
    <row r="521" spans="1:5">
      <c r="A521" s="210">
        <v>1719762</v>
      </c>
      <c r="B521" s="203" t="s">
        <v>8525</v>
      </c>
      <c r="C521" s="207">
        <v>16.73</v>
      </c>
      <c r="D521" s="203" t="s">
        <v>20</v>
      </c>
      <c r="E521" s="203" t="s">
        <v>61</v>
      </c>
    </row>
    <row r="522" spans="1:5">
      <c r="A522" s="210">
        <v>1719762</v>
      </c>
      <c r="B522" s="203" t="s">
        <v>8526</v>
      </c>
      <c r="C522" s="207">
        <v>24.36</v>
      </c>
      <c r="D522" s="203" t="s">
        <v>20</v>
      </c>
      <c r="E522" s="203" t="s">
        <v>61</v>
      </c>
    </row>
    <row r="523" spans="1:5">
      <c r="A523" s="210">
        <v>1719616</v>
      </c>
      <c r="B523" s="203" t="s">
        <v>8531</v>
      </c>
      <c r="C523" s="207">
        <v>145.99</v>
      </c>
      <c r="D523" s="203" t="s">
        <v>20</v>
      </c>
      <c r="E523" s="203" t="s">
        <v>61</v>
      </c>
    </row>
    <row r="524" spans="1:5">
      <c r="A524" s="210">
        <v>1719789</v>
      </c>
      <c r="B524" s="203" t="s">
        <v>8386</v>
      </c>
      <c r="C524" s="207">
        <v>41</v>
      </c>
      <c r="D524" s="203" t="s">
        <v>20</v>
      </c>
      <c r="E524" s="203" t="s">
        <v>61</v>
      </c>
    </row>
    <row r="525" spans="1:5">
      <c r="A525" s="210">
        <v>1719789</v>
      </c>
      <c r="B525" s="203" t="s">
        <v>8386</v>
      </c>
      <c r="C525" s="207">
        <v>77.209999999999994</v>
      </c>
      <c r="D525" s="203" t="s">
        <v>20</v>
      </c>
      <c r="E525" s="203" t="s">
        <v>61</v>
      </c>
    </row>
    <row r="526" spans="1:5">
      <c r="A526" s="210">
        <v>1719789</v>
      </c>
      <c r="B526" s="203" t="s">
        <v>8483</v>
      </c>
      <c r="C526" s="207">
        <v>53.08</v>
      </c>
      <c r="D526" s="203" t="s">
        <v>20</v>
      </c>
      <c r="E526" s="203" t="s">
        <v>61</v>
      </c>
    </row>
    <row r="527" spans="1:5">
      <c r="A527" s="210">
        <v>1719789</v>
      </c>
      <c r="B527" s="203" t="s">
        <v>8514</v>
      </c>
      <c r="C527" s="207">
        <v>101.35</v>
      </c>
      <c r="D527" s="203" t="s">
        <v>20</v>
      </c>
      <c r="E527" s="203" t="s">
        <v>61</v>
      </c>
    </row>
    <row r="528" spans="1:5">
      <c r="A528" s="210">
        <v>1719789</v>
      </c>
      <c r="B528" s="203" t="s">
        <v>8511</v>
      </c>
      <c r="C528" s="207">
        <v>58.72</v>
      </c>
      <c r="D528" s="203" t="s">
        <v>20</v>
      </c>
      <c r="E528" s="203" t="s">
        <v>61</v>
      </c>
    </row>
    <row r="529" spans="1:5">
      <c r="A529" s="210">
        <v>1719789</v>
      </c>
      <c r="B529" s="203" t="s">
        <v>8408</v>
      </c>
      <c r="C529" s="207">
        <v>114.96</v>
      </c>
      <c r="D529" s="203" t="s">
        <v>20</v>
      </c>
      <c r="E529" s="203" t="s">
        <v>8409</v>
      </c>
    </row>
    <row r="530" spans="1:5">
      <c r="A530" s="210">
        <v>1719789</v>
      </c>
      <c r="B530" s="203" t="s">
        <v>8532</v>
      </c>
      <c r="C530" s="207">
        <v>107.04</v>
      </c>
      <c r="D530" s="203" t="s">
        <v>20</v>
      </c>
      <c r="E530" s="203" t="s">
        <v>61</v>
      </c>
    </row>
    <row r="531" spans="1:5">
      <c r="A531" s="210">
        <v>1719789</v>
      </c>
      <c r="B531" s="203" t="s">
        <v>8432</v>
      </c>
      <c r="C531" s="207">
        <v>414.42</v>
      </c>
      <c r="D531" s="203" t="s">
        <v>20</v>
      </c>
      <c r="E531" s="203" t="s">
        <v>61</v>
      </c>
    </row>
    <row r="532" spans="1:5">
      <c r="A532" s="210">
        <v>1719789</v>
      </c>
      <c r="B532" s="203" t="s">
        <v>8412</v>
      </c>
      <c r="C532" s="207">
        <v>66.69</v>
      </c>
      <c r="D532" s="203" t="s">
        <v>20</v>
      </c>
      <c r="E532" s="203" t="s">
        <v>61</v>
      </c>
    </row>
    <row r="533" spans="1:5">
      <c r="A533" s="210">
        <v>1719789</v>
      </c>
      <c r="B533" s="203" t="s">
        <v>8390</v>
      </c>
      <c r="C533" s="207">
        <v>54.81</v>
      </c>
      <c r="D533" s="203" t="s">
        <v>20</v>
      </c>
      <c r="E533" s="203" t="s">
        <v>61</v>
      </c>
    </row>
    <row r="534" spans="1:5">
      <c r="A534" s="210">
        <v>1719789</v>
      </c>
      <c r="B534" s="203" t="s">
        <v>8524</v>
      </c>
      <c r="C534" s="207">
        <v>54.81</v>
      </c>
      <c r="D534" s="203" t="s">
        <v>20</v>
      </c>
      <c r="E534" s="203" t="s">
        <v>61</v>
      </c>
    </row>
    <row r="535" spans="1:5">
      <c r="A535" s="210">
        <v>1718146</v>
      </c>
      <c r="B535" s="203" t="s">
        <v>8533</v>
      </c>
      <c r="C535" s="207">
        <v>1401.92</v>
      </c>
      <c r="D535" s="203" t="s">
        <v>20</v>
      </c>
      <c r="E535" s="203" t="s">
        <v>61</v>
      </c>
    </row>
    <row r="536" spans="1:5">
      <c r="A536" s="210">
        <v>1721102</v>
      </c>
      <c r="B536" s="203" t="s">
        <v>8383</v>
      </c>
      <c r="C536" s="207">
        <v>171.12</v>
      </c>
      <c r="D536" s="203" t="s">
        <v>20</v>
      </c>
      <c r="E536" s="203" t="s">
        <v>61</v>
      </c>
    </row>
    <row r="537" spans="1:5">
      <c r="A537" s="210">
        <v>1721102</v>
      </c>
      <c r="B537" s="203" t="s">
        <v>8478</v>
      </c>
      <c r="C537" s="207">
        <v>121.44</v>
      </c>
      <c r="D537" s="203" t="s">
        <v>20</v>
      </c>
      <c r="E537" s="203" t="s">
        <v>61</v>
      </c>
    </row>
    <row r="538" spans="1:5">
      <c r="A538" s="210">
        <v>1721102</v>
      </c>
      <c r="B538" s="203" t="s">
        <v>8432</v>
      </c>
      <c r="C538" s="207">
        <v>276.27999999999997</v>
      </c>
      <c r="D538" s="203" t="s">
        <v>20</v>
      </c>
      <c r="E538" s="203" t="s">
        <v>61</v>
      </c>
    </row>
    <row r="539" spans="1:5">
      <c r="A539" s="210">
        <v>3103749</v>
      </c>
      <c r="B539" s="203" t="s">
        <v>8379</v>
      </c>
      <c r="C539" s="207">
        <v>107.95</v>
      </c>
      <c r="D539" s="203" t="s">
        <v>20</v>
      </c>
      <c r="E539" s="203" t="s">
        <v>61</v>
      </c>
    </row>
    <row r="540" spans="1:5">
      <c r="A540" s="210">
        <v>3103749</v>
      </c>
      <c r="B540" s="203" t="s">
        <v>8380</v>
      </c>
      <c r="C540" s="207">
        <v>52.67</v>
      </c>
      <c r="D540" s="203" t="s">
        <v>20</v>
      </c>
      <c r="E540" s="203" t="s">
        <v>61</v>
      </c>
    </row>
    <row r="541" spans="1:5">
      <c r="A541" s="210">
        <v>3103749</v>
      </c>
      <c r="B541" s="203" t="s">
        <v>8381</v>
      </c>
      <c r="C541" s="207">
        <v>32.36</v>
      </c>
      <c r="D541" s="203" t="s">
        <v>20</v>
      </c>
      <c r="E541" s="203" t="s">
        <v>61</v>
      </c>
    </row>
    <row r="542" spans="1:5">
      <c r="A542" s="210">
        <v>3103749</v>
      </c>
      <c r="B542" s="203" t="s">
        <v>8382</v>
      </c>
      <c r="C542" s="210" t="s">
        <v>8534</v>
      </c>
      <c r="D542" s="203" t="s">
        <v>20</v>
      </c>
      <c r="E542" s="203" t="s">
        <v>61</v>
      </c>
    </row>
    <row r="543" spans="1:5">
      <c r="A543" s="210">
        <v>1720550</v>
      </c>
      <c r="B543" s="203" t="s">
        <v>8418</v>
      </c>
      <c r="C543" s="207">
        <v>359.38</v>
      </c>
      <c r="D543" s="203" t="s">
        <v>20</v>
      </c>
      <c r="E543" s="203" t="s">
        <v>61</v>
      </c>
    </row>
    <row r="544" spans="1:5">
      <c r="A544" s="210">
        <v>1721952</v>
      </c>
      <c r="B544" s="203" t="s">
        <v>8535</v>
      </c>
      <c r="C544" s="207">
        <v>106.64</v>
      </c>
      <c r="D544" s="203" t="s">
        <v>20</v>
      </c>
      <c r="E544" s="203" t="s">
        <v>61</v>
      </c>
    </row>
    <row r="545" spans="1:5">
      <c r="A545" s="210">
        <v>1721952</v>
      </c>
      <c r="B545" s="203" t="s">
        <v>8536</v>
      </c>
      <c r="C545" s="207">
        <v>139.5</v>
      </c>
      <c r="D545" s="203" t="s">
        <v>20</v>
      </c>
      <c r="E545" s="203" t="s">
        <v>61</v>
      </c>
    </row>
    <row r="546" spans="1:5">
      <c r="A546" s="210">
        <v>1721952</v>
      </c>
      <c r="B546" s="203" t="s">
        <v>8412</v>
      </c>
      <c r="C546" s="207">
        <v>133.38</v>
      </c>
      <c r="D546" s="203" t="s">
        <v>20</v>
      </c>
      <c r="E546" s="203" t="s">
        <v>61</v>
      </c>
    </row>
    <row r="547" spans="1:5">
      <c r="A547" s="210">
        <v>3105742</v>
      </c>
      <c r="B547" s="203" t="s">
        <v>8537</v>
      </c>
      <c r="C547" s="207">
        <v>217.95</v>
      </c>
      <c r="D547" s="203" t="s">
        <v>20</v>
      </c>
      <c r="E547" s="203" t="s">
        <v>61</v>
      </c>
    </row>
    <row r="548" spans="1:5">
      <c r="A548" s="210">
        <v>3105742</v>
      </c>
      <c r="B548" s="203" t="s">
        <v>8424</v>
      </c>
      <c r="C548" s="207">
        <v>70.08</v>
      </c>
      <c r="D548" s="203" t="s">
        <v>20</v>
      </c>
      <c r="E548" s="203" t="s">
        <v>61</v>
      </c>
    </row>
    <row r="549" spans="1:5">
      <c r="A549" s="210">
        <v>3105742</v>
      </c>
      <c r="B549" s="203" t="s">
        <v>8425</v>
      </c>
      <c r="C549" s="207">
        <v>70.08</v>
      </c>
      <c r="D549" s="203" t="s">
        <v>20</v>
      </c>
      <c r="E549" s="203" t="s">
        <v>61</v>
      </c>
    </row>
    <row r="550" spans="1:5">
      <c r="A550" s="210">
        <v>1722030</v>
      </c>
      <c r="B550" s="203" t="s">
        <v>8418</v>
      </c>
      <c r="C550" s="207">
        <v>359.38</v>
      </c>
      <c r="D550" s="203" t="s">
        <v>20</v>
      </c>
      <c r="E550" s="203" t="s">
        <v>61</v>
      </c>
    </row>
    <row r="551" spans="1:5">
      <c r="A551" s="210">
        <v>3105869</v>
      </c>
      <c r="B551" s="203" t="s">
        <v>8383</v>
      </c>
      <c r="C551" s="207">
        <v>855.64</v>
      </c>
      <c r="D551" s="203" t="s">
        <v>20</v>
      </c>
      <c r="E551" s="203" t="s">
        <v>61</v>
      </c>
    </row>
    <row r="552" spans="1:5">
      <c r="A552" s="210">
        <v>3105869</v>
      </c>
      <c r="B552" s="203" t="s">
        <v>8384</v>
      </c>
      <c r="C552" s="207">
        <v>641.73</v>
      </c>
      <c r="D552" s="203" t="s">
        <v>20</v>
      </c>
      <c r="E552" s="203" t="s">
        <v>61</v>
      </c>
    </row>
    <row r="553" spans="1:5">
      <c r="A553" s="210">
        <v>3105869</v>
      </c>
      <c r="B553" s="203" t="s">
        <v>8464</v>
      </c>
      <c r="C553" s="207">
        <v>761.03</v>
      </c>
      <c r="D553" s="203" t="s">
        <v>20</v>
      </c>
      <c r="E553" s="203" t="s">
        <v>61</v>
      </c>
    </row>
    <row r="554" spans="1:5">
      <c r="A554" s="210">
        <v>3105869</v>
      </c>
      <c r="B554" s="203" t="s">
        <v>8408</v>
      </c>
      <c r="C554" s="207">
        <v>2874</v>
      </c>
      <c r="D554" s="203" t="s">
        <v>20</v>
      </c>
      <c r="E554" s="203" t="s">
        <v>8409</v>
      </c>
    </row>
    <row r="555" spans="1:5">
      <c r="A555" s="210">
        <v>3106665</v>
      </c>
      <c r="B555" s="203" t="s">
        <v>8379</v>
      </c>
      <c r="C555" s="207">
        <v>71.97</v>
      </c>
      <c r="D555" s="203" t="s">
        <v>20</v>
      </c>
      <c r="E555" s="203" t="s">
        <v>61</v>
      </c>
    </row>
    <row r="556" spans="1:5">
      <c r="A556" s="210">
        <v>3106665</v>
      </c>
      <c r="B556" s="203" t="s">
        <v>8380</v>
      </c>
      <c r="C556" s="207">
        <v>26.33</v>
      </c>
      <c r="D556" s="203" t="s">
        <v>20</v>
      </c>
      <c r="E556" s="203" t="s">
        <v>61</v>
      </c>
    </row>
    <row r="557" spans="1:5">
      <c r="A557" s="210">
        <v>3106665</v>
      </c>
      <c r="B557" s="203" t="s">
        <v>8381</v>
      </c>
      <c r="C557" s="207">
        <v>32.36</v>
      </c>
      <c r="D557" s="203" t="s">
        <v>20</v>
      </c>
      <c r="E557" s="203" t="s">
        <v>61</v>
      </c>
    </row>
    <row r="558" spans="1:5">
      <c r="A558" s="210">
        <v>3106665</v>
      </c>
      <c r="B558" s="203" t="s">
        <v>8382</v>
      </c>
      <c r="C558" s="207">
        <v>81.83</v>
      </c>
      <c r="D558" s="203" t="s">
        <v>20</v>
      </c>
      <c r="E558" s="203" t="s">
        <v>61</v>
      </c>
    </row>
    <row r="559" spans="1:5">
      <c r="A559" s="210">
        <v>1723475</v>
      </c>
      <c r="B559" s="203" t="s">
        <v>8383</v>
      </c>
      <c r="C559" s="207">
        <v>42.78</v>
      </c>
      <c r="D559" s="203" t="s">
        <v>20</v>
      </c>
      <c r="E559" s="203" t="s">
        <v>61</v>
      </c>
    </row>
    <row r="560" spans="1:5">
      <c r="A560" s="210">
        <v>1723475</v>
      </c>
      <c r="B560" s="203" t="s">
        <v>8384</v>
      </c>
      <c r="C560" s="207">
        <v>42.78</v>
      </c>
      <c r="D560" s="203" t="s">
        <v>20</v>
      </c>
      <c r="E560" s="203" t="s">
        <v>61</v>
      </c>
    </row>
    <row r="561" spans="1:5">
      <c r="A561" s="210">
        <v>1723475</v>
      </c>
      <c r="B561" s="203" t="s">
        <v>8401</v>
      </c>
      <c r="C561" s="207">
        <v>42.78</v>
      </c>
      <c r="D561" s="203" t="s">
        <v>20</v>
      </c>
      <c r="E561" s="203" t="s">
        <v>61</v>
      </c>
    </row>
    <row r="562" spans="1:5">
      <c r="A562" s="210">
        <v>1723475</v>
      </c>
      <c r="B562" s="203" t="s">
        <v>8483</v>
      </c>
      <c r="C562" s="207">
        <v>53.08</v>
      </c>
      <c r="D562" s="203" t="s">
        <v>20</v>
      </c>
      <c r="E562" s="203" t="s">
        <v>61</v>
      </c>
    </row>
    <row r="563" spans="1:5">
      <c r="A563" s="210">
        <v>1723475</v>
      </c>
      <c r="B563" s="203" t="s">
        <v>8515</v>
      </c>
      <c r="C563" s="207">
        <v>177.48</v>
      </c>
      <c r="D563" s="203" t="s">
        <v>20</v>
      </c>
      <c r="E563" s="203" t="s">
        <v>61</v>
      </c>
    </row>
    <row r="564" spans="1:5">
      <c r="A564" s="210">
        <v>1723475</v>
      </c>
      <c r="B564" s="203" t="s">
        <v>8538</v>
      </c>
      <c r="C564" s="207">
        <v>28.32</v>
      </c>
      <c r="D564" s="203" t="s">
        <v>20</v>
      </c>
      <c r="E564" s="203" t="s">
        <v>61</v>
      </c>
    </row>
    <row r="565" spans="1:5">
      <c r="A565" s="210">
        <v>1723475</v>
      </c>
      <c r="B565" s="203" t="s">
        <v>8389</v>
      </c>
      <c r="C565" s="207">
        <v>16.309999999999999</v>
      </c>
      <c r="D565" s="203" t="s">
        <v>20</v>
      </c>
      <c r="E565" s="203" t="s">
        <v>61</v>
      </c>
    </row>
    <row r="566" spans="1:5">
      <c r="A566" s="210">
        <v>1723475</v>
      </c>
      <c r="B566" s="203" t="s">
        <v>8524</v>
      </c>
      <c r="C566" s="207">
        <v>16.309999999999999</v>
      </c>
      <c r="D566" s="203" t="s">
        <v>20</v>
      </c>
      <c r="E566" s="203" t="s">
        <v>61</v>
      </c>
    </row>
    <row r="567" spans="1:5">
      <c r="A567" s="210">
        <v>1723475</v>
      </c>
      <c r="B567" s="203" t="s">
        <v>8480</v>
      </c>
      <c r="C567" s="207">
        <v>212</v>
      </c>
      <c r="D567" s="203" t="s">
        <v>20</v>
      </c>
      <c r="E567" s="203" t="s">
        <v>61</v>
      </c>
    </row>
    <row r="568" spans="1:5">
      <c r="A568" s="210">
        <v>1723210</v>
      </c>
      <c r="B568" s="203" t="s">
        <v>8383</v>
      </c>
      <c r="C568" s="207">
        <v>727.26</v>
      </c>
      <c r="D568" s="203" t="s">
        <v>20</v>
      </c>
      <c r="E568" s="203" t="s">
        <v>61</v>
      </c>
    </row>
    <row r="569" spans="1:5">
      <c r="A569" s="210">
        <v>1723210</v>
      </c>
      <c r="B569" s="203" t="s">
        <v>8384</v>
      </c>
      <c r="C569" s="207">
        <v>727.26</v>
      </c>
      <c r="D569" s="203" t="s">
        <v>20</v>
      </c>
      <c r="E569" s="203" t="s">
        <v>61</v>
      </c>
    </row>
    <row r="570" spans="1:5">
      <c r="A570" s="210">
        <v>1723210</v>
      </c>
      <c r="B570" s="203" t="s">
        <v>8401</v>
      </c>
      <c r="C570" s="207">
        <v>727.26</v>
      </c>
      <c r="D570" s="203" t="s">
        <v>20</v>
      </c>
      <c r="E570" s="203" t="s">
        <v>61</v>
      </c>
    </row>
    <row r="571" spans="1:5">
      <c r="A571" s="210">
        <v>1723703</v>
      </c>
      <c r="B571" s="203" t="s">
        <v>8537</v>
      </c>
      <c r="C571" s="207">
        <v>348.72</v>
      </c>
      <c r="D571" s="203" t="s">
        <v>20</v>
      </c>
      <c r="E571" s="203" t="s">
        <v>61</v>
      </c>
    </row>
    <row r="572" spans="1:5">
      <c r="A572" s="210">
        <v>1723703</v>
      </c>
      <c r="B572" s="203" t="s">
        <v>8383</v>
      </c>
      <c r="C572" s="207">
        <v>42.78</v>
      </c>
      <c r="D572" s="203" t="s">
        <v>20</v>
      </c>
      <c r="E572" s="203" t="s">
        <v>61</v>
      </c>
    </row>
    <row r="573" spans="1:5">
      <c r="A573" s="210">
        <v>1723703</v>
      </c>
      <c r="B573" s="203" t="s">
        <v>8384</v>
      </c>
      <c r="C573" s="207">
        <v>42.78</v>
      </c>
      <c r="D573" s="203" t="s">
        <v>20</v>
      </c>
      <c r="E573" s="203" t="s">
        <v>61</v>
      </c>
    </row>
    <row r="574" spans="1:5">
      <c r="A574" s="210">
        <v>1723703</v>
      </c>
      <c r="B574" s="203" t="s">
        <v>8502</v>
      </c>
      <c r="C574" s="207">
        <v>190.33</v>
      </c>
      <c r="D574" s="203" t="s">
        <v>20</v>
      </c>
      <c r="E574" s="203" t="s">
        <v>61</v>
      </c>
    </row>
    <row r="575" spans="1:5">
      <c r="A575" s="210">
        <v>1723703</v>
      </c>
      <c r="B575" s="203" t="s">
        <v>8432</v>
      </c>
      <c r="C575" s="207">
        <v>138.13999999999999</v>
      </c>
      <c r="D575" s="203" t="s">
        <v>20</v>
      </c>
      <c r="E575" s="203" t="s">
        <v>61</v>
      </c>
    </row>
    <row r="576" spans="1:5">
      <c r="A576" s="210">
        <v>1723703</v>
      </c>
      <c r="B576" s="203" t="s">
        <v>8443</v>
      </c>
      <c r="C576" s="207">
        <v>539.28</v>
      </c>
      <c r="D576" s="203" t="s">
        <v>20</v>
      </c>
      <c r="E576" s="203" t="s">
        <v>61</v>
      </c>
    </row>
    <row r="577" spans="1:5">
      <c r="A577" s="210">
        <v>1723703</v>
      </c>
      <c r="B577" s="203" t="s">
        <v>8536</v>
      </c>
      <c r="C577" s="207">
        <v>46.5</v>
      </c>
      <c r="D577" s="203" t="s">
        <v>20</v>
      </c>
      <c r="E577" s="203" t="s">
        <v>61</v>
      </c>
    </row>
    <row r="578" spans="1:5">
      <c r="A578" s="210">
        <v>1724912</v>
      </c>
      <c r="B578" s="203" t="s">
        <v>8439</v>
      </c>
      <c r="C578" s="207">
        <v>275.16000000000003</v>
      </c>
      <c r="D578" s="203" t="s">
        <v>20</v>
      </c>
      <c r="E578" s="203" t="s">
        <v>61</v>
      </c>
    </row>
    <row r="579" spans="1:5">
      <c r="A579" s="210">
        <v>1724912</v>
      </c>
      <c r="B579" s="203" t="s">
        <v>8383</v>
      </c>
      <c r="C579" s="207">
        <v>98.37</v>
      </c>
      <c r="D579" s="203" t="s">
        <v>20</v>
      </c>
      <c r="E579" s="203" t="s">
        <v>61</v>
      </c>
    </row>
    <row r="580" spans="1:5">
      <c r="A580" s="210">
        <v>1724912</v>
      </c>
      <c r="B580" s="203" t="s">
        <v>8535</v>
      </c>
      <c r="C580" s="207">
        <v>319.76</v>
      </c>
      <c r="D580" s="203" t="s">
        <v>20</v>
      </c>
      <c r="E580" s="203" t="s">
        <v>61</v>
      </c>
    </row>
    <row r="581" spans="1:5">
      <c r="A581" s="210">
        <v>1724912</v>
      </c>
      <c r="B581" s="203" t="s">
        <v>8405</v>
      </c>
      <c r="C581" s="207">
        <v>269.64</v>
      </c>
      <c r="D581" s="203" t="s">
        <v>20</v>
      </c>
      <c r="E581" s="203" t="s">
        <v>61</v>
      </c>
    </row>
    <row r="582" spans="1:5">
      <c r="A582" s="210">
        <v>1724912</v>
      </c>
      <c r="B582" s="203" t="s">
        <v>8539</v>
      </c>
      <c r="C582" s="207">
        <v>283.60000000000002</v>
      </c>
      <c r="D582" s="203" t="s">
        <v>20</v>
      </c>
      <c r="E582" s="203" t="s">
        <v>61</v>
      </c>
    </row>
    <row r="583" spans="1:5">
      <c r="A583" s="210">
        <v>1724559</v>
      </c>
      <c r="B583" s="203" t="s">
        <v>8383</v>
      </c>
      <c r="C583" s="207">
        <v>282.5</v>
      </c>
      <c r="D583" s="203" t="s">
        <v>20</v>
      </c>
      <c r="E583" s="203" t="s">
        <v>61</v>
      </c>
    </row>
    <row r="584" spans="1:5">
      <c r="A584" s="210">
        <v>1724559</v>
      </c>
      <c r="B584" s="203" t="s">
        <v>8384</v>
      </c>
      <c r="C584" s="207">
        <v>282.5</v>
      </c>
      <c r="D584" s="203" t="s">
        <v>20</v>
      </c>
      <c r="E584" s="203" t="s">
        <v>61</v>
      </c>
    </row>
    <row r="585" spans="1:5">
      <c r="A585" s="210">
        <v>1724559</v>
      </c>
      <c r="B585" s="203" t="s">
        <v>8401</v>
      </c>
      <c r="C585" s="207">
        <v>282.5</v>
      </c>
      <c r="D585" s="203" t="s">
        <v>20</v>
      </c>
      <c r="E585" s="203" t="s">
        <v>61</v>
      </c>
    </row>
    <row r="586" spans="1:5">
      <c r="A586" s="210">
        <v>1724934</v>
      </c>
      <c r="B586" s="203" t="s">
        <v>8540</v>
      </c>
      <c r="C586" s="207">
        <v>280.41000000000003</v>
      </c>
      <c r="D586" s="203" t="s">
        <v>20</v>
      </c>
      <c r="E586" s="203" t="s">
        <v>61</v>
      </c>
    </row>
    <row r="587" spans="1:5">
      <c r="A587" s="210">
        <v>1724934</v>
      </c>
      <c r="B587" s="203" t="s">
        <v>8480</v>
      </c>
      <c r="C587" s="207">
        <v>265</v>
      </c>
      <c r="D587" s="203" t="s">
        <v>20</v>
      </c>
      <c r="E587" s="203" t="s">
        <v>61</v>
      </c>
    </row>
    <row r="588" spans="1:5">
      <c r="A588" s="210">
        <v>3112100</v>
      </c>
      <c r="B588" s="203" t="s">
        <v>8379</v>
      </c>
      <c r="C588" s="207">
        <v>71.97</v>
      </c>
      <c r="D588" s="203" t="s">
        <v>20</v>
      </c>
      <c r="E588" s="203" t="s">
        <v>61</v>
      </c>
    </row>
    <row r="589" spans="1:5">
      <c r="A589" s="210">
        <v>3112100</v>
      </c>
      <c r="B589" s="203" t="s">
        <v>8380</v>
      </c>
      <c r="C589" s="207">
        <v>52.67</v>
      </c>
      <c r="D589" s="203" t="s">
        <v>20</v>
      </c>
      <c r="E589" s="203" t="s">
        <v>61</v>
      </c>
    </row>
    <row r="590" spans="1:5">
      <c r="A590" s="210">
        <v>3112100</v>
      </c>
      <c r="B590" s="203" t="s">
        <v>8381</v>
      </c>
      <c r="C590" s="207">
        <v>32.36</v>
      </c>
      <c r="D590" s="203" t="s">
        <v>20</v>
      </c>
      <c r="E590" s="203" t="s">
        <v>61</v>
      </c>
    </row>
    <row r="591" spans="1:5">
      <c r="A591" s="210">
        <v>3112100</v>
      </c>
      <c r="B591" s="203" t="s">
        <v>8382</v>
      </c>
      <c r="C591" s="207">
        <v>81.83</v>
      </c>
      <c r="D591" s="203" t="s">
        <v>20</v>
      </c>
      <c r="E591" s="203" t="s">
        <v>61</v>
      </c>
    </row>
    <row r="592" spans="1:5">
      <c r="A592" s="210">
        <v>3112100</v>
      </c>
      <c r="B592" s="203" t="s">
        <v>8424</v>
      </c>
      <c r="C592" s="207">
        <v>21.02</v>
      </c>
      <c r="D592" s="203" t="s">
        <v>20</v>
      </c>
      <c r="E592" s="203" t="s">
        <v>61</v>
      </c>
    </row>
    <row r="593" spans="1:5">
      <c r="A593" s="210">
        <v>3112100</v>
      </c>
      <c r="B593" s="203" t="s">
        <v>8425</v>
      </c>
      <c r="C593" s="207">
        <v>21.02</v>
      </c>
      <c r="D593" s="203" t="s">
        <v>20</v>
      </c>
      <c r="E593" s="203" t="s">
        <v>61</v>
      </c>
    </row>
    <row r="594" spans="1:5" ht="14.25">
      <c r="A594">
        <v>1794625</v>
      </c>
      <c r="B594" t="s">
        <v>8541</v>
      </c>
      <c r="C594" s="207">
        <v>221.85</v>
      </c>
      <c r="D594" t="s">
        <v>20</v>
      </c>
      <c r="E594" t="s">
        <v>8542</v>
      </c>
    </row>
    <row r="595" spans="1:5">
      <c r="A595">
        <v>3220061</v>
      </c>
      <c r="B595" t="s">
        <v>8543</v>
      </c>
      <c r="C595">
        <v>225.22</v>
      </c>
      <c r="D595" t="s">
        <v>20</v>
      </c>
      <c r="E595" t="s">
        <v>8542</v>
      </c>
    </row>
    <row r="596" spans="1:5">
      <c r="A596">
        <v>3220061</v>
      </c>
      <c r="B596" t="s">
        <v>8379</v>
      </c>
      <c r="C596" s="8">
        <v>71.97</v>
      </c>
      <c r="D596" t="s">
        <v>20</v>
      </c>
      <c r="E596" t="s">
        <v>8542</v>
      </c>
    </row>
    <row r="597" spans="1:5">
      <c r="A597">
        <v>3220061</v>
      </c>
      <c r="B597" t="s">
        <v>8380</v>
      </c>
      <c r="C597" s="8">
        <v>52.67</v>
      </c>
      <c r="D597" t="s">
        <v>20</v>
      </c>
      <c r="E597" t="s">
        <v>8542</v>
      </c>
    </row>
    <row r="598" spans="1:5">
      <c r="A598">
        <v>3220061</v>
      </c>
      <c r="B598" t="s">
        <v>8381</v>
      </c>
      <c r="C598">
        <v>16.18</v>
      </c>
      <c r="D598" t="s">
        <v>20</v>
      </c>
      <c r="E598" t="s">
        <v>8542</v>
      </c>
    </row>
    <row r="599" spans="1:5">
      <c r="A599">
        <v>3220061</v>
      </c>
      <c r="B599" t="s">
        <v>8382</v>
      </c>
      <c r="C599" s="8">
        <v>122.75</v>
      </c>
      <c r="D599" t="s">
        <v>20</v>
      </c>
      <c r="E599" t="s">
        <v>8542</v>
      </c>
    </row>
    <row r="600" spans="1:5">
      <c r="A600">
        <v>1796945</v>
      </c>
      <c r="B600" t="s">
        <v>8544</v>
      </c>
      <c r="C600" s="8">
        <v>50.9</v>
      </c>
      <c r="D600" t="s">
        <v>20</v>
      </c>
      <c r="E600" t="s">
        <v>61</v>
      </c>
    </row>
    <row r="601" spans="1:5">
      <c r="A601">
        <v>1796945</v>
      </c>
      <c r="B601" t="s">
        <v>8545</v>
      </c>
      <c r="C601" s="8">
        <v>50.9</v>
      </c>
      <c r="D601" t="s">
        <v>20</v>
      </c>
      <c r="E601" t="s">
        <v>61</v>
      </c>
    </row>
    <row r="602" spans="1:5">
      <c r="A602">
        <v>1796945</v>
      </c>
      <c r="B602" t="s">
        <v>8546</v>
      </c>
      <c r="C602" s="8">
        <v>55.84</v>
      </c>
      <c r="D602" t="s">
        <v>20</v>
      </c>
      <c r="E602" t="s">
        <v>61</v>
      </c>
    </row>
    <row r="603" spans="1:5">
      <c r="A603">
        <v>1796945</v>
      </c>
      <c r="B603" t="s">
        <v>8547</v>
      </c>
      <c r="C603" s="8">
        <v>57.5</v>
      </c>
      <c r="D603" t="s">
        <v>20</v>
      </c>
      <c r="E603" t="s">
        <v>61</v>
      </c>
    </row>
    <row r="604" spans="1:5">
      <c r="C604" s="8"/>
    </row>
    <row r="605" spans="1:5">
      <c r="C605" s="8"/>
    </row>
    <row r="606" spans="1:5">
      <c r="B606" t="s">
        <v>5871</v>
      </c>
      <c r="C606" s="8">
        <f>SUM(C2:C603)</f>
        <v>86722.509999999951</v>
      </c>
    </row>
    <row r="607" spans="1:5">
      <c r="C607" s="8"/>
    </row>
    <row r="608" spans="1:5">
      <c r="C608" s="8"/>
    </row>
    <row r="609" spans="3:3">
      <c r="C609" s="8"/>
    </row>
    <row r="610" spans="3:3">
      <c r="C610" s="8"/>
    </row>
    <row r="611" spans="3:3">
      <c r="C611" s="8"/>
    </row>
    <row r="612" spans="3:3">
      <c r="C612" s="8"/>
    </row>
    <row r="613" spans="3:3">
      <c r="C613" s="8"/>
    </row>
    <row r="614" spans="3:3">
      <c r="C614" s="8"/>
    </row>
    <row r="615" spans="3:3">
      <c r="C615" s="8"/>
    </row>
    <row r="616" spans="3:3">
      <c r="C616" s="8"/>
    </row>
    <row r="617" spans="3:3">
      <c r="C617" s="8"/>
    </row>
    <row r="618" spans="3:3">
      <c r="C618" s="8"/>
    </row>
    <row r="619" spans="3:3">
      <c r="C619" s="8"/>
    </row>
    <row r="620" spans="3:3">
      <c r="C620" s="8"/>
    </row>
    <row r="621" spans="3:3">
      <c r="C621" s="8"/>
    </row>
    <row r="622" spans="3:3">
      <c r="C622" s="8"/>
    </row>
    <row r="623" spans="3:3">
      <c r="C623" s="8"/>
    </row>
    <row r="624" spans="3:3">
      <c r="C624" s="8"/>
    </row>
    <row r="625" spans="3:3">
      <c r="C625" s="8"/>
    </row>
    <row r="626" spans="3:3">
      <c r="C626" s="8"/>
    </row>
    <row r="627" spans="3:3">
      <c r="C627" s="8"/>
    </row>
    <row r="628" spans="3:3">
      <c r="C628" s="8"/>
    </row>
    <row r="629" spans="3:3">
      <c r="C629" s="8"/>
    </row>
    <row r="630" spans="3:3">
      <c r="C630" s="8"/>
    </row>
    <row r="631" spans="3:3">
      <c r="C631" s="8"/>
    </row>
    <row r="632" spans="3:3">
      <c r="C632" s="8"/>
    </row>
    <row r="633" spans="3:3">
      <c r="C633" s="8"/>
    </row>
    <row r="634" spans="3:3">
      <c r="C634" s="8"/>
    </row>
    <row r="635" spans="3:3">
      <c r="C635" s="8"/>
    </row>
    <row r="636" spans="3:3">
      <c r="C636" s="8"/>
    </row>
    <row r="637" spans="3:3">
      <c r="C637" s="8"/>
    </row>
    <row r="638" spans="3:3">
      <c r="C638" s="8"/>
    </row>
    <row r="639" spans="3:3">
      <c r="C639" s="8"/>
    </row>
    <row r="640" spans="3:3">
      <c r="C640" s="8"/>
    </row>
    <row r="641" spans="3:3">
      <c r="C641" s="8"/>
    </row>
    <row r="642" spans="3:3">
      <c r="C642" s="8"/>
    </row>
    <row r="643" spans="3:3">
      <c r="C643" s="8"/>
    </row>
    <row r="644" spans="3:3">
      <c r="C644" s="8"/>
    </row>
    <row r="645" spans="3:3">
      <c r="C645" s="8"/>
    </row>
    <row r="646" spans="3:3">
      <c r="C646" s="8"/>
    </row>
    <row r="647" spans="3:3">
      <c r="C647" s="8"/>
    </row>
    <row r="648" spans="3:3">
      <c r="C648" s="8"/>
    </row>
    <row r="649" spans="3:3">
      <c r="C649" s="8"/>
    </row>
    <row r="650" spans="3:3">
      <c r="C650" s="8"/>
    </row>
    <row r="651" spans="3:3">
      <c r="C651" s="8"/>
    </row>
    <row r="652" spans="3:3">
      <c r="C652" s="8"/>
    </row>
    <row r="653" spans="3:3">
      <c r="C653" s="8"/>
    </row>
    <row r="654" spans="3:3">
      <c r="C654" s="8"/>
    </row>
    <row r="655" spans="3:3">
      <c r="C655" s="8"/>
    </row>
    <row r="656" spans="3:3">
      <c r="C656" s="8"/>
    </row>
    <row r="657" spans="3:3">
      <c r="C657" s="8"/>
    </row>
    <row r="658" spans="3:3">
      <c r="C658" s="8"/>
    </row>
    <row r="659" spans="3:3">
      <c r="C659" s="8"/>
    </row>
    <row r="660" spans="3:3">
      <c r="C660" s="8"/>
    </row>
    <row r="661" spans="3:3">
      <c r="C661" s="8"/>
    </row>
    <row r="662" spans="3:3">
      <c r="C662" s="8"/>
    </row>
    <row r="663" spans="3:3">
      <c r="C663" s="8"/>
    </row>
    <row r="664" spans="3:3">
      <c r="C664" s="8"/>
    </row>
    <row r="665" spans="3:3">
      <c r="C665" s="8"/>
    </row>
    <row r="666" spans="3:3">
      <c r="C666" s="8"/>
    </row>
    <row r="667" spans="3:3">
      <c r="C667" s="8"/>
    </row>
    <row r="668" spans="3:3">
      <c r="C668" s="8"/>
    </row>
    <row r="669" spans="3:3">
      <c r="C669" s="8"/>
    </row>
    <row r="670" spans="3:3">
      <c r="C670" s="8"/>
    </row>
    <row r="671" spans="3:3">
      <c r="C671" s="8"/>
    </row>
    <row r="672" spans="3:3">
      <c r="C672" s="8"/>
    </row>
    <row r="673" spans="3:3">
      <c r="C673" s="8"/>
    </row>
    <row r="674" spans="3:3">
      <c r="C674" s="8"/>
    </row>
    <row r="675" spans="3:3">
      <c r="C675" s="8"/>
    </row>
    <row r="676" spans="3:3">
      <c r="C676" s="8"/>
    </row>
    <row r="677" spans="3:3">
      <c r="C677" s="8"/>
    </row>
    <row r="678" spans="3:3">
      <c r="C678" s="8"/>
    </row>
    <row r="679" spans="3:3">
      <c r="C679" s="8"/>
    </row>
    <row r="680" spans="3:3">
      <c r="C680" s="8"/>
    </row>
    <row r="681" spans="3:3">
      <c r="C681" s="8"/>
    </row>
    <row r="682" spans="3:3">
      <c r="C682" s="8"/>
    </row>
    <row r="683" spans="3:3">
      <c r="C683" s="8"/>
    </row>
    <row r="684" spans="3:3">
      <c r="C684" s="8"/>
    </row>
    <row r="685" spans="3:3">
      <c r="C685" s="8"/>
    </row>
    <row r="686" spans="3:3">
      <c r="C686" s="8"/>
    </row>
    <row r="687" spans="3:3">
      <c r="C687" s="8"/>
    </row>
    <row r="688" spans="3:3">
      <c r="C688" s="8"/>
    </row>
    <row r="689" spans="3:3">
      <c r="C689" s="8"/>
    </row>
    <row r="690" spans="3:3">
      <c r="C690" s="8"/>
    </row>
    <row r="691" spans="3:3">
      <c r="C691" s="8"/>
    </row>
    <row r="692" spans="3:3">
      <c r="C692" s="8"/>
    </row>
    <row r="693" spans="3:3">
      <c r="C693" s="8"/>
    </row>
    <row r="694" spans="3:3">
      <c r="C694" s="8"/>
    </row>
    <row r="695" spans="3:3">
      <c r="C695" s="8"/>
    </row>
    <row r="696" spans="3:3">
      <c r="C696" s="8"/>
    </row>
    <row r="697" spans="3:3">
      <c r="C697" s="8"/>
    </row>
    <row r="698" spans="3:3">
      <c r="C698" s="8"/>
    </row>
    <row r="699" spans="3:3">
      <c r="C699" s="8"/>
    </row>
    <row r="700" spans="3:3">
      <c r="C700" s="8"/>
    </row>
    <row r="701" spans="3:3">
      <c r="C701" s="8"/>
    </row>
    <row r="702" spans="3:3">
      <c r="C702" s="8"/>
    </row>
    <row r="703" spans="3:3">
      <c r="C703" s="8"/>
    </row>
    <row r="704" spans="3:3">
      <c r="C704" s="8"/>
    </row>
    <row r="705" spans="3:3">
      <c r="C705" s="8"/>
    </row>
    <row r="706" spans="3:3">
      <c r="C706" s="8"/>
    </row>
    <row r="707" spans="3:3">
      <c r="C707" s="8"/>
    </row>
    <row r="708" spans="3:3">
      <c r="C708" s="8"/>
    </row>
    <row r="709" spans="3:3">
      <c r="C709" s="8"/>
    </row>
    <row r="710" spans="3:3">
      <c r="C710" s="8"/>
    </row>
    <row r="711" spans="3:3">
      <c r="C711" s="8"/>
    </row>
    <row r="712" spans="3:3">
      <c r="C712" s="8"/>
    </row>
    <row r="713" spans="3:3">
      <c r="C713" s="8"/>
    </row>
    <row r="714" spans="3:3">
      <c r="C714" s="8"/>
    </row>
    <row r="715" spans="3:3">
      <c r="C715" s="8"/>
    </row>
    <row r="716" spans="3:3">
      <c r="C716" s="8"/>
    </row>
    <row r="717" spans="3:3">
      <c r="C717" s="8"/>
    </row>
    <row r="718" spans="3:3">
      <c r="C718" s="8"/>
    </row>
    <row r="719" spans="3:3">
      <c r="C719" s="8"/>
    </row>
    <row r="720" spans="3:3">
      <c r="C720" s="8"/>
    </row>
    <row r="721" spans="3:3">
      <c r="C721" s="8"/>
    </row>
    <row r="722" spans="3:3">
      <c r="C722" s="8"/>
    </row>
    <row r="723" spans="3:3">
      <c r="C723" s="8"/>
    </row>
    <row r="724" spans="3:3">
      <c r="C724" s="8"/>
    </row>
    <row r="725" spans="3:3">
      <c r="C725" s="8"/>
    </row>
    <row r="726" spans="3:3">
      <c r="C726" s="8"/>
    </row>
    <row r="727" spans="3:3">
      <c r="C727" s="8"/>
    </row>
    <row r="728" spans="3:3">
      <c r="C728" s="8"/>
    </row>
    <row r="729" spans="3:3">
      <c r="C729" s="8"/>
    </row>
    <row r="730" spans="3:3">
      <c r="C730" s="8"/>
    </row>
    <row r="731" spans="3:3">
      <c r="C731" s="8"/>
    </row>
    <row r="732" spans="3:3">
      <c r="C732" s="8"/>
    </row>
    <row r="733" spans="3:3">
      <c r="C733" s="8"/>
    </row>
    <row r="734" spans="3:3">
      <c r="C734" s="8"/>
    </row>
    <row r="735" spans="3:3">
      <c r="C735" s="8"/>
    </row>
    <row r="736" spans="3:3">
      <c r="C736" s="8"/>
    </row>
    <row r="737" spans="3:3">
      <c r="C737" s="8"/>
    </row>
    <row r="738" spans="3:3">
      <c r="C738" s="8"/>
    </row>
    <row r="739" spans="3:3">
      <c r="C739" s="8"/>
    </row>
    <row r="740" spans="3:3">
      <c r="C740" s="8"/>
    </row>
    <row r="741" spans="3:3">
      <c r="C741" s="8"/>
    </row>
    <row r="742" spans="3:3">
      <c r="C742" s="8"/>
    </row>
    <row r="743" spans="3:3">
      <c r="C743" s="8"/>
    </row>
    <row r="744" spans="3:3">
      <c r="C744" s="8"/>
    </row>
    <row r="745" spans="3:3">
      <c r="C745" s="8"/>
    </row>
    <row r="746" spans="3:3">
      <c r="C746" s="8"/>
    </row>
    <row r="747" spans="3:3">
      <c r="C747" s="8"/>
    </row>
    <row r="748" spans="3:3">
      <c r="C748" s="8"/>
    </row>
    <row r="749" spans="3:3">
      <c r="C749" s="8"/>
    </row>
    <row r="750" spans="3:3">
      <c r="C750" s="8"/>
    </row>
    <row r="751" spans="3:3">
      <c r="C751" s="8"/>
    </row>
    <row r="752" spans="3:3">
      <c r="C752" s="8"/>
    </row>
    <row r="753" spans="3:3">
      <c r="C753" s="8"/>
    </row>
    <row r="754" spans="3:3">
      <c r="C754" s="8"/>
    </row>
    <row r="755" spans="3:3">
      <c r="C755" s="8"/>
    </row>
    <row r="756" spans="3:3">
      <c r="C756" s="8"/>
    </row>
    <row r="757" spans="3:3">
      <c r="C757" s="8"/>
    </row>
    <row r="758" spans="3:3">
      <c r="C758" s="8"/>
    </row>
    <row r="759" spans="3:3">
      <c r="C759" s="8"/>
    </row>
    <row r="760" spans="3:3">
      <c r="C760" s="8"/>
    </row>
    <row r="761" spans="3:3">
      <c r="C761" s="8"/>
    </row>
    <row r="762" spans="3:3">
      <c r="C762" s="8"/>
    </row>
    <row r="763" spans="3:3">
      <c r="C763" s="8"/>
    </row>
    <row r="764" spans="3:3">
      <c r="C764" s="8"/>
    </row>
    <row r="765" spans="3:3">
      <c r="C765" s="8"/>
    </row>
    <row r="766" spans="3:3">
      <c r="C766" s="8"/>
    </row>
    <row r="767" spans="3:3">
      <c r="C767" s="8"/>
    </row>
    <row r="768" spans="3:3">
      <c r="C768" s="8"/>
    </row>
    <row r="769" spans="3:3">
      <c r="C769" s="8"/>
    </row>
    <row r="770" spans="3:3">
      <c r="C770" s="8"/>
    </row>
    <row r="771" spans="3:3">
      <c r="C771" s="8"/>
    </row>
    <row r="772" spans="3:3">
      <c r="C772" s="8"/>
    </row>
    <row r="773" spans="3:3">
      <c r="C773" s="8"/>
    </row>
    <row r="774" spans="3:3">
      <c r="C774" s="8"/>
    </row>
    <row r="775" spans="3:3">
      <c r="C775" s="8"/>
    </row>
    <row r="776" spans="3:3">
      <c r="C776" s="8"/>
    </row>
    <row r="777" spans="3:3">
      <c r="C777" s="8"/>
    </row>
    <row r="778" spans="3:3">
      <c r="C778" s="8"/>
    </row>
    <row r="779" spans="3:3">
      <c r="C779" s="8"/>
    </row>
    <row r="780" spans="3:3">
      <c r="C780" s="8"/>
    </row>
    <row r="781" spans="3:3">
      <c r="C781" s="8"/>
    </row>
    <row r="782" spans="3:3">
      <c r="C782" s="8"/>
    </row>
    <row r="783" spans="3:3">
      <c r="C783" s="8"/>
    </row>
    <row r="784" spans="3:3">
      <c r="C784" s="8"/>
    </row>
    <row r="785" spans="3:3">
      <c r="C785" s="8"/>
    </row>
    <row r="786" spans="3:3">
      <c r="C786" s="8"/>
    </row>
    <row r="787" spans="3:3">
      <c r="C787" s="8"/>
    </row>
    <row r="788" spans="3:3">
      <c r="C788" s="8"/>
    </row>
    <row r="789" spans="3:3">
      <c r="C789" s="8"/>
    </row>
    <row r="790" spans="3:3">
      <c r="C790" s="8"/>
    </row>
    <row r="791" spans="3:3">
      <c r="C791" s="8"/>
    </row>
    <row r="792" spans="3:3">
      <c r="C792" s="8"/>
    </row>
    <row r="793" spans="3:3">
      <c r="C793" s="8"/>
    </row>
    <row r="794" spans="3:3">
      <c r="C794" s="8"/>
    </row>
    <row r="795" spans="3:3">
      <c r="C795" s="8"/>
    </row>
    <row r="796" spans="3:3">
      <c r="C796" s="8"/>
    </row>
    <row r="797" spans="3:3">
      <c r="C797" s="8"/>
    </row>
    <row r="798" spans="3:3">
      <c r="C798" s="8"/>
    </row>
    <row r="799" spans="3:3">
      <c r="C799" s="8"/>
    </row>
    <row r="800" spans="3:3">
      <c r="C800" s="8"/>
    </row>
    <row r="801" spans="3:3">
      <c r="C801" s="8"/>
    </row>
    <row r="802" spans="3:3">
      <c r="C802" s="8"/>
    </row>
    <row r="803" spans="3:3">
      <c r="C803" s="8"/>
    </row>
    <row r="804" spans="3:3">
      <c r="C804" s="8"/>
    </row>
    <row r="805" spans="3:3">
      <c r="C805" s="8"/>
    </row>
    <row r="806" spans="3:3">
      <c r="C806" s="8"/>
    </row>
    <row r="807" spans="3:3">
      <c r="C807" s="8"/>
    </row>
    <row r="808" spans="3:3">
      <c r="C808" s="8"/>
    </row>
    <row r="809" spans="3:3">
      <c r="C809" s="8"/>
    </row>
    <row r="810" spans="3:3">
      <c r="C810" s="8"/>
    </row>
    <row r="811" spans="3:3">
      <c r="C811" s="8"/>
    </row>
    <row r="812" spans="3:3">
      <c r="C812" s="8"/>
    </row>
    <row r="813" spans="3:3">
      <c r="C813" s="8"/>
    </row>
    <row r="814" spans="3:3">
      <c r="C814" s="8"/>
    </row>
    <row r="815" spans="3:3">
      <c r="C815" s="8"/>
    </row>
    <row r="816" spans="3:3">
      <c r="C816" s="8"/>
    </row>
    <row r="817" spans="3:3">
      <c r="C817" s="8"/>
    </row>
    <row r="818" spans="3:3">
      <c r="C818" s="8"/>
    </row>
    <row r="819" spans="3:3">
      <c r="C819" s="8"/>
    </row>
    <row r="820" spans="3:3">
      <c r="C820" s="8"/>
    </row>
    <row r="821" spans="3:3">
      <c r="C821" s="8"/>
    </row>
    <row r="822" spans="3:3">
      <c r="C822" s="8"/>
    </row>
    <row r="823" spans="3:3">
      <c r="C823" s="8"/>
    </row>
    <row r="824" spans="3:3">
      <c r="C824" s="8"/>
    </row>
    <row r="825" spans="3:3">
      <c r="C825" s="8"/>
    </row>
    <row r="826" spans="3:3">
      <c r="C826" s="8"/>
    </row>
    <row r="827" spans="3:3">
      <c r="C827" s="8"/>
    </row>
    <row r="828" spans="3:3">
      <c r="C828" s="8"/>
    </row>
    <row r="829" spans="3:3">
      <c r="C829" s="8"/>
    </row>
    <row r="830" spans="3:3">
      <c r="C830" s="8"/>
    </row>
    <row r="831" spans="3:3">
      <c r="C831" s="8"/>
    </row>
    <row r="832" spans="3:3">
      <c r="C832" s="8"/>
    </row>
    <row r="833" spans="3:3">
      <c r="C833" s="8"/>
    </row>
    <row r="834" spans="3:3">
      <c r="C834" s="8"/>
    </row>
    <row r="835" spans="3:3">
      <c r="C835" s="8"/>
    </row>
    <row r="836" spans="3:3">
      <c r="C836" s="8"/>
    </row>
    <row r="837" spans="3:3">
      <c r="C837" s="8"/>
    </row>
    <row r="838" spans="3:3">
      <c r="C838" s="8"/>
    </row>
    <row r="839" spans="3:3">
      <c r="C839" s="8"/>
    </row>
    <row r="840" spans="3:3">
      <c r="C840" s="8"/>
    </row>
    <row r="841" spans="3:3">
      <c r="C841" s="8"/>
    </row>
    <row r="842" spans="3:3">
      <c r="C842" s="8"/>
    </row>
    <row r="843" spans="3:3">
      <c r="C843" s="8"/>
    </row>
    <row r="844" spans="3:3">
      <c r="C844" s="8"/>
    </row>
    <row r="845" spans="3:3">
      <c r="C845" s="8"/>
    </row>
    <row r="846" spans="3:3">
      <c r="C846" s="8"/>
    </row>
    <row r="847" spans="3:3">
      <c r="C847" s="8"/>
    </row>
    <row r="848" spans="3:3">
      <c r="C848" s="8"/>
    </row>
    <row r="849" spans="3:3">
      <c r="C849" s="8"/>
    </row>
    <row r="850" spans="3:3">
      <c r="C850" s="8"/>
    </row>
    <row r="851" spans="3:3">
      <c r="C851" s="8"/>
    </row>
    <row r="852" spans="3:3">
      <c r="C852" s="8"/>
    </row>
    <row r="853" spans="3:3">
      <c r="C853" s="8"/>
    </row>
    <row r="854" spans="3:3">
      <c r="C854" s="8"/>
    </row>
    <row r="855" spans="3:3">
      <c r="C855" s="8"/>
    </row>
    <row r="856" spans="3:3">
      <c r="C856" s="8"/>
    </row>
    <row r="857" spans="3:3">
      <c r="C857" s="8"/>
    </row>
    <row r="858" spans="3:3">
      <c r="C858" s="8"/>
    </row>
    <row r="859" spans="3:3">
      <c r="C859" s="8"/>
    </row>
    <row r="860" spans="3:3">
      <c r="C860" s="8"/>
    </row>
    <row r="861" spans="3:3">
      <c r="C861" s="8"/>
    </row>
    <row r="862" spans="3:3">
      <c r="C862" s="8"/>
    </row>
    <row r="863" spans="3:3">
      <c r="C863" s="8"/>
    </row>
    <row r="864" spans="3:3">
      <c r="C864" s="8"/>
    </row>
    <row r="865" spans="3:3">
      <c r="C865" s="8"/>
    </row>
    <row r="866" spans="3:3">
      <c r="C866" s="8"/>
    </row>
    <row r="867" spans="3:3">
      <c r="C867" s="8"/>
    </row>
    <row r="868" spans="3:3">
      <c r="C868" s="8"/>
    </row>
    <row r="869" spans="3:3">
      <c r="C869" s="8"/>
    </row>
    <row r="870" spans="3:3">
      <c r="C870" s="8"/>
    </row>
    <row r="871" spans="3:3">
      <c r="C871" s="8"/>
    </row>
    <row r="872" spans="3:3">
      <c r="C872" s="8"/>
    </row>
    <row r="873" spans="3:3">
      <c r="C873" s="8"/>
    </row>
    <row r="874" spans="3:3">
      <c r="C874" s="8"/>
    </row>
    <row r="875" spans="3:3">
      <c r="C875" s="8"/>
    </row>
    <row r="876" spans="3:3">
      <c r="C876" s="8"/>
    </row>
    <row r="877" spans="3:3">
      <c r="C877" s="8"/>
    </row>
    <row r="878" spans="3:3">
      <c r="C878" s="8"/>
    </row>
    <row r="879" spans="3:3">
      <c r="C879" s="8"/>
    </row>
    <row r="880" spans="3:3">
      <c r="C880" s="8"/>
    </row>
    <row r="881" spans="3:3">
      <c r="C881" s="8"/>
    </row>
    <row r="882" spans="3:3">
      <c r="C882" s="8"/>
    </row>
    <row r="883" spans="3:3">
      <c r="C883" s="8"/>
    </row>
    <row r="884" spans="3:3">
      <c r="C884" s="8"/>
    </row>
    <row r="885" spans="3:3">
      <c r="C885" s="8"/>
    </row>
    <row r="886" spans="3:3">
      <c r="C886" s="8"/>
    </row>
    <row r="887" spans="3:3">
      <c r="C887" s="8"/>
    </row>
    <row r="888" spans="3:3">
      <c r="C888" s="8"/>
    </row>
    <row r="889" spans="3:3">
      <c r="C889" s="8"/>
    </row>
    <row r="890" spans="3:3">
      <c r="C890" s="8"/>
    </row>
    <row r="891" spans="3:3">
      <c r="C891" s="8"/>
    </row>
    <row r="892" spans="3:3">
      <c r="C892" s="8"/>
    </row>
    <row r="893" spans="3:3">
      <c r="C893" s="8"/>
    </row>
    <row r="894" spans="3:3">
      <c r="C894" s="8"/>
    </row>
    <row r="895" spans="3:3">
      <c r="C895" s="8"/>
    </row>
    <row r="896" spans="3:3">
      <c r="C896" s="8"/>
    </row>
    <row r="897" spans="3:3">
      <c r="C897" s="8"/>
    </row>
    <row r="898" spans="3:3">
      <c r="C898" s="8"/>
    </row>
    <row r="899" spans="3:3">
      <c r="C899" s="8"/>
    </row>
    <row r="900" spans="3:3">
      <c r="C900" s="8"/>
    </row>
    <row r="901" spans="3:3">
      <c r="C901" s="8"/>
    </row>
    <row r="902" spans="3:3">
      <c r="C902" s="8"/>
    </row>
    <row r="903" spans="3:3">
      <c r="C903" s="8"/>
    </row>
    <row r="904" spans="3:3">
      <c r="C904" s="8"/>
    </row>
    <row r="905" spans="3:3">
      <c r="C905" s="8"/>
    </row>
    <row r="906" spans="3:3">
      <c r="C906" s="8"/>
    </row>
    <row r="907" spans="3:3">
      <c r="C907" s="8"/>
    </row>
    <row r="908" spans="3:3">
      <c r="C908" s="8"/>
    </row>
    <row r="909" spans="3:3">
      <c r="C909" s="8"/>
    </row>
    <row r="910" spans="3:3">
      <c r="C910" s="8"/>
    </row>
    <row r="911" spans="3:3">
      <c r="C911" s="8"/>
    </row>
    <row r="912" spans="3:3">
      <c r="C912" s="8"/>
    </row>
    <row r="913" spans="3:3">
      <c r="C913" s="8"/>
    </row>
    <row r="914" spans="3:3">
      <c r="C914" s="8"/>
    </row>
    <row r="915" spans="3:3">
      <c r="C915" s="8"/>
    </row>
    <row r="916" spans="3:3">
      <c r="C916" s="8"/>
    </row>
    <row r="917" spans="3:3">
      <c r="C917" s="8"/>
    </row>
    <row r="918" spans="3:3">
      <c r="C918" s="8"/>
    </row>
    <row r="919" spans="3:3">
      <c r="C919" s="8"/>
    </row>
    <row r="920" spans="3:3">
      <c r="C920" s="8"/>
    </row>
    <row r="921" spans="3:3">
      <c r="C921" s="8"/>
    </row>
    <row r="922" spans="3:3">
      <c r="C922" s="8"/>
    </row>
    <row r="923" spans="3:3">
      <c r="C923" s="8"/>
    </row>
    <row r="924" spans="3:3">
      <c r="C924" s="8"/>
    </row>
    <row r="925" spans="3:3">
      <c r="C925" s="8"/>
    </row>
    <row r="926" spans="3:3">
      <c r="C926" s="8"/>
    </row>
    <row r="927" spans="3:3">
      <c r="C927" s="8"/>
    </row>
    <row r="928" spans="3:3">
      <c r="C928" s="8"/>
    </row>
    <row r="929" spans="3:3">
      <c r="C929" s="8"/>
    </row>
    <row r="930" spans="3:3">
      <c r="C930" s="8"/>
    </row>
    <row r="931" spans="3:3">
      <c r="C931" s="8"/>
    </row>
    <row r="932" spans="3:3">
      <c r="C932" s="8"/>
    </row>
    <row r="933" spans="3:3">
      <c r="C933" s="8"/>
    </row>
    <row r="934" spans="3:3">
      <c r="C934" s="8"/>
    </row>
    <row r="935" spans="3:3">
      <c r="C935" s="8"/>
    </row>
    <row r="936" spans="3:3">
      <c r="C936" s="8"/>
    </row>
    <row r="937" spans="3:3">
      <c r="C937" s="8"/>
    </row>
    <row r="938" spans="3:3">
      <c r="C938" s="8"/>
    </row>
    <row r="939" spans="3:3">
      <c r="C939" s="8"/>
    </row>
    <row r="940" spans="3:3">
      <c r="C940" s="8"/>
    </row>
    <row r="941" spans="3:3">
      <c r="C941" s="8"/>
    </row>
    <row r="942" spans="3:3">
      <c r="C942" s="8"/>
    </row>
    <row r="943" spans="3:3">
      <c r="C943" s="8"/>
    </row>
    <row r="944" spans="3:3">
      <c r="C944" s="8"/>
    </row>
    <row r="945" spans="3:3">
      <c r="C945" s="8"/>
    </row>
    <row r="946" spans="3:3">
      <c r="C946" s="8"/>
    </row>
    <row r="947" spans="3:3">
      <c r="C947" s="8"/>
    </row>
    <row r="948" spans="3:3">
      <c r="C948" s="8"/>
    </row>
    <row r="949" spans="3:3">
      <c r="C949" s="8"/>
    </row>
    <row r="950" spans="3:3">
      <c r="C950" s="8"/>
    </row>
    <row r="951" spans="3:3">
      <c r="C951" s="8"/>
    </row>
    <row r="952" spans="3:3">
      <c r="C952" s="8"/>
    </row>
    <row r="953" spans="3:3">
      <c r="C953" s="8"/>
    </row>
    <row r="954" spans="3:3">
      <c r="C954" s="8"/>
    </row>
    <row r="955" spans="3:3">
      <c r="C955" s="8"/>
    </row>
    <row r="956" spans="3:3">
      <c r="C956" s="8"/>
    </row>
    <row r="957" spans="3:3">
      <c r="C957" s="8"/>
    </row>
    <row r="958" spans="3:3">
      <c r="C958" s="8"/>
    </row>
    <row r="959" spans="3:3">
      <c r="C959" s="8"/>
    </row>
    <row r="960" spans="3:3">
      <c r="C960" s="8"/>
    </row>
    <row r="961" spans="3:3">
      <c r="C961" s="8"/>
    </row>
    <row r="962" spans="3:3">
      <c r="C962" s="8"/>
    </row>
    <row r="963" spans="3:3">
      <c r="C963" s="8"/>
    </row>
    <row r="964" spans="3:3">
      <c r="C964" s="8"/>
    </row>
    <row r="965" spans="3:3">
      <c r="C965" s="8"/>
    </row>
    <row r="966" spans="3:3">
      <c r="C966" s="8"/>
    </row>
    <row r="967" spans="3:3">
      <c r="C967" s="8"/>
    </row>
    <row r="968" spans="3:3">
      <c r="C968" s="8"/>
    </row>
    <row r="969" spans="3:3">
      <c r="C969" s="8"/>
    </row>
    <row r="970" spans="3:3">
      <c r="C970" s="8"/>
    </row>
    <row r="971" spans="3:3">
      <c r="C971" s="8"/>
    </row>
    <row r="972" spans="3:3">
      <c r="C972" s="8"/>
    </row>
    <row r="973" spans="3:3">
      <c r="C973" s="8"/>
    </row>
    <row r="974" spans="3:3">
      <c r="C974" s="8"/>
    </row>
    <row r="975" spans="3:3">
      <c r="C975" s="8"/>
    </row>
    <row r="976" spans="3:3">
      <c r="C976" s="8"/>
    </row>
    <row r="977" spans="3:3">
      <c r="C977" s="8"/>
    </row>
    <row r="978" spans="3:3">
      <c r="C978" s="8"/>
    </row>
    <row r="979" spans="3:3">
      <c r="C979" s="8"/>
    </row>
    <row r="980" spans="3:3">
      <c r="C980" s="8"/>
    </row>
    <row r="981" spans="3:3">
      <c r="C981" s="8"/>
    </row>
    <row r="982" spans="3:3">
      <c r="C982" s="8"/>
    </row>
    <row r="983" spans="3:3">
      <c r="C983" s="8"/>
    </row>
    <row r="984" spans="3:3">
      <c r="C984" s="8"/>
    </row>
    <row r="985" spans="3:3">
      <c r="C985" s="8"/>
    </row>
    <row r="986" spans="3:3">
      <c r="C986" s="8"/>
    </row>
    <row r="987" spans="3:3">
      <c r="C987" s="8"/>
    </row>
    <row r="988" spans="3:3">
      <c r="C988" s="8"/>
    </row>
    <row r="989" spans="3:3">
      <c r="C989" s="8"/>
    </row>
    <row r="990" spans="3:3">
      <c r="C990" s="8"/>
    </row>
    <row r="991" spans="3:3">
      <c r="C991" s="8"/>
    </row>
    <row r="992" spans="3:3">
      <c r="C992" s="8"/>
    </row>
    <row r="993" spans="3:3">
      <c r="C993" s="8"/>
    </row>
    <row r="994" spans="3:3">
      <c r="C994" s="8"/>
    </row>
    <row r="995" spans="3:3">
      <c r="C995" s="8"/>
    </row>
    <row r="996" spans="3:3">
      <c r="C996" s="8"/>
    </row>
    <row r="997" spans="3:3">
      <c r="C997" s="8"/>
    </row>
    <row r="998" spans="3:3">
      <c r="C998" s="8"/>
    </row>
    <row r="999" spans="3:3">
      <c r="C999" s="8"/>
    </row>
    <row r="1000" spans="3:3">
      <c r="C1000" s="8"/>
    </row>
    <row r="1001" spans="3:3">
      <c r="C1001" s="8"/>
    </row>
    <row r="1002" spans="3:3">
      <c r="C1002" s="8"/>
    </row>
    <row r="1003" spans="3:3">
      <c r="C1003" s="8"/>
    </row>
    <row r="1004" spans="3:3">
      <c r="C1004" s="8"/>
    </row>
    <row r="1005" spans="3:3">
      <c r="C1005" s="8"/>
    </row>
    <row r="1006" spans="3:3">
      <c r="C1006" s="8"/>
    </row>
    <row r="1007" spans="3:3">
      <c r="C1007" s="8"/>
    </row>
    <row r="1008" spans="3:3">
      <c r="C1008" s="8"/>
    </row>
    <row r="1009" spans="3:3">
      <c r="C1009" s="8"/>
    </row>
    <row r="1010" spans="3:3">
      <c r="C1010" s="8"/>
    </row>
    <row r="1011" spans="3:3">
      <c r="C1011" s="8"/>
    </row>
    <row r="1012" spans="3:3">
      <c r="C1012" s="8"/>
    </row>
    <row r="1013" spans="3:3">
      <c r="C1013" s="8"/>
    </row>
    <row r="1014" spans="3:3">
      <c r="C1014" s="8"/>
    </row>
    <row r="1015" spans="3:3">
      <c r="C1015" s="8"/>
    </row>
    <row r="1016" spans="3:3">
      <c r="C1016" s="8"/>
    </row>
    <row r="1017" spans="3:3">
      <c r="C1017" s="8"/>
    </row>
    <row r="1018" spans="3:3">
      <c r="C1018" s="8"/>
    </row>
    <row r="1019" spans="3:3">
      <c r="C1019" s="8"/>
    </row>
    <row r="1020" spans="3:3">
      <c r="C1020" s="8"/>
    </row>
    <row r="1021" spans="3:3">
      <c r="C1021" s="8"/>
    </row>
    <row r="1022" spans="3:3">
      <c r="C1022" s="8"/>
    </row>
    <row r="1023" spans="3:3">
      <c r="C1023" s="8"/>
    </row>
    <row r="1024" spans="3:3">
      <c r="C1024" s="8"/>
    </row>
    <row r="1025" spans="3:3">
      <c r="C1025" s="8"/>
    </row>
    <row r="1026" spans="3:3">
      <c r="C1026" s="8"/>
    </row>
    <row r="1027" spans="3:3">
      <c r="C1027" s="8"/>
    </row>
    <row r="1028" spans="3:3">
      <c r="C1028" s="8"/>
    </row>
    <row r="1029" spans="3:3">
      <c r="C1029" s="8"/>
    </row>
    <row r="1030" spans="3:3">
      <c r="C1030" s="8"/>
    </row>
    <row r="1031" spans="3:3">
      <c r="C1031" s="8"/>
    </row>
    <row r="1032" spans="3:3">
      <c r="C1032" s="8"/>
    </row>
    <row r="1033" spans="3:3">
      <c r="C1033" s="8"/>
    </row>
    <row r="1034" spans="3:3">
      <c r="C1034" s="8"/>
    </row>
    <row r="1035" spans="3:3">
      <c r="C1035" s="8"/>
    </row>
    <row r="1036" spans="3:3">
      <c r="C1036" s="8"/>
    </row>
    <row r="1037" spans="3:3">
      <c r="C1037" s="8"/>
    </row>
    <row r="1038" spans="3:3">
      <c r="C1038" s="8"/>
    </row>
    <row r="1039" spans="3:3">
      <c r="C1039" s="8"/>
    </row>
    <row r="1040" spans="3:3">
      <c r="C1040" s="8"/>
    </row>
    <row r="1041" spans="3:3">
      <c r="C1041" s="8"/>
    </row>
    <row r="1042" spans="3:3">
      <c r="C1042" s="8"/>
    </row>
    <row r="1043" spans="3:3">
      <c r="C1043" s="8"/>
    </row>
    <row r="1044" spans="3:3">
      <c r="C1044" s="8"/>
    </row>
    <row r="1045" spans="3:3">
      <c r="C1045" s="8"/>
    </row>
    <row r="1046" spans="3:3">
      <c r="C1046" s="8"/>
    </row>
    <row r="1047" spans="3:3">
      <c r="C1047" s="8"/>
    </row>
    <row r="1048" spans="3:3">
      <c r="C1048" s="8"/>
    </row>
    <row r="1049" spans="3:3">
      <c r="C1049" s="8"/>
    </row>
    <row r="1050" spans="3:3">
      <c r="C1050" s="8"/>
    </row>
    <row r="1051" spans="3:3">
      <c r="C1051" s="8"/>
    </row>
    <row r="1052" spans="3:3">
      <c r="C1052" s="8"/>
    </row>
    <row r="1053" spans="3:3">
      <c r="C1053" s="8"/>
    </row>
    <row r="1054" spans="3:3">
      <c r="C1054" s="8"/>
    </row>
    <row r="1055" spans="3:3">
      <c r="C1055" s="8"/>
    </row>
    <row r="1056" spans="3:3">
      <c r="C1056" s="8"/>
    </row>
    <row r="1057" spans="3:3">
      <c r="C1057" s="8"/>
    </row>
    <row r="1058" spans="3:3">
      <c r="C1058" s="8"/>
    </row>
    <row r="1059" spans="3:3">
      <c r="C1059" s="8"/>
    </row>
    <row r="1060" spans="3:3">
      <c r="C1060" s="8"/>
    </row>
    <row r="1061" spans="3:3">
      <c r="C1061" s="8"/>
    </row>
    <row r="1062" spans="3:3">
      <c r="C1062" s="8"/>
    </row>
    <row r="1063" spans="3:3">
      <c r="C1063" s="8"/>
    </row>
    <row r="1064" spans="3:3">
      <c r="C1064" s="8"/>
    </row>
    <row r="1065" spans="3:3">
      <c r="C1065" s="8"/>
    </row>
    <row r="1066" spans="3:3">
      <c r="C1066" s="8"/>
    </row>
    <row r="1067" spans="3:3">
      <c r="C1067" s="8"/>
    </row>
    <row r="1068" spans="3:3">
      <c r="C1068" s="8"/>
    </row>
    <row r="1069" spans="3:3">
      <c r="C1069" s="8"/>
    </row>
    <row r="1070" spans="3:3">
      <c r="C1070" s="8"/>
    </row>
    <row r="1071" spans="3:3">
      <c r="C1071" s="8"/>
    </row>
    <row r="1072" spans="3:3">
      <c r="C1072" s="8"/>
    </row>
    <row r="1073" spans="3:3">
      <c r="C1073" s="8"/>
    </row>
    <row r="1074" spans="3:3">
      <c r="C1074" s="8"/>
    </row>
    <row r="1075" spans="3:3">
      <c r="C1075" s="8"/>
    </row>
    <row r="1076" spans="3:3">
      <c r="C1076" s="8"/>
    </row>
    <row r="1077" spans="3:3">
      <c r="C1077" s="8"/>
    </row>
    <row r="1078" spans="3:3">
      <c r="C1078" s="8"/>
    </row>
    <row r="1079" spans="3:3">
      <c r="C1079" s="8"/>
    </row>
    <row r="1080" spans="3:3">
      <c r="C1080" s="8"/>
    </row>
    <row r="1081" spans="3:3">
      <c r="C1081" s="8"/>
    </row>
    <row r="1082" spans="3:3">
      <c r="C1082" s="8"/>
    </row>
    <row r="1083" spans="3:3">
      <c r="C1083" s="8"/>
    </row>
    <row r="1084" spans="3:3">
      <c r="C1084" s="8"/>
    </row>
    <row r="1085" spans="3:3">
      <c r="C1085" s="8"/>
    </row>
    <row r="1086" spans="3:3">
      <c r="C1086" s="8"/>
    </row>
    <row r="1087" spans="3:3">
      <c r="C1087" s="8"/>
    </row>
    <row r="1088" spans="3:3">
      <c r="C1088" s="8"/>
    </row>
    <row r="1089" spans="3:3">
      <c r="C1089" s="8"/>
    </row>
    <row r="1090" spans="3:3">
      <c r="C1090" s="8"/>
    </row>
    <row r="1091" spans="3:3">
      <c r="C1091" s="8"/>
    </row>
    <row r="1092" spans="3:3">
      <c r="C1092" s="8"/>
    </row>
    <row r="1093" spans="3:3">
      <c r="C1093" s="8"/>
    </row>
    <row r="1094" spans="3:3">
      <c r="C1094" s="8"/>
    </row>
    <row r="1095" spans="3:3">
      <c r="C1095" s="8"/>
    </row>
    <row r="1096" spans="3:3">
      <c r="C1096" s="8"/>
    </row>
    <row r="1097" spans="3:3">
      <c r="C1097" s="8"/>
    </row>
    <row r="1098" spans="3:3">
      <c r="C1098" s="8"/>
    </row>
    <row r="1099" spans="3:3">
      <c r="C1099" s="8"/>
    </row>
    <row r="1100" spans="3:3">
      <c r="C1100" s="8"/>
    </row>
    <row r="1101" spans="3:3">
      <c r="C1101" s="8"/>
    </row>
    <row r="1102" spans="3:3">
      <c r="C1102" s="8"/>
    </row>
    <row r="1103" spans="3:3">
      <c r="C1103" s="8"/>
    </row>
    <row r="1104" spans="3:3">
      <c r="C1104" s="8"/>
    </row>
    <row r="1105" spans="3:3">
      <c r="C1105" s="8"/>
    </row>
    <row r="1106" spans="3:3">
      <c r="C1106" s="8"/>
    </row>
    <row r="1107" spans="3:3">
      <c r="C1107" s="8"/>
    </row>
    <row r="1108" spans="3:3">
      <c r="C1108" s="8"/>
    </row>
    <row r="1109" spans="3:3">
      <c r="C1109" s="8"/>
    </row>
    <row r="1110" spans="3:3">
      <c r="C1110" s="8"/>
    </row>
    <row r="1111" spans="3:3">
      <c r="C1111" s="8"/>
    </row>
    <row r="1112" spans="3:3">
      <c r="C1112" s="8"/>
    </row>
    <row r="1113" spans="3:3">
      <c r="C1113" s="8"/>
    </row>
    <row r="1114" spans="3:3">
      <c r="C1114" s="8"/>
    </row>
    <row r="1115" spans="3:3">
      <c r="C1115" s="8"/>
    </row>
    <row r="1116" spans="3:3">
      <c r="C1116" s="8"/>
    </row>
    <row r="1117" spans="3:3">
      <c r="C1117" s="8"/>
    </row>
    <row r="1118" spans="3:3">
      <c r="C1118" s="8"/>
    </row>
    <row r="1119" spans="3:3">
      <c r="C1119" s="8"/>
    </row>
    <row r="1120" spans="3:3">
      <c r="C1120" s="8"/>
    </row>
    <row r="1121" spans="3:3">
      <c r="C1121" s="8"/>
    </row>
    <row r="1122" spans="3:3">
      <c r="C1122" s="8"/>
    </row>
    <row r="1123" spans="3:3">
      <c r="C1123" s="8"/>
    </row>
    <row r="1124" spans="3:3">
      <c r="C1124" s="8"/>
    </row>
    <row r="1125" spans="3:3">
      <c r="C1125" s="8"/>
    </row>
    <row r="1126" spans="3:3">
      <c r="C1126" s="8"/>
    </row>
    <row r="1127" spans="3:3">
      <c r="C1127" s="8"/>
    </row>
    <row r="1128" spans="3:3">
      <c r="C1128" s="8"/>
    </row>
    <row r="1129" spans="3:3">
      <c r="C1129" s="8"/>
    </row>
    <row r="1130" spans="3:3">
      <c r="C1130" s="8"/>
    </row>
    <row r="1131" spans="3:3">
      <c r="C1131" s="8"/>
    </row>
    <row r="1132" spans="3:3">
      <c r="C1132" s="8"/>
    </row>
    <row r="1133" spans="3:3">
      <c r="C1133" s="8"/>
    </row>
    <row r="1134" spans="3:3">
      <c r="C1134" s="8"/>
    </row>
    <row r="1135" spans="3:3">
      <c r="C1135" s="8"/>
    </row>
    <row r="1136" spans="3:3">
      <c r="C1136" s="8"/>
    </row>
    <row r="1137" spans="3:3">
      <c r="C1137" s="8"/>
    </row>
    <row r="1138" spans="3:3">
      <c r="C1138" s="8"/>
    </row>
    <row r="1139" spans="3:3">
      <c r="C1139" s="8"/>
    </row>
    <row r="1140" spans="3:3">
      <c r="C1140" s="8"/>
    </row>
    <row r="1141" spans="3:3">
      <c r="C1141" s="8"/>
    </row>
    <row r="1142" spans="3:3">
      <c r="C1142" s="8"/>
    </row>
    <row r="1143" spans="3:3">
      <c r="C1143" s="8"/>
    </row>
    <row r="1144" spans="3:3">
      <c r="C1144" s="8"/>
    </row>
    <row r="1145" spans="3:3">
      <c r="C1145" s="8"/>
    </row>
    <row r="1146" spans="3:3">
      <c r="C1146" s="8"/>
    </row>
    <row r="1147" spans="3:3">
      <c r="C1147" s="8"/>
    </row>
    <row r="1148" spans="3:3">
      <c r="C1148" s="8"/>
    </row>
    <row r="1149" spans="3:3">
      <c r="C1149" s="8"/>
    </row>
    <row r="1150" spans="3:3">
      <c r="C1150" s="8"/>
    </row>
    <row r="1151" spans="3:3">
      <c r="C1151" s="8"/>
    </row>
    <row r="1152" spans="3:3">
      <c r="C1152" s="8"/>
    </row>
    <row r="1153" spans="3:3">
      <c r="C1153" s="8"/>
    </row>
    <row r="1154" spans="3:3">
      <c r="C1154" s="8"/>
    </row>
    <row r="1155" spans="3:3">
      <c r="C1155" s="8"/>
    </row>
    <row r="1156" spans="3:3">
      <c r="C1156" s="8"/>
    </row>
    <row r="1157" spans="3:3">
      <c r="C1157" s="8"/>
    </row>
    <row r="1158" spans="3:3">
      <c r="C1158" s="8"/>
    </row>
    <row r="1159" spans="3:3">
      <c r="C1159" s="8"/>
    </row>
    <row r="1160" spans="3:3">
      <c r="C1160" s="8"/>
    </row>
    <row r="1161" spans="3:3">
      <c r="C1161" s="8"/>
    </row>
    <row r="1162" spans="3:3">
      <c r="C1162" s="8"/>
    </row>
    <row r="1163" spans="3:3">
      <c r="C1163" s="8"/>
    </row>
    <row r="1164" spans="3:3">
      <c r="C1164" s="8"/>
    </row>
    <row r="1165" spans="3:3">
      <c r="C1165" s="8"/>
    </row>
    <row r="1166" spans="3:3">
      <c r="C1166" s="8"/>
    </row>
    <row r="1167" spans="3:3">
      <c r="C1167" s="8"/>
    </row>
    <row r="1168" spans="3:3">
      <c r="C1168" s="8"/>
    </row>
    <row r="1169" spans="3:3">
      <c r="C1169" s="8"/>
    </row>
    <row r="1170" spans="3:3">
      <c r="C1170" s="8"/>
    </row>
    <row r="1171" spans="3:3">
      <c r="C1171" s="8"/>
    </row>
    <row r="1172" spans="3:3">
      <c r="C1172" s="8"/>
    </row>
    <row r="1173" spans="3:3">
      <c r="C1173" s="8"/>
    </row>
    <row r="1174" spans="3:3">
      <c r="C1174" s="8"/>
    </row>
    <row r="1175" spans="3:3">
      <c r="C1175" s="8"/>
    </row>
    <row r="1176" spans="3:3">
      <c r="C1176" s="8"/>
    </row>
    <row r="1177" spans="3:3">
      <c r="C1177" s="8"/>
    </row>
    <row r="1178" spans="3:3">
      <c r="C1178" s="8"/>
    </row>
    <row r="1179" spans="3:3">
      <c r="C1179" s="8"/>
    </row>
    <row r="1180" spans="3:3">
      <c r="C1180" s="8"/>
    </row>
    <row r="1181" spans="3:3">
      <c r="C1181" s="8"/>
    </row>
    <row r="1182" spans="3:3">
      <c r="C1182" s="8"/>
    </row>
    <row r="1183" spans="3:3">
      <c r="C1183" s="8"/>
    </row>
    <row r="1184" spans="3:3">
      <c r="C1184" s="8"/>
    </row>
    <row r="1185" spans="3:3">
      <c r="C1185" s="8"/>
    </row>
    <row r="1186" spans="3:3">
      <c r="C1186" s="8"/>
    </row>
    <row r="1187" spans="3:3">
      <c r="C1187" s="8"/>
    </row>
    <row r="1188" spans="3:3">
      <c r="C1188" s="8"/>
    </row>
    <row r="1189" spans="3:3">
      <c r="C1189" s="8"/>
    </row>
    <row r="1190" spans="3:3">
      <c r="C1190" s="8"/>
    </row>
    <row r="1191" spans="3:3">
      <c r="C1191" s="8"/>
    </row>
    <row r="1192" spans="3:3">
      <c r="C1192" s="8"/>
    </row>
    <row r="1193" spans="3:3">
      <c r="C1193" s="8"/>
    </row>
    <row r="1194" spans="3:3">
      <c r="C1194" s="8"/>
    </row>
    <row r="1195" spans="3:3">
      <c r="C1195" s="8"/>
    </row>
    <row r="1196" spans="3:3">
      <c r="C1196" s="8"/>
    </row>
    <row r="1197" spans="3:3">
      <c r="C1197" s="8"/>
    </row>
    <row r="1198" spans="3:3">
      <c r="C1198" s="8"/>
    </row>
    <row r="1199" spans="3:3">
      <c r="C1199" s="8"/>
    </row>
    <row r="1200" spans="3:3">
      <c r="C1200" s="8"/>
    </row>
    <row r="1201" spans="3:3">
      <c r="C1201" s="8"/>
    </row>
    <row r="1202" spans="3:3">
      <c r="C1202" s="8"/>
    </row>
    <row r="1203" spans="3:3">
      <c r="C1203" s="8"/>
    </row>
    <row r="1204" spans="3:3">
      <c r="C1204" s="8"/>
    </row>
    <row r="1205" spans="3:3">
      <c r="C1205" s="8"/>
    </row>
    <row r="1206" spans="3:3">
      <c r="C1206" s="8"/>
    </row>
    <row r="1207" spans="3:3">
      <c r="C1207" s="8"/>
    </row>
    <row r="1208" spans="3:3">
      <c r="C1208" s="8"/>
    </row>
    <row r="1209" spans="3:3">
      <c r="C1209" s="8"/>
    </row>
    <row r="1210" spans="3:3">
      <c r="C1210" s="8"/>
    </row>
    <row r="1211" spans="3:3">
      <c r="C1211" s="8"/>
    </row>
    <row r="1212" spans="3:3">
      <c r="C1212" s="8"/>
    </row>
    <row r="1213" spans="3:3">
      <c r="C1213" s="8"/>
    </row>
    <row r="1214" spans="3:3">
      <c r="C1214" s="8"/>
    </row>
    <row r="1215" spans="3:3">
      <c r="C1215" s="8"/>
    </row>
    <row r="1216" spans="3:3">
      <c r="C1216" s="8"/>
    </row>
    <row r="1217" spans="3:3">
      <c r="C1217" s="8"/>
    </row>
    <row r="1218" spans="3:3">
      <c r="C1218" s="8"/>
    </row>
    <row r="1219" spans="3:3">
      <c r="C1219" s="8"/>
    </row>
    <row r="1220" spans="3:3">
      <c r="C1220" s="8"/>
    </row>
    <row r="1221" spans="3:3">
      <c r="C1221" s="8"/>
    </row>
    <row r="1222" spans="3:3">
      <c r="C1222" s="8"/>
    </row>
    <row r="1223" spans="3:3">
      <c r="C1223" s="8"/>
    </row>
    <row r="1224" spans="3:3">
      <c r="C1224" s="8"/>
    </row>
    <row r="1225" spans="3:3">
      <c r="C1225" s="8"/>
    </row>
    <row r="1226" spans="3:3">
      <c r="C1226" s="8"/>
    </row>
    <row r="1227" spans="3:3">
      <c r="C1227" s="8"/>
    </row>
    <row r="1228" spans="3:3">
      <c r="C1228" s="8"/>
    </row>
    <row r="1229" spans="3:3">
      <c r="C1229" s="8"/>
    </row>
    <row r="1230" spans="3:3">
      <c r="C1230" s="8"/>
    </row>
    <row r="1231" spans="3:3">
      <c r="C1231" s="8"/>
    </row>
    <row r="1232" spans="3:3">
      <c r="C1232" s="8"/>
    </row>
    <row r="1233" spans="3:3">
      <c r="C1233" s="8"/>
    </row>
    <row r="1234" spans="3:3">
      <c r="C1234" s="8"/>
    </row>
    <row r="1235" spans="3:3">
      <c r="C1235" s="8"/>
    </row>
    <row r="1236" spans="3:3">
      <c r="C1236" s="8"/>
    </row>
    <row r="1237" spans="3:3">
      <c r="C1237" s="8"/>
    </row>
    <row r="1238" spans="3:3">
      <c r="C1238" s="8"/>
    </row>
    <row r="1239" spans="3:3">
      <c r="C1239" s="8"/>
    </row>
    <row r="1240" spans="3:3">
      <c r="C1240" s="8"/>
    </row>
    <row r="1241" spans="3:3">
      <c r="C1241" s="8"/>
    </row>
    <row r="1242" spans="3:3">
      <c r="C1242" s="8"/>
    </row>
    <row r="1243" spans="3:3">
      <c r="C1243" s="8"/>
    </row>
    <row r="1244" spans="3:3">
      <c r="C1244" s="8"/>
    </row>
    <row r="1245" spans="3:3">
      <c r="C1245" s="8"/>
    </row>
    <row r="1246" spans="3:3">
      <c r="C1246" s="8"/>
    </row>
    <row r="1247" spans="3:3">
      <c r="C1247" s="8"/>
    </row>
    <row r="1248" spans="3:3">
      <c r="C1248" s="8"/>
    </row>
    <row r="1249" spans="3:3">
      <c r="C1249" s="8"/>
    </row>
    <row r="1250" spans="3:3">
      <c r="C1250" s="8"/>
    </row>
    <row r="1251" spans="3:3">
      <c r="C1251" s="8"/>
    </row>
    <row r="1252" spans="3:3">
      <c r="C1252" s="8"/>
    </row>
    <row r="1253" spans="3:3">
      <c r="C1253" s="8"/>
    </row>
    <row r="1254" spans="3:3">
      <c r="C1254" s="8"/>
    </row>
    <row r="1255" spans="3:3">
      <c r="C1255" s="8"/>
    </row>
    <row r="1256" spans="3:3">
      <c r="C1256" s="8"/>
    </row>
    <row r="1257" spans="3:3">
      <c r="C1257" s="8"/>
    </row>
    <row r="1258" spans="3:3">
      <c r="C1258" s="8"/>
    </row>
    <row r="1259" spans="3:3">
      <c r="C1259" s="8"/>
    </row>
    <row r="1260" spans="3:3">
      <c r="C1260" s="8"/>
    </row>
    <row r="1261" spans="3:3">
      <c r="C1261" s="8"/>
    </row>
    <row r="1262" spans="3:3">
      <c r="C1262" s="8"/>
    </row>
    <row r="1263" spans="3:3">
      <c r="C1263" s="8"/>
    </row>
    <row r="1264" spans="3:3">
      <c r="C1264" s="8"/>
    </row>
    <row r="1265" spans="3:3">
      <c r="C1265" s="8"/>
    </row>
    <row r="1266" spans="3:3">
      <c r="C1266" s="8"/>
    </row>
    <row r="1267" spans="3:3">
      <c r="C1267" s="8"/>
    </row>
    <row r="1268" spans="3:3">
      <c r="C1268" s="8"/>
    </row>
    <row r="1269" spans="3:3">
      <c r="C1269" s="8"/>
    </row>
    <row r="1270" spans="3:3">
      <c r="C1270" s="8"/>
    </row>
    <row r="1271" spans="3:3">
      <c r="C1271" s="8"/>
    </row>
    <row r="1272" spans="3:3">
      <c r="C1272" s="8"/>
    </row>
    <row r="1273" spans="3:3">
      <c r="C1273" s="8"/>
    </row>
    <row r="1274" spans="3:3">
      <c r="C1274" s="8"/>
    </row>
    <row r="1275" spans="3:3">
      <c r="C1275" s="8"/>
    </row>
    <row r="1276" spans="3:3">
      <c r="C1276" s="8"/>
    </row>
    <row r="1277" spans="3:3">
      <c r="C1277" s="8"/>
    </row>
    <row r="1278" spans="3:3">
      <c r="C1278" s="8"/>
    </row>
    <row r="1279" spans="3:3">
      <c r="C1279" s="8"/>
    </row>
    <row r="1280" spans="3:3">
      <c r="C1280" s="8"/>
    </row>
    <row r="1281" spans="3:3">
      <c r="C1281" s="8"/>
    </row>
    <row r="1282" spans="3:3">
      <c r="C1282" s="8"/>
    </row>
    <row r="1283" spans="3:3">
      <c r="C1283" s="8"/>
    </row>
    <row r="1284" spans="3:3">
      <c r="C1284" s="8"/>
    </row>
    <row r="1285" spans="3:3">
      <c r="C1285" s="8"/>
    </row>
    <row r="1286" spans="3:3">
      <c r="C1286" s="8"/>
    </row>
    <row r="1287" spans="3:3">
      <c r="C1287" s="8"/>
    </row>
    <row r="1288" spans="3:3">
      <c r="C1288" s="8"/>
    </row>
    <row r="1289" spans="3:3">
      <c r="C1289" s="8"/>
    </row>
    <row r="1290" spans="3:3">
      <c r="C1290" s="8"/>
    </row>
    <row r="1291" spans="3:3">
      <c r="C1291" s="8"/>
    </row>
    <row r="1292" spans="3:3">
      <c r="C1292" s="8"/>
    </row>
    <row r="1293" spans="3:3">
      <c r="C1293" s="8"/>
    </row>
    <row r="1294" spans="3:3">
      <c r="C1294" s="8"/>
    </row>
    <row r="1295" spans="3:3">
      <c r="C1295" s="8"/>
    </row>
    <row r="1296" spans="3:3">
      <c r="C1296" s="8"/>
    </row>
    <row r="1297" spans="3:3">
      <c r="C1297" s="8"/>
    </row>
    <row r="1298" spans="3:3">
      <c r="C1298" s="8"/>
    </row>
    <row r="1299" spans="3:3">
      <c r="C1299" s="8"/>
    </row>
    <row r="1300" spans="3:3">
      <c r="C1300" s="8"/>
    </row>
    <row r="1301" spans="3:3">
      <c r="C1301" s="8"/>
    </row>
    <row r="1302" spans="3:3">
      <c r="C1302" s="8"/>
    </row>
    <row r="1303" spans="3:3">
      <c r="C1303" s="8"/>
    </row>
    <row r="1304" spans="3:3">
      <c r="C1304" s="8"/>
    </row>
    <row r="1305" spans="3:3">
      <c r="C1305" s="8"/>
    </row>
    <row r="1306" spans="3:3">
      <c r="C1306" s="8"/>
    </row>
    <row r="1307" spans="3:3">
      <c r="C1307" s="8"/>
    </row>
    <row r="1308" spans="3:3">
      <c r="C1308" s="8"/>
    </row>
    <row r="1309" spans="3:3">
      <c r="C1309" s="8"/>
    </row>
    <row r="1310" spans="3:3">
      <c r="C1310" s="8"/>
    </row>
    <row r="1311" spans="3:3">
      <c r="C1311" s="8"/>
    </row>
    <row r="1312" spans="3:3">
      <c r="C1312" s="8"/>
    </row>
    <row r="1313" spans="3:3">
      <c r="C1313" s="8"/>
    </row>
    <row r="1314" spans="3:3">
      <c r="C1314" s="8"/>
    </row>
    <row r="1315" spans="3:3">
      <c r="C1315" s="8"/>
    </row>
    <row r="1316" spans="3:3">
      <c r="C1316" s="8"/>
    </row>
    <row r="1317" spans="3:3">
      <c r="C1317" s="8"/>
    </row>
    <row r="1318" spans="3:3">
      <c r="C1318" s="8"/>
    </row>
    <row r="1319" spans="3:3">
      <c r="C1319" s="8"/>
    </row>
    <row r="1320" spans="3:3">
      <c r="C1320" s="8"/>
    </row>
    <row r="1321" spans="3:3">
      <c r="C1321" s="8"/>
    </row>
    <row r="1322" spans="3:3">
      <c r="C1322" s="8"/>
    </row>
    <row r="1323" spans="3:3">
      <c r="C1323" s="8"/>
    </row>
    <row r="1324" spans="3:3">
      <c r="C1324" s="8"/>
    </row>
    <row r="1325" spans="3:3">
      <c r="C1325" s="8"/>
    </row>
    <row r="1326" spans="3:3">
      <c r="C1326" s="8"/>
    </row>
    <row r="1327" spans="3:3">
      <c r="C1327" s="8"/>
    </row>
    <row r="1328" spans="3:3">
      <c r="C1328" s="8"/>
    </row>
    <row r="1329" spans="3:3">
      <c r="C1329" s="8"/>
    </row>
    <row r="1330" spans="3:3">
      <c r="C1330" s="8"/>
    </row>
    <row r="1331" spans="3:3">
      <c r="C1331" s="8"/>
    </row>
    <row r="1332" spans="3:3">
      <c r="C1332" s="8"/>
    </row>
    <row r="1333" spans="3:3">
      <c r="C1333" s="8"/>
    </row>
    <row r="1334" spans="3:3">
      <c r="C1334" s="8"/>
    </row>
    <row r="1335" spans="3:3">
      <c r="C1335" s="8"/>
    </row>
    <row r="1336" spans="3:3">
      <c r="C1336" s="8"/>
    </row>
    <row r="1337" spans="3:3">
      <c r="C1337" s="8"/>
    </row>
    <row r="1338" spans="3:3">
      <c r="C1338" s="8"/>
    </row>
    <row r="1339" spans="3:3">
      <c r="C1339" s="8"/>
    </row>
    <row r="1340" spans="3:3">
      <c r="C1340" s="8"/>
    </row>
    <row r="1341" spans="3:3">
      <c r="C1341" s="8"/>
    </row>
    <row r="1342" spans="3:3">
      <c r="C1342" s="8"/>
    </row>
    <row r="1343" spans="3:3">
      <c r="C1343" s="8"/>
    </row>
    <row r="1344" spans="3:3">
      <c r="C1344" s="8"/>
    </row>
    <row r="1345" spans="3:3">
      <c r="C1345" s="8"/>
    </row>
    <row r="1346" spans="3:3">
      <c r="C1346" s="8"/>
    </row>
    <row r="1347" spans="3:3">
      <c r="C1347" s="8"/>
    </row>
    <row r="1348" spans="3:3">
      <c r="C1348" s="8"/>
    </row>
    <row r="1349" spans="3:3">
      <c r="C1349" s="8"/>
    </row>
    <row r="1350" spans="3:3">
      <c r="C1350" s="8"/>
    </row>
    <row r="1351" spans="3:3">
      <c r="C1351" s="8"/>
    </row>
    <row r="1352" spans="3:3">
      <c r="C1352" s="8"/>
    </row>
    <row r="1353" spans="3:3">
      <c r="C1353" s="8"/>
    </row>
    <row r="1354" spans="3:3">
      <c r="C1354" s="8"/>
    </row>
    <row r="1355" spans="3:3">
      <c r="C1355" s="8"/>
    </row>
    <row r="1356" spans="3:3">
      <c r="C1356" s="8"/>
    </row>
    <row r="1357" spans="3:3">
      <c r="C1357" s="8"/>
    </row>
    <row r="1358" spans="3:3">
      <c r="C1358" s="8"/>
    </row>
    <row r="1359" spans="3:3">
      <c r="C1359" s="8"/>
    </row>
    <row r="1360" spans="3:3">
      <c r="C1360" s="8"/>
    </row>
    <row r="1361" spans="3:3">
      <c r="C1361" s="8"/>
    </row>
    <row r="1362" spans="3:3">
      <c r="C1362" s="8"/>
    </row>
    <row r="1363" spans="3:3">
      <c r="C1363" s="8"/>
    </row>
    <row r="1364" spans="3:3">
      <c r="C1364" s="8"/>
    </row>
    <row r="1365" spans="3:3">
      <c r="C1365" s="8"/>
    </row>
    <row r="1366" spans="3:3">
      <c r="C1366" s="8"/>
    </row>
    <row r="1367" spans="3:3">
      <c r="C1367" s="8"/>
    </row>
    <row r="1368" spans="3:3">
      <c r="C1368" s="8"/>
    </row>
    <row r="1369" spans="3:3">
      <c r="C1369" s="8"/>
    </row>
    <row r="1370" spans="3:3">
      <c r="C1370" s="8"/>
    </row>
    <row r="1371" spans="3:3">
      <c r="C1371" s="8"/>
    </row>
    <row r="1372" spans="3:3">
      <c r="C1372" s="8"/>
    </row>
    <row r="1373" spans="3:3">
      <c r="C1373" s="8"/>
    </row>
    <row r="1374" spans="3:3">
      <c r="C1374" s="8"/>
    </row>
    <row r="1375" spans="3:3">
      <c r="C1375" s="8"/>
    </row>
    <row r="1376" spans="3:3">
      <c r="C1376" s="8"/>
    </row>
    <row r="1377" spans="3:3">
      <c r="C1377" s="8"/>
    </row>
    <row r="1378" spans="3:3">
      <c r="C1378" s="8"/>
    </row>
    <row r="1379" spans="3:3">
      <c r="C1379" s="8"/>
    </row>
    <row r="1380" spans="3:3">
      <c r="C1380" s="8"/>
    </row>
    <row r="1381" spans="3:3">
      <c r="C1381" s="8"/>
    </row>
    <row r="1382" spans="3:3">
      <c r="C1382" s="8"/>
    </row>
    <row r="1383" spans="3:3">
      <c r="C1383" s="8"/>
    </row>
    <row r="1384" spans="3:3">
      <c r="C1384" s="8"/>
    </row>
    <row r="1385" spans="3:3">
      <c r="C1385" s="8"/>
    </row>
    <row r="1386" spans="3:3">
      <c r="C1386" s="8"/>
    </row>
    <row r="1387" spans="3:3">
      <c r="C1387" s="8"/>
    </row>
    <row r="1388" spans="3:3">
      <c r="C1388" s="8"/>
    </row>
    <row r="1389" spans="3:3">
      <c r="C1389" s="8"/>
    </row>
    <row r="1390" spans="3:3">
      <c r="C1390" s="8"/>
    </row>
    <row r="1391" spans="3:3">
      <c r="C1391" s="8"/>
    </row>
    <row r="1392" spans="3:3">
      <c r="C1392" s="8"/>
    </row>
    <row r="1393" spans="3:3">
      <c r="C1393" s="8"/>
    </row>
    <row r="1394" spans="3:3">
      <c r="C1394" s="8"/>
    </row>
    <row r="1395" spans="3:3">
      <c r="C1395" s="8"/>
    </row>
    <row r="1396" spans="3:3">
      <c r="C1396" s="8"/>
    </row>
    <row r="1397" spans="3:3">
      <c r="C1397" s="8"/>
    </row>
    <row r="1398" spans="3:3">
      <c r="C1398" s="8"/>
    </row>
    <row r="1399" spans="3:3">
      <c r="C1399" s="8"/>
    </row>
    <row r="1400" spans="3:3">
      <c r="C1400" s="8"/>
    </row>
    <row r="1401" spans="3:3">
      <c r="C1401" s="8"/>
    </row>
    <row r="1402" spans="3:3">
      <c r="C1402" s="8"/>
    </row>
    <row r="1403" spans="3:3">
      <c r="C1403" s="8"/>
    </row>
    <row r="1404" spans="3:3">
      <c r="C1404" s="8"/>
    </row>
    <row r="1405" spans="3:3">
      <c r="C1405" s="8"/>
    </row>
    <row r="1406" spans="3:3">
      <c r="C1406" s="8"/>
    </row>
    <row r="1407" spans="3:3">
      <c r="C1407" s="8"/>
    </row>
    <row r="1408" spans="3:3">
      <c r="C1408" s="8"/>
    </row>
    <row r="1409" spans="3:3">
      <c r="C1409" s="8"/>
    </row>
    <row r="1410" spans="3:3">
      <c r="C1410" s="8"/>
    </row>
    <row r="1411" spans="3:3">
      <c r="C1411" s="8"/>
    </row>
    <row r="1412" spans="3:3">
      <c r="C1412" s="8"/>
    </row>
    <row r="1413" spans="3:3">
      <c r="C1413" s="8"/>
    </row>
    <row r="1414" spans="3:3">
      <c r="C1414" s="8"/>
    </row>
    <row r="1415" spans="3:3">
      <c r="C1415" s="8"/>
    </row>
    <row r="1416" spans="3:3">
      <c r="C1416" s="8"/>
    </row>
    <row r="1417" spans="3:3">
      <c r="C1417" s="8"/>
    </row>
    <row r="1418" spans="3:3">
      <c r="C1418" s="8"/>
    </row>
    <row r="1419" spans="3:3">
      <c r="C1419" s="8"/>
    </row>
    <row r="1420" spans="3:3">
      <c r="C1420" s="8"/>
    </row>
    <row r="1421" spans="3:3">
      <c r="C1421" s="8"/>
    </row>
    <row r="1422" spans="3:3">
      <c r="C1422" s="8"/>
    </row>
    <row r="1423" spans="3:3">
      <c r="C1423" s="8"/>
    </row>
    <row r="1424" spans="3:3">
      <c r="C1424" s="8"/>
    </row>
    <row r="1425" spans="3:3">
      <c r="C1425" s="8"/>
    </row>
    <row r="1426" spans="3:3">
      <c r="C1426" s="8"/>
    </row>
    <row r="1427" spans="3:3">
      <c r="C1427" s="8"/>
    </row>
    <row r="1428" spans="3:3">
      <c r="C1428" s="8"/>
    </row>
    <row r="1429" spans="3:3">
      <c r="C1429" s="8"/>
    </row>
    <row r="1430" spans="3:3">
      <c r="C1430" s="8"/>
    </row>
    <row r="1431" spans="3:3">
      <c r="C1431" s="8"/>
    </row>
    <row r="1432" spans="3:3">
      <c r="C1432" s="8"/>
    </row>
    <row r="1433" spans="3:3">
      <c r="C1433" s="8"/>
    </row>
    <row r="1434" spans="3:3">
      <c r="C1434" s="8"/>
    </row>
    <row r="1435" spans="3:3">
      <c r="C1435" s="8"/>
    </row>
    <row r="1436" spans="3:3">
      <c r="C1436" s="8"/>
    </row>
    <row r="1437" spans="3:3">
      <c r="C1437" s="8"/>
    </row>
    <row r="1438" spans="3:3">
      <c r="C1438" s="8"/>
    </row>
    <row r="1439" spans="3:3">
      <c r="C1439" s="8"/>
    </row>
    <row r="1440" spans="3:3">
      <c r="C1440" s="8"/>
    </row>
    <row r="1441" spans="3:3">
      <c r="C1441" s="8"/>
    </row>
    <row r="1442" spans="3:3">
      <c r="C1442" s="8"/>
    </row>
    <row r="1443" spans="3:3">
      <c r="C1443" s="8"/>
    </row>
    <row r="1444" spans="3:3">
      <c r="C1444" s="8"/>
    </row>
    <row r="1445" spans="3:3">
      <c r="C1445" s="8"/>
    </row>
    <row r="1446" spans="3:3">
      <c r="C1446" s="8"/>
    </row>
    <row r="1447" spans="3:3">
      <c r="C1447" s="8"/>
    </row>
    <row r="1448" spans="3:3">
      <c r="C1448" s="8"/>
    </row>
    <row r="1449" spans="3:3">
      <c r="C1449" s="8"/>
    </row>
    <row r="1450" spans="3:3">
      <c r="C1450" s="8"/>
    </row>
    <row r="1451" spans="3:3">
      <c r="C1451" s="8"/>
    </row>
    <row r="1452" spans="3:3">
      <c r="C1452" s="8"/>
    </row>
    <row r="1453" spans="3:3">
      <c r="C1453" s="8"/>
    </row>
    <row r="1454" spans="3:3">
      <c r="C1454" s="8"/>
    </row>
    <row r="1455" spans="3:3">
      <c r="C1455" s="8"/>
    </row>
    <row r="1456" spans="3:3">
      <c r="C1456" s="8"/>
    </row>
    <row r="1457" spans="3:3">
      <c r="C1457" s="8"/>
    </row>
    <row r="1458" spans="3:3">
      <c r="C1458" s="8"/>
    </row>
    <row r="1459" spans="3:3">
      <c r="C1459" s="8"/>
    </row>
    <row r="1460" spans="3:3">
      <c r="C1460" s="8"/>
    </row>
    <row r="1461" spans="3:3">
      <c r="C1461" s="8"/>
    </row>
    <row r="1462" spans="3:3">
      <c r="C1462" s="8"/>
    </row>
    <row r="1463" spans="3:3">
      <c r="C1463" s="8"/>
    </row>
    <row r="1464" spans="3:3">
      <c r="C1464" s="8"/>
    </row>
    <row r="1465" spans="3:3">
      <c r="C1465" s="8"/>
    </row>
    <row r="1466" spans="3:3">
      <c r="C1466" s="8"/>
    </row>
    <row r="1467" spans="3:3">
      <c r="C1467" s="8"/>
    </row>
    <row r="1468" spans="3:3">
      <c r="C1468" s="8"/>
    </row>
    <row r="1469" spans="3:3">
      <c r="C1469" s="8"/>
    </row>
    <row r="1470" spans="3:3">
      <c r="C1470" s="8"/>
    </row>
    <row r="1471" spans="3:3">
      <c r="C1471" s="8"/>
    </row>
    <row r="1472" spans="3:3">
      <c r="C1472" s="8"/>
    </row>
    <row r="1473" spans="3:3">
      <c r="C1473" s="8"/>
    </row>
    <row r="1474" spans="3:3">
      <c r="C1474" s="8"/>
    </row>
    <row r="1475" spans="3:3">
      <c r="C1475" s="8"/>
    </row>
    <row r="1476" spans="3:3">
      <c r="C1476" s="8"/>
    </row>
    <row r="1477" spans="3:3">
      <c r="C1477" s="8"/>
    </row>
    <row r="1478" spans="3:3">
      <c r="C1478" s="8"/>
    </row>
    <row r="1479" spans="3:3">
      <c r="C1479" s="8"/>
    </row>
    <row r="1480" spans="3:3">
      <c r="C1480" s="8"/>
    </row>
    <row r="1481" spans="3:3">
      <c r="C1481" s="8"/>
    </row>
    <row r="1482" spans="3:3">
      <c r="C1482" s="8"/>
    </row>
    <row r="1483" spans="3:3">
      <c r="C1483" s="8"/>
    </row>
    <row r="1484" spans="3:3">
      <c r="C1484" s="8"/>
    </row>
    <row r="1485" spans="3:3">
      <c r="C1485" s="8"/>
    </row>
    <row r="1486" spans="3:3">
      <c r="C1486" s="8"/>
    </row>
    <row r="1487" spans="3:3">
      <c r="C1487" s="8"/>
    </row>
    <row r="1488" spans="3:3">
      <c r="C1488" s="8"/>
    </row>
    <row r="1489" spans="3:3">
      <c r="C1489" s="8"/>
    </row>
    <row r="1490" spans="3:3">
      <c r="C1490" s="8"/>
    </row>
    <row r="1491" spans="3:3">
      <c r="C1491" s="8"/>
    </row>
    <row r="1492" spans="3:3">
      <c r="C1492" s="8"/>
    </row>
    <row r="1493" spans="3:3">
      <c r="C1493" s="8"/>
    </row>
    <row r="1494" spans="3:3">
      <c r="C1494" s="8"/>
    </row>
    <row r="1495" spans="3:3">
      <c r="C1495" s="8"/>
    </row>
    <row r="1496" spans="3:3">
      <c r="C1496" s="8"/>
    </row>
    <row r="1497" spans="3:3">
      <c r="C1497" s="8"/>
    </row>
    <row r="1498" spans="3:3">
      <c r="C1498" s="8"/>
    </row>
    <row r="1499" spans="3:3">
      <c r="C1499" s="8"/>
    </row>
    <row r="1500" spans="3:3">
      <c r="C1500" s="8"/>
    </row>
    <row r="1501" spans="3:3">
      <c r="C1501" s="8"/>
    </row>
    <row r="1502" spans="3:3">
      <c r="C1502" s="8"/>
    </row>
    <row r="1503" spans="3:3">
      <c r="C1503" s="8"/>
    </row>
    <row r="1504" spans="3:3">
      <c r="C1504" s="8"/>
    </row>
    <row r="1505" spans="3:3">
      <c r="C1505" s="8"/>
    </row>
    <row r="1506" spans="3:3">
      <c r="C1506" s="8"/>
    </row>
    <row r="1507" spans="3:3">
      <c r="C1507" s="8"/>
    </row>
    <row r="1508" spans="3:3">
      <c r="C1508" s="8"/>
    </row>
    <row r="1509" spans="3:3">
      <c r="C1509" s="8"/>
    </row>
    <row r="1510" spans="3:3">
      <c r="C1510" s="8"/>
    </row>
    <row r="1511" spans="3:3">
      <c r="C1511" s="8"/>
    </row>
    <row r="1512" spans="3:3">
      <c r="C1512" s="8"/>
    </row>
    <row r="1513" spans="3:3">
      <c r="C1513" s="8"/>
    </row>
    <row r="1514" spans="3:3">
      <c r="C1514" s="8"/>
    </row>
    <row r="1515" spans="3:3">
      <c r="C1515" s="8"/>
    </row>
    <row r="1516" spans="3:3">
      <c r="C1516" s="8"/>
    </row>
    <row r="1517" spans="3:3">
      <c r="C1517" s="8"/>
    </row>
    <row r="1518" spans="3:3">
      <c r="C1518" s="8"/>
    </row>
    <row r="1519" spans="3:3">
      <c r="C1519" s="8"/>
    </row>
    <row r="1520" spans="3:3">
      <c r="C1520" s="8"/>
    </row>
    <row r="1521" spans="3:3">
      <c r="C1521" s="8"/>
    </row>
    <row r="1522" spans="3:3">
      <c r="C1522" s="8"/>
    </row>
    <row r="1523" spans="3:3">
      <c r="C1523" s="8"/>
    </row>
    <row r="1524" spans="3:3">
      <c r="C1524" s="8"/>
    </row>
    <row r="1525" spans="3:3">
      <c r="C1525" s="8"/>
    </row>
    <row r="1526" spans="3:3">
      <c r="C1526" s="8"/>
    </row>
    <row r="1527" spans="3:3">
      <c r="C1527" s="8"/>
    </row>
    <row r="1528" spans="3:3">
      <c r="C1528" s="8"/>
    </row>
    <row r="1529" spans="3:3">
      <c r="C1529" s="8"/>
    </row>
    <row r="1530" spans="3:3">
      <c r="C1530" s="8"/>
    </row>
    <row r="1531" spans="3:3">
      <c r="C1531" s="8"/>
    </row>
    <row r="1532" spans="3:3">
      <c r="C1532" s="8"/>
    </row>
    <row r="1533" spans="3:3">
      <c r="C1533" s="8"/>
    </row>
    <row r="1534" spans="3:3">
      <c r="C1534" s="8"/>
    </row>
    <row r="1535" spans="3:3">
      <c r="C1535" s="8"/>
    </row>
    <row r="1536" spans="3:3">
      <c r="C1536" s="8"/>
    </row>
    <row r="1537" spans="3:3">
      <c r="C1537" s="8"/>
    </row>
    <row r="1538" spans="3:3">
      <c r="C1538" s="8"/>
    </row>
    <row r="1539" spans="3:3">
      <c r="C1539" s="8"/>
    </row>
    <row r="1540" spans="3:3">
      <c r="C1540" s="8"/>
    </row>
    <row r="1541" spans="3:3">
      <c r="C1541" s="8"/>
    </row>
    <row r="1542" spans="3:3">
      <c r="C1542" s="8"/>
    </row>
    <row r="1543" spans="3:3">
      <c r="C1543" s="8"/>
    </row>
    <row r="1544" spans="3:3">
      <c r="C1544" s="8"/>
    </row>
    <row r="1545" spans="3:3">
      <c r="C1545" s="8"/>
    </row>
    <row r="1546" spans="3:3">
      <c r="C1546" s="8"/>
    </row>
    <row r="1547" spans="3:3">
      <c r="C1547" s="8"/>
    </row>
    <row r="1548" spans="3:3">
      <c r="C1548" s="8"/>
    </row>
    <row r="1549" spans="3:3">
      <c r="C1549" s="8"/>
    </row>
    <row r="1550" spans="3:3">
      <c r="C1550" s="8"/>
    </row>
    <row r="1551" spans="3:3">
      <c r="C1551" s="8"/>
    </row>
    <row r="1552" spans="3:3">
      <c r="C1552" s="8"/>
    </row>
    <row r="1553" spans="3:3">
      <c r="C1553" s="8"/>
    </row>
    <row r="1554" spans="3:3">
      <c r="C1554" s="8"/>
    </row>
    <row r="1555" spans="3:3">
      <c r="C1555" s="8"/>
    </row>
    <row r="1556" spans="3:3">
      <c r="C1556" s="8"/>
    </row>
    <row r="1557" spans="3:3">
      <c r="C1557" s="8"/>
    </row>
    <row r="1558" spans="3:3">
      <c r="C1558" s="8"/>
    </row>
    <row r="1559" spans="3:3">
      <c r="C1559" s="8"/>
    </row>
    <row r="1560" spans="3:3">
      <c r="C1560" s="8"/>
    </row>
    <row r="1561" spans="3:3">
      <c r="C1561" s="8"/>
    </row>
    <row r="1562" spans="3:3">
      <c r="C1562" s="8"/>
    </row>
    <row r="1563" spans="3:3">
      <c r="C1563" s="8"/>
    </row>
    <row r="1564" spans="3:3">
      <c r="C1564" s="8"/>
    </row>
    <row r="1565" spans="3:3">
      <c r="C1565" s="8"/>
    </row>
    <row r="1566" spans="3:3">
      <c r="C1566" s="8"/>
    </row>
    <row r="1567" spans="3:3">
      <c r="C1567" s="8"/>
    </row>
    <row r="1568" spans="3:3">
      <c r="C1568" s="8"/>
    </row>
    <row r="1569" spans="3:3">
      <c r="C1569" s="8"/>
    </row>
    <row r="1570" spans="3:3">
      <c r="C1570" s="8"/>
    </row>
    <row r="1571" spans="3:3">
      <c r="C1571" s="8"/>
    </row>
    <row r="1572" spans="3:3">
      <c r="C1572" s="8"/>
    </row>
    <row r="1573" spans="3:3">
      <c r="C1573" s="8"/>
    </row>
    <row r="1574" spans="3:3">
      <c r="C1574" s="8"/>
    </row>
    <row r="1575" spans="3:3">
      <c r="C1575" s="8"/>
    </row>
    <row r="1576" spans="3:3">
      <c r="C1576" s="8"/>
    </row>
    <row r="1577" spans="3:3">
      <c r="C1577" s="8"/>
    </row>
    <row r="1578" spans="3:3">
      <c r="C1578" s="8"/>
    </row>
    <row r="1579" spans="3:3">
      <c r="C1579" s="8"/>
    </row>
    <row r="1580" spans="3:3">
      <c r="C1580" s="8"/>
    </row>
    <row r="1581" spans="3:3">
      <c r="C1581" s="8"/>
    </row>
    <row r="1582" spans="3:3">
      <c r="C1582" s="8"/>
    </row>
    <row r="1583" spans="3:3">
      <c r="C1583" s="8"/>
    </row>
    <row r="1584" spans="3:3">
      <c r="C1584" s="8"/>
    </row>
    <row r="1585" spans="3:3">
      <c r="C1585" s="8"/>
    </row>
    <row r="1586" spans="3:3">
      <c r="C1586" s="8"/>
    </row>
    <row r="1587" spans="3:3">
      <c r="C1587" s="8"/>
    </row>
    <row r="1588" spans="3:3">
      <c r="C1588" s="8"/>
    </row>
    <row r="1589" spans="3:3">
      <c r="C1589" s="8"/>
    </row>
    <row r="1590" spans="3:3">
      <c r="C1590" s="8"/>
    </row>
    <row r="1591" spans="3:3">
      <c r="C1591" s="8"/>
    </row>
    <row r="1592" spans="3:3">
      <c r="C1592" s="8"/>
    </row>
    <row r="1593" spans="3:3">
      <c r="C1593" s="8"/>
    </row>
    <row r="1594" spans="3:3">
      <c r="C1594" s="8"/>
    </row>
    <row r="1595" spans="3:3">
      <c r="C1595" s="8"/>
    </row>
    <row r="1596" spans="3:3">
      <c r="C1596" s="8"/>
    </row>
    <row r="1597" spans="3:3">
      <c r="C1597" s="8"/>
    </row>
    <row r="1598" spans="3:3">
      <c r="C1598" s="8"/>
    </row>
    <row r="1599" spans="3:3">
      <c r="C1599" s="8"/>
    </row>
    <row r="1600" spans="3:3">
      <c r="C1600" s="8"/>
    </row>
    <row r="1601" spans="3:3">
      <c r="C1601" s="8"/>
    </row>
    <row r="1602" spans="3:3">
      <c r="C1602" s="8"/>
    </row>
    <row r="1603" spans="3:3">
      <c r="C1603" s="8"/>
    </row>
    <row r="1604" spans="3:3">
      <c r="C1604" s="8"/>
    </row>
    <row r="1605" spans="3:3">
      <c r="C1605" s="8"/>
    </row>
    <row r="1606" spans="3:3">
      <c r="C1606" s="8"/>
    </row>
    <row r="1607" spans="3:3">
      <c r="C1607" s="8"/>
    </row>
    <row r="1608" spans="3:3">
      <c r="C1608" s="8"/>
    </row>
    <row r="1609" spans="3:3">
      <c r="C1609" s="8"/>
    </row>
    <row r="1610" spans="3:3">
      <c r="C1610" s="8"/>
    </row>
    <row r="1611" spans="3:3">
      <c r="C1611" s="8"/>
    </row>
    <row r="1612" spans="3:3">
      <c r="C1612" s="8"/>
    </row>
    <row r="1613" spans="3:3">
      <c r="C1613" s="8"/>
    </row>
    <row r="1614" spans="3:3">
      <c r="C1614" s="8"/>
    </row>
    <row r="1615" spans="3:3">
      <c r="C1615" s="8"/>
    </row>
    <row r="1616" spans="3:3">
      <c r="C1616" s="8"/>
    </row>
    <row r="1617" spans="3:3">
      <c r="C1617" s="8"/>
    </row>
    <row r="1618" spans="3:3">
      <c r="C1618" s="8"/>
    </row>
    <row r="1619" spans="3:3">
      <c r="C1619" s="8"/>
    </row>
    <row r="1620" spans="3:3">
      <c r="C1620" s="8"/>
    </row>
    <row r="1621" spans="3:3">
      <c r="C1621" s="8"/>
    </row>
    <row r="1622" spans="3:3">
      <c r="C1622" s="8"/>
    </row>
    <row r="1623" spans="3:3">
      <c r="C1623" s="8"/>
    </row>
    <row r="1624" spans="3:3">
      <c r="C1624" s="8"/>
    </row>
    <row r="1625" spans="3:3">
      <c r="C1625" s="8"/>
    </row>
    <row r="1626" spans="3:3">
      <c r="C1626" s="8"/>
    </row>
    <row r="1627" spans="3:3">
      <c r="C1627" s="8"/>
    </row>
    <row r="1628" spans="3:3">
      <c r="C1628" s="8"/>
    </row>
    <row r="1629" spans="3:3">
      <c r="C1629" s="8"/>
    </row>
    <row r="1630" spans="3:3">
      <c r="C1630" s="8"/>
    </row>
    <row r="1631" spans="3:3">
      <c r="C1631" s="8"/>
    </row>
    <row r="1632" spans="3:3">
      <c r="C1632" s="8"/>
    </row>
    <row r="1633" spans="3:3">
      <c r="C1633" s="8"/>
    </row>
    <row r="1634" spans="3:3">
      <c r="C1634" s="8"/>
    </row>
    <row r="1635" spans="3:3">
      <c r="C1635" s="8"/>
    </row>
    <row r="1636" spans="3:3">
      <c r="C1636" s="8"/>
    </row>
    <row r="1637" spans="3:3">
      <c r="C1637" s="8"/>
    </row>
    <row r="1638" spans="3:3">
      <c r="C1638" s="8"/>
    </row>
    <row r="1639" spans="3:3">
      <c r="C1639" s="8"/>
    </row>
    <row r="1640" spans="3:3">
      <c r="C1640" s="8"/>
    </row>
    <row r="1641" spans="3:3">
      <c r="C1641" s="8"/>
    </row>
    <row r="1642" spans="3:3">
      <c r="C1642" s="8"/>
    </row>
    <row r="1643" spans="3:3">
      <c r="C1643" s="8"/>
    </row>
    <row r="1644" spans="3:3">
      <c r="C1644" s="8"/>
    </row>
    <row r="1645" spans="3:3">
      <c r="C1645" s="8"/>
    </row>
    <row r="1646" spans="3:3">
      <c r="C1646" s="8"/>
    </row>
    <row r="1647" spans="3:3">
      <c r="C1647" s="8"/>
    </row>
    <row r="1648" spans="3:3">
      <c r="C1648" s="8"/>
    </row>
    <row r="1649" spans="3:3">
      <c r="C1649" s="8"/>
    </row>
    <row r="1650" spans="3:3">
      <c r="C1650" s="8"/>
    </row>
    <row r="1651" spans="3:3">
      <c r="C1651" s="8"/>
    </row>
    <row r="1652" spans="3:3">
      <c r="C1652" s="8"/>
    </row>
    <row r="1653" spans="3:3">
      <c r="C1653" s="8"/>
    </row>
    <row r="1654" spans="3:3">
      <c r="C1654" s="8"/>
    </row>
    <row r="1655" spans="3:3">
      <c r="C1655" s="8"/>
    </row>
    <row r="1656" spans="3:3">
      <c r="C1656" s="8"/>
    </row>
    <row r="1657" spans="3:3">
      <c r="C1657" s="8"/>
    </row>
    <row r="1658" spans="3:3">
      <c r="C1658" s="8"/>
    </row>
    <row r="1659" spans="3:3">
      <c r="C1659" s="8"/>
    </row>
    <row r="1660" spans="3:3">
      <c r="C1660" s="8"/>
    </row>
    <row r="1661" spans="3:3">
      <c r="C1661" s="8"/>
    </row>
    <row r="1662" spans="3:3">
      <c r="C1662" s="8"/>
    </row>
    <row r="1663" spans="3:3">
      <c r="C1663" s="8"/>
    </row>
    <row r="1664" spans="3:3">
      <c r="C1664" s="8"/>
    </row>
    <row r="1665" spans="3:3">
      <c r="C1665" s="8"/>
    </row>
    <row r="1666" spans="3:3">
      <c r="C1666" s="8"/>
    </row>
    <row r="1667" spans="3:3">
      <c r="C1667" s="8"/>
    </row>
    <row r="1668" spans="3:3">
      <c r="C1668" s="8"/>
    </row>
    <row r="1669" spans="3:3">
      <c r="C1669" s="8"/>
    </row>
    <row r="1670" spans="3:3">
      <c r="C1670" s="8"/>
    </row>
    <row r="1671" spans="3:3">
      <c r="C1671" s="8"/>
    </row>
    <row r="1672" spans="3:3">
      <c r="C1672" s="8"/>
    </row>
    <row r="1673" spans="3:3">
      <c r="C1673" s="8"/>
    </row>
    <row r="1674" spans="3:3">
      <c r="C1674" s="8"/>
    </row>
    <row r="1675" spans="3:3">
      <c r="C1675" s="8"/>
    </row>
    <row r="1676" spans="3:3">
      <c r="C1676" s="8"/>
    </row>
    <row r="1677" spans="3:3">
      <c r="C1677" s="8"/>
    </row>
    <row r="1678" spans="3:3">
      <c r="C1678" s="8"/>
    </row>
    <row r="1679" spans="3:3">
      <c r="C1679" s="8"/>
    </row>
    <row r="1680" spans="3:3">
      <c r="C1680" s="8"/>
    </row>
    <row r="1681" spans="3:3">
      <c r="C1681" s="8"/>
    </row>
    <row r="1682" spans="3:3">
      <c r="C1682" s="8"/>
    </row>
    <row r="1683" spans="3:3">
      <c r="C1683" s="8"/>
    </row>
    <row r="1684" spans="3:3">
      <c r="C1684" s="8"/>
    </row>
    <row r="1685" spans="3:3">
      <c r="C1685" s="8"/>
    </row>
    <row r="1686" spans="3:3">
      <c r="C1686" s="8"/>
    </row>
    <row r="1687" spans="3:3">
      <c r="C1687" s="8"/>
    </row>
    <row r="1688" spans="3:3">
      <c r="C1688" s="8"/>
    </row>
    <row r="1689" spans="3:3">
      <c r="C1689" s="8"/>
    </row>
    <row r="1690" spans="3:3">
      <c r="C1690" s="8"/>
    </row>
    <row r="1691" spans="3:3">
      <c r="C1691" s="8"/>
    </row>
    <row r="1692" spans="3:3">
      <c r="C1692" s="8"/>
    </row>
    <row r="1693" spans="3:3">
      <c r="C1693" s="8"/>
    </row>
    <row r="1694" spans="3:3">
      <c r="C1694" s="8"/>
    </row>
    <row r="1695" spans="3:3">
      <c r="C1695" s="8"/>
    </row>
    <row r="1696" spans="3:3">
      <c r="C1696" s="8"/>
    </row>
    <row r="1697" spans="3:3">
      <c r="C1697" s="8"/>
    </row>
    <row r="1698" spans="3:3">
      <c r="C1698" s="8"/>
    </row>
    <row r="1699" spans="3:3">
      <c r="C1699" s="8"/>
    </row>
    <row r="1700" spans="3:3">
      <c r="C1700" s="8"/>
    </row>
    <row r="1701" spans="3:3">
      <c r="C1701" s="8"/>
    </row>
    <row r="1702" spans="3:3">
      <c r="C1702" s="8"/>
    </row>
    <row r="1703" spans="3:3">
      <c r="C1703" s="8"/>
    </row>
    <row r="1704" spans="3:3">
      <c r="C1704" s="8"/>
    </row>
    <row r="1705" spans="3:3">
      <c r="C1705" s="8"/>
    </row>
    <row r="1706" spans="3:3">
      <c r="C1706" s="8"/>
    </row>
    <row r="1707" spans="3:3">
      <c r="C1707" s="8"/>
    </row>
    <row r="1708" spans="3:3">
      <c r="C1708" s="8"/>
    </row>
    <row r="1709" spans="3:3">
      <c r="C1709" s="8"/>
    </row>
    <row r="1710" spans="3:3">
      <c r="C1710" s="8"/>
    </row>
    <row r="1711" spans="3:3">
      <c r="C1711" s="8"/>
    </row>
    <row r="1712" spans="3:3">
      <c r="C1712" s="8"/>
    </row>
    <row r="1713" spans="3:3">
      <c r="C1713" s="8"/>
    </row>
    <row r="1714" spans="3:3">
      <c r="C1714" s="8"/>
    </row>
    <row r="1715" spans="3:3">
      <c r="C1715" s="8"/>
    </row>
    <row r="1716" spans="3:3">
      <c r="C1716" s="8"/>
    </row>
    <row r="1717" spans="3:3">
      <c r="C1717" s="8"/>
    </row>
    <row r="1718" spans="3:3">
      <c r="C1718" s="8"/>
    </row>
    <row r="1719" spans="3:3">
      <c r="C1719" s="8"/>
    </row>
  </sheetData>
  <autoFilter ref="B1:E1810" xr:uid="{00000000-0009-0000-0000-00001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2158-93E2-0C45-9AC7-93CD26A3825D}">
  <sheetPr>
    <tabColor rgb="FFA7D090"/>
  </sheetPr>
  <dimension ref="A1:S1800"/>
  <sheetViews>
    <sheetView topLeftCell="B1" workbookViewId="0">
      <selection activeCell="G103" sqref="G103"/>
    </sheetView>
  </sheetViews>
  <sheetFormatPr defaultColWidth="11.42578125" defaultRowHeight="15"/>
  <cols>
    <col min="2" max="2" width="29.85546875" customWidth="1"/>
    <col min="3" max="3" width="11.28515625" customWidth="1"/>
    <col min="5" max="5" width="14.42578125" customWidth="1"/>
  </cols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91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>
        <v>10502276</v>
      </c>
      <c r="B2" s="93" t="s">
        <v>8548</v>
      </c>
      <c r="C2" s="94">
        <v>700</v>
      </c>
      <c r="D2" s="93" t="s">
        <v>26</v>
      </c>
      <c r="E2" s="93" t="s">
        <v>61</v>
      </c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156">
        <v>10502520</v>
      </c>
      <c r="B3" s="92" t="s">
        <v>8549</v>
      </c>
      <c r="C3" s="94">
        <v>825</v>
      </c>
      <c r="D3" s="93" t="s">
        <v>26</v>
      </c>
      <c r="E3" s="93" t="s">
        <v>61</v>
      </c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2">
        <v>10502608</v>
      </c>
      <c r="B4" s="156" t="s">
        <v>8550</v>
      </c>
      <c r="C4" s="94">
        <v>3080</v>
      </c>
      <c r="D4" s="93" t="s">
        <v>26</v>
      </c>
      <c r="E4" s="93" t="s">
        <v>61</v>
      </c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2">
        <v>10503954</v>
      </c>
      <c r="B5" s="92" t="s">
        <v>8548</v>
      </c>
      <c r="C5" s="94">
        <v>700</v>
      </c>
      <c r="D5" s="93" t="s">
        <v>26</v>
      </c>
      <c r="E5" s="93" t="s">
        <v>61</v>
      </c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86067.5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92">
        <v>10507667</v>
      </c>
      <c r="B6" s="92" t="s">
        <v>8551</v>
      </c>
      <c r="C6" s="163">
        <v>900</v>
      </c>
      <c r="D6" s="93" t="s">
        <v>26</v>
      </c>
      <c r="E6" s="93" t="s">
        <v>61</v>
      </c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92">
        <v>10507668</v>
      </c>
      <c r="B7" s="92" t="s">
        <v>8552</v>
      </c>
      <c r="C7" s="94">
        <v>1100</v>
      </c>
      <c r="D7" s="93" t="s">
        <v>26</v>
      </c>
      <c r="E7" s="93" t="s">
        <v>61</v>
      </c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92">
        <v>10507672</v>
      </c>
      <c r="B8" s="92" t="s">
        <v>8553</v>
      </c>
      <c r="C8" s="94">
        <v>900</v>
      </c>
      <c r="D8" s="93" t="s">
        <v>26</v>
      </c>
      <c r="E8" s="93" t="s">
        <v>61</v>
      </c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92">
        <v>10507697</v>
      </c>
      <c r="B9" s="92" t="s">
        <v>8552</v>
      </c>
      <c r="C9" s="94">
        <v>1100</v>
      </c>
      <c r="D9" s="93" t="s">
        <v>26</v>
      </c>
      <c r="E9" s="93" t="s">
        <v>61</v>
      </c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92">
        <v>10507701</v>
      </c>
      <c r="B10" s="92" t="s">
        <v>8554</v>
      </c>
      <c r="C10" s="94">
        <v>900</v>
      </c>
      <c r="D10" s="93" t="s">
        <v>26</v>
      </c>
      <c r="E10" s="93" t="s">
        <v>61</v>
      </c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92">
        <v>10509152</v>
      </c>
      <c r="B11" s="92" t="s">
        <v>8555</v>
      </c>
      <c r="C11" s="92">
        <v>900</v>
      </c>
      <c r="D11" s="93" t="s">
        <v>26</v>
      </c>
      <c r="E11" s="93" t="s">
        <v>61</v>
      </c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92">
        <v>10509167</v>
      </c>
      <c r="B12" s="92" t="s">
        <v>8552</v>
      </c>
      <c r="C12" s="94">
        <v>1760</v>
      </c>
      <c r="D12" s="93" t="s">
        <v>26</v>
      </c>
      <c r="E12" s="93" t="s">
        <v>61</v>
      </c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>
        <v>10510515</v>
      </c>
      <c r="B13" s="92" t="s">
        <v>8556</v>
      </c>
      <c r="C13" s="94">
        <v>900</v>
      </c>
      <c r="D13" s="93" t="s">
        <v>26</v>
      </c>
      <c r="E13" s="93" t="s">
        <v>61</v>
      </c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>
        <v>10510521</v>
      </c>
      <c r="B14" s="92" t="s">
        <v>8557</v>
      </c>
      <c r="C14" s="94">
        <v>880</v>
      </c>
      <c r="D14" s="93" t="s">
        <v>26</v>
      </c>
      <c r="E14" s="93" t="s">
        <v>61</v>
      </c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>
        <v>10511495</v>
      </c>
      <c r="B15" s="92" t="s">
        <v>8558</v>
      </c>
      <c r="C15" s="94">
        <v>880</v>
      </c>
      <c r="D15" s="93" t="s">
        <v>26</v>
      </c>
      <c r="E15" s="93" t="s">
        <v>61</v>
      </c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92">
        <v>10511495</v>
      </c>
      <c r="B16" s="92" t="s">
        <v>8559</v>
      </c>
      <c r="C16" s="94">
        <v>225</v>
      </c>
      <c r="D16" s="93" t="s">
        <v>26</v>
      </c>
      <c r="E16" s="93" t="s">
        <v>61</v>
      </c>
      <c r="F16" s="92"/>
      <c r="G16" s="98"/>
      <c r="H16" s="7" t="s">
        <v>196</v>
      </c>
      <c r="I16" s="8">
        <f>C106</f>
        <v>86067.5</v>
      </c>
      <c r="Q16" s="92"/>
      <c r="R16" s="92"/>
      <c r="S16" s="92"/>
    </row>
    <row r="17" spans="1:19" ht="45.75">
      <c r="A17" s="92">
        <v>10511497</v>
      </c>
      <c r="B17" s="92" t="s">
        <v>8554</v>
      </c>
      <c r="C17" s="94">
        <v>900</v>
      </c>
      <c r="D17" s="93" t="s">
        <v>26</v>
      </c>
      <c r="E17" s="93" t="s">
        <v>61</v>
      </c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>
        <v>10514134</v>
      </c>
      <c r="B18" s="92" t="s">
        <v>8558</v>
      </c>
      <c r="C18" s="94">
        <v>1540</v>
      </c>
      <c r="D18" s="93" t="s">
        <v>26</v>
      </c>
      <c r="E18" s="93" t="s">
        <v>61</v>
      </c>
      <c r="F18" s="92"/>
      <c r="G18" s="92"/>
      <c r="H18" s="99" t="s">
        <v>204</v>
      </c>
      <c r="I18" s="45">
        <f>SUM(I2:P15)</f>
        <v>86067.5</v>
      </c>
      <c r="Q18" s="92"/>
      <c r="R18" s="92"/>
      <c r="S18" s="92"/>
    </row>
    <row r="19" spans="1:19" ht="106.5">
      <c r="A19" s="92">
        <v>10514135</v>
      </c>
      <c r="B19" s="92" t="s">
        <v>8560</v>
      </c>
      <c r="C19" s="94">
        <v>900</v>
      </c>
      <c r="D19" s="93" t="s">
        <v>26</v>
      </c>
      <c r="E19" s="93" t="s">
        <v>61</v>
      </c>
      <c r="F19" s="92"/>
      <c r="G19" s="92"/>
      <c r="H19" s="99" t="s">
        <v>77</v>
      </c>
      <c r="I19" s="70">
        <f>I18-I17</f>
        <v>86067.5</v>
      </c>
      <c r="Q19" s="92"/>
      <c r="R19" s="92"/>
      <c r="S19" s="92"/>
    </row>
    <row r="20" spans="1:19">
      <c r="A20" s="92">
        <v>10514199</v>
      </c>
      <c r="B20" s="92" t="s">
        <v>8548</v>
      </c>
      <c r="C20" s="94">
        <v>700</v>
      </c>
      <c r="D20" s="93" t="s">
        <v>26</v>
      </c>
      <c r="E20" s="93" t="s">
        <v>61</v>
      </c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>
        <v>10514200</v>
      </c>
      <c r="B21" s="92" t="s">
        <v>8548</v>
      </c>
      <c r="C21" s="94">
        <v>560</v>
      </c>
      <c r="D21" s="93" t="s">
        <v>26</v>
      </c>
      <c r="E21" s="93" t="s">
        <v>61</v>
      </c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>
        <v>10514202</v>
      </c>
      <c r="B22" s="92" t="s">
        <v>8548</v>
      </c>
      <c r="C22" s="94">
        <v>560</v>
      </c>
      <c r="D22" s="93" t="s">
        <v>26</v>
      </c>
      <c r="E22" s="93" t="s">
        <v>61</v>
      </c>
      <c r="F22" s="92"/>
      <c r="G22" s="101" t="s">
        <v>122</v>
      </c>
      <c r="H22" s="5">
        <f>SUMIF($D$2:$D$80,"Beverage",$C$2:$C$80)</f>
        <v>0</v>
      </c>
      <c r="I22" s="5">
        <f>SUMIF($D$2:$D$80,"Bakery",$C$2:$C$80)</f>
        <v>0</v>
      </c>
      <c r="J22" s="5">
        <f>SUMIF($D$2:$D$80,"Produce",$C$2:$C$80)</f>
        <v>0</v>
      </c>
      <c r="K22" s="5">
        <f>SUMIF($D$2:$D$80,"Seafood",$C$2:$C$80)</f>
        <v>0</v>
      </c>
      <c r="L22" s="5">
        <f>SUMIF($D$2:$D$105,"Dairy",$C$2:$C$105)</f>
        <v>86067.5</v>
      </c>
      <c r="M22" s="5">
        <f>SUMIF($D$2:$D$80,"Meat",$C$2:$C$80)</f>
        <v>0</v>
      </c>
      <c r="N22" s="5">
        <f>SUMIF($D$2:$D$80,"Poultry",$C$2:$C$80)</f>
        <v>0</v>
      </c>
      <c r="O22" s="5">
        <f>SUMIF($D$2:$D$239,"Pantry",$C$2:$C$239)</f>
        <v>0</v>
      </c>
      <c r="P22" s="92"/>
      <c r="Q22" s="92"/>
      <c r="R22" s="92"/>
      <c r="S22" s="92"/>
    </row>
    <row r="23" spans="1:19">
      <c r="A23" s="92">
        <v>10514204</v>
      </c>
      <c r="B23" s="93" t="s">
        <v>8548</v>
      </c>
      <c r="C23" s="94">
        <v>560</v>
      </c>
      <c r="D23" s="93" t="s">
        <v>26</v>
      </c>
      <c r="E23" s="93" t="s">
        <v>61</v>
      </c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>
        <v>10514205</v>
      </c>
      <c r="B24" s="92" t="s">
        <v>8548</v>
      </c>
      <c r="C24" s="94">
        <v>560</v>
      </c>
      <c r="D24" s="93" t="s">
        <v>26</v>
      </c>
      <c r="E24" s="93" t="s">
        <v>61</v>
      </c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>
        <v>10514207</v>
      </c>
      <c r="B25" s="93" t="s">
        <v>8548</v>
      </c>
      <c r="C25" s="94">
        <v>560</v>
      </c>
      <c r="D25" s="93" t="s">
        <v>26</v>
      </c>
      <c r="E25" s="93" t="s">
        <v>61</v>
      </c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>
        <v>10514209</v>
      </c>
      <c r="B26" s="92" t="s">
        <v>8548</v>
      </c>
      <c r="C26" s="94">
        <v>560</v>
      </c>
      <c r="D26" s="93" t="s">
        <v>26</v>
      </c>
      <c r="E26" s="93" t="s">
        <v>61</v>
      </c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>
        <v>10514210</v>
      </c>
      <c r="B27" s="92" t="s">
        <v>8548</v>
      </c>
      <c r="C27" s="94">
        <v>560</v>
      </c>
      <c r="D27" s="93" t="s">
        <v>26</v>
      </c>
      <c r="E27" s="93" t="s">
        <v>61</v>
      </c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>
        <v>10514211</v>
      </c>
      <c r="B28" s="92" t="s">
        <v>8548</v>
      </c>
      <c r="C28" s="94">
        <v>560</v>
      </c>
      <c r="D28" s="93" t="s">
        <v>26</v>
      </c>
      <c r="E28" s="93" t="s">
        <v>61</v>
      </c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>
        <v>10514213</v>
      </c>
      <c r="B29" s="92" t="s">
        <v>8548</v>
      </c>
      <c r="C29" s="94">
        <v>560</v>
      </c>
      <c r="D29" s="93" t="s">
        <v>26</v>
      </c>
      <c r="E29" s="93" t="s">
        <v>61</v>
      </c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>
        <v>10514215</v>
      </c>
      <c r="B30" s="92" t="s">
        <v>8548</v>
      </c>
      <c r="C30" s="94">
        <v>700</v>
      </c>
      <c r="D30" s="93" t="s">
        <v>26</v>
      </c>
      <c r="E30" s="93" t="s">
        <v>61</v>
      </c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>
        <v>10514394</v>
      </c>
      <c r="B31" s="92" t="s">
        <v>8548</v>
      </c>
      <c r="C31" s="94">
        <v>560</v>
      </c>
      <c r="D31" s="93" t="s">
        <v>26</v>
      </c>
      <c r="E31" s="93" t="s">
        <v>61</v>
      </c>
      <c r="F31" s="92"/>
      <c r="G31" s="92"/>
      <c r="H31" s="92"/>
      <c r="I31" s="92"/>
      <c r="M31" s="92"/>
      <c r="N31" s="92"/>
      <c r="O31" s="92"/>
      <c r="P31" s="92"/>
      <c r="Q31" s="92"/>
      <c r="R31" s="92"/>
      <c r="S31" s="92"/>
    </row>
    <row r="32" spans="1:19">
      <c r="A32" s="92">
        <v>10514395</v>
      </c>
      <c r="B32" s="92" t="s">
        <v>8548</v>
      </c>
      <c r="C32" s="94">
        <v>1680</v>
      </c>
      <c r="D32" s="93" t="s">
        <v>26</v>
      </c>
      <c r="E32" s="93" t="s">
        <v>61</v>
      </c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>
        <v>10515203</v>
      </c>
      <c r="B33" s="92" t="s">
        <v>8558</v>
      </c>
      <c r="C33" s="94">
        <v>1540</v>
      </c>
      <c r="D33" s="93" t="s">
        <v>26</v>
      </c>
      <c r="E33" s="93" t="s">
        <v>61</v>
      </c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>
        <v>10515235</v>
      </c>
      <c r="B34" s="92" t="s">
        <v>8560</v>
      </c>
      <c r="C34" s="94">
        <v>900</v>
      </c>
      <c r="D34" s="93" t="s">
        <v>26</v>
      </c>
      <c r="E34" s="93" t="s">
        <v>61</v>
      </c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>
        <v>10515840</v>
      </c>
      <c r="B35" s="92" t="s">
        <v>8558</v>
      </c>
      <c r="C35" s="94">
        <v>1540</v>
      </c>
      <c r="D35" s="93" t="s">
        <v>26</v>
      </c>
      <c r="E35" s="93" t="s">
        <v>61</v>
      </c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>
        <v>10515847</v>
      </c>
      <c r="B36" s="92" t="s">
        <v>8560</v>
      </c>
      <c r="C36" s="94">
        <v>900</v>
      </c>
      <c r="D36" s="93" t="s">
        <v>26</v>
      </c>
      <c r="E36" s="93" t="s">
        <v>61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>
        <v>10517091</v>
      </c>
      <c r="B37" s="92" t="s">
        <v>8560</v>
      </c>
      <c r="C37" s="94">
        <v>900</v>
      </c>
      <c r="D37" s="93" t="s">
        <v>26</v>
      </c>
      <c r="E37" s="93" t="s">
        <v>61</v>
      </c>
      <c r="F37" s="92"/>
      <c r="G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>
        <v>10517107</v>
      </c>
      <c r="B38" s="92" t="s">
        <v>8561</v>
      </c>
      <c r="C38" s="94">
        <v>1540</v>
      </c>
      <c r="D38" s="93" t="s">
        <v>26</v>
      </c>
      <c r="E38" s="93" t="s">
        <v>61</v>
      </c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>
        <v>10517107</v>
      </c>
      <c r="B39" s="92" t="s">
        <v>8548</v>
      </c>
      <c r="C39" s="94">
        <v>225</v>
      </c>
      <c r="D39" s="93" t="s">
        <v>26</v>
      </c>
      <c r="E39" s="93" t="s">
        <v>61</v>
      </c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>
        <v>10517887</v>
      </c>
      <c r="B40" s="92" t="s">
        <v>8560</v>
      </c>
      <c r="C40" s="94">
        <v>900</v>
      </c>
      <c r="D40" s="93" t="s">
        <v>26</v>
      </c>
      <c r="E40" s="93" t="s">
        <v>61</v>
      </c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>
        <v>10518054</v>
      </c>
      <c r="B41" s="92" t="s">
        <v>8561</v>
      </c>
      <c r="C41" s="94">
        <v>1540</v>
      </c>
      <c r="D41" s="93" t="s">
        <v>26</v>
      </c>
      <c r="E41" s="93" t="s">
        <v>61</v>
      </c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>
        <v>10518054</v>
      </c>
      <c r="B42" s="92" t="s">
        <v>8548</v>
      </c>
      <c r="C42" s="94">
        <v>225</v>
      </c>
      <c r="D42" s="93" t="s">
        <v>26</v>
      </c>
      <c r="E42" s="93" t="s">
        <v>61</v>
      </c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>
        <v>10520450</v>
      </c>
      <c r="B43" s="93" t="s">
        <v>8557</v>
      </c>
      <c r="C43" s="94">
        <v>1540</v>
      </c>
      <c r="D43" s="93" t="s">
        <v>26</v>
      </c>
      <c r="E43" s="93" t="s">
        <v>61</v>
      </c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>
        <v>10520450</v>
      </c>
      <c r="B44" s="92" t="s">
        <v>8562</v>
      </c>
      <c r="C44" s="94">
        <v>225</v>
      </c>
      <c r="D44" s="93" t="s">
        <v>26</v>
      </c>
      <c r="E44" s="93" t="s">
        <v>61</v>
      </c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>
        <v>10520451</v>
      </c>
      <c r="B45" s="92" t="s">
        <v>8560</v>
      </c>
      <c r="C45" s="94">
        <v>900</v>
      </c>
      <c r="D45" s="93" t="s">
        <v>26</v>
      </c>
      <c r="E45" s="93" t="s">
        <v>61</v>
      </c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>
        <v>10524436</v>
      </c>
      <c r="B46" s="92" t="s">
        <v>8548</v>
      </c>
      <c r="C46" s="94">
        <v>560</v>
      </c>
      <c r="D46" s="93" t="s">
        <v>26</v>
      </c>
      <c r="E46" s="93" t="s">
        <v>61</v>
      </c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>
        <v>10524456</v>
      </c>
      <c r="B47" s="92" t="s">
        <v>8560</v>
      </c>
      <c r="C47" s="94">
        <v>900</v>
      </c>
      <c r="D47" s="93" t="s">
        <v>26</v>
      </c>
      <c r="E47" s="93" t="s">
        <v>61</v>
      </c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>
        <v>10525736</v>
      </c>
      <c r="B48" s="92" t="s">
        <v>8548</v>
      </c>
      <c r="C48" s="94">
        <v>560</v>
      </c>
      <c r="D48" s="93" t="s">
        <v>26</v>
      </c>
      <c r="E48" s="93" t="s">
        <v>61</v>
      </c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>
        <v>10525813</v>
      </c>
      <c r="B49" s="92" t="s">
        <v>8563</v>
      </c>
      <c r="C49" s="94">
        <v>1540</v>
      </c>
      <c r="D49" s="93" t="s">
        <v>26</v>
      </c>
      <c r="E49" s="93" t="s">
        <v>61</v>
      </c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>
        <v>10525813</v>
      </c>
      <c r="B50" s="92" t="s">
        <v>8564</v>
      </c>
      <c r="C50" s="94">
        <v>2025</v>
      </c>
      <c r="D50" s="93" t="s">
        <v>26</v>
      </c>
      <c r="E50" s="93" t="s">
        <v>61</v>
      </c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>
        <v>10525817</v>
      </c>
      <c r="B51" s="92" t="s">
        <v>8560</v>
      </c>
      <c r="C51" s="94">
        <v>900</v>
      </c>
      <c r="D51" s="93" t="s">
        <v>26</v>
      </c>
      <c r="E51" s="93" t="s">
        <v>61</v>
      </c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>
        <v>10526486</v>
      </c>
      <c r="B52" s="92" t="s">
        <v>8562</v>
      </c>
      <c r="C52" s="94">
        <v>560</v>
      </c>
      <c r="D52" s="93" t="s">
        <v>26</v>
      </c>
      <c r="E52" s="93" t="s">
        <v>61</v>
      </c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>
        <v>10527069</v>
      </c>
      <c r="B53" s="92" t="s">
        <v>8548</v>
      </c>
      <c r="C53" s="94">
        <v>560</v>
      </c>
      <c r="D53" s="93" t="s">
        <v>26</v>
      </c>
      <c r="E53" s="93" t="s">
        <v>61</v>
      </c>
      <c r="F53" s="92"/>
      <c r="G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>
        <v>10527072</v>
      </c>
      <c r="B54" s="92" t="s">
        <v>8565</v>
      </c>
      <c r="C54" s="94">
        <v>825</v>
      </c>
      <c r="D54" s="93" t="s">
        <v>26</v>
      </c>
      <c r="E54" s="93" t="s">
        <v>61</v>
      </c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>
        <v>10527246</v>
      </c>
      <c r="B55" s="92" t="s">
        <v>8560</v>
      </c>
      <c r="C55" s="94">
        <v>900</v>
      </c>
      <c r="D55" s="93" t="s">
        <v>26</v>
      </c>
      <c r="E55" s="93" t="s">
        <v>61</v>
      </c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>
        <v>10528369</v>
      </c>
      <c r="B56" s="92" t="s">
        <v>8548</v>
      </c>
      <c r="C56" s="94">
        <v>560</v>
      </c>
      <c r="D56" s="93" t="s">
        <v>26</v>
      </c>
      <c r="E56" s="93" t="s">
        <v>61</v>
      </c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>
        <v>10518580</v>
      </c>
      <c r="B57" s="92" t="s">
        <v>8566</v>
      </c>
      <c r="C57" s="94">
        <v>1760</v>
      </c>
      <c r="D57" s="93" t="s">
        <v>26</v>
      </c>
      <c r="E57" s="93" t="s">
        <v>61</v>
      </c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>
        <v>10528584</v>
      </c>
      <c r="B58" s="92" t="s">
        <v>8560</v>
      </c>
      <c r="C58" s="94">
        <v>900</v>
      </c>
      <c r="D58" s="93" t="s">
        <v>26</v>
      </c>
      <c r="E58" s="93" t="s">
        <v>61</v>
      </c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>
        <v>10529611</v>
      </c>
      <c r="B59" s="93" t="s">
        <v>8548</v>
      </c>
      <c r="C59" s="94">
        <v>560</v>
      </c>
      <c r="D59" s="93" t="s">
        <v>26</v>
      </c>
      <c r="E59" s="93" t="s">
        <v>61</v>
      </c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>
        <v>10529843</v>
      </c>
      <c r="B60" s="92" t="s">
        <v>8560</v>
      </c>
      <c r="C60" s="94">
        <v>900</v>
      </c>
      <c r="D60" s="93" t="s">
        <v>26</v>
      </c>
      <c r="E60" s="93" t="s">
        <v>61</v>
      </c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>
        <v>10530420</v>
      </c>
      <c r="B61" s="92" t="s">
        <v>8548</v>
      </c>
      <c r="C61" s="94">
        <v>560</v>
      </c>
      <c r="D61" s="93" t="s">
        <v>26</v>
      </c>
      <c r="E61" s="93" t="s">
        <v>61</v>
      </c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>
        <v>10530764</v>
      </c>
      <c r="B62" s="92" t="s">
        <v>8548</v>
      </c>
      <c r="C62" s="94">
        <v>280</v>
      </c>
      <c r="D62" s="93" t="s">
        <v>26</v>
      </c>
      <c r="E62" s="93" t="s">
        <v>61</v>
      </c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>
        <v>10530790</v>
      </c>
      <c r="B63" s="92" t="s">
        <v>8567</v>
      </c>
      <c r="C63" s="94">
        <v>1760</v>
      </c>
      <c r="D63" s="93" t="s">
        <v>26</v>
      </c>
      <c r="E63" s="93" t="s">
        <v>61</v>
      </c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>
        <v>10530795</v>
      </c>
      <c r="B64" s="92" t="s">
        <v>8553</v>
      </c>
      <c r="C64" s="94">
        <v>450</v>
      </c>
      <c r="D64" s="93" t="s">
        <v>26</v>
      </c>
      <c r="E64" s="93" t="s">
        <v>61</v>
      </c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>
        <v>10530795</v>
      </c>
      <c r="B65" s="92" t="s">
        <v>8568</v>
      </c>
      <c r="C65" s="94">
        <v>292.5</v>
      </c>
      <c r="D65" s="93" t="s">
        <v>26</v>
      </c>
      <c r="E65" s="93" t="s">
        <v>61</v>
      </c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>
        <v>10532428</v>
      </c>
      <c r="B66" s="92" t="s">
        <v>8548</v>
      </c>
      <c r="C66" s="94">
        <v>280</v>
      </c>
      <c r="D66" s="93" t="s">
        <v>26</v>
      </c>
      <c r="E66" s="93" t="s">
        <v>61</v>
      </c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>
        <v>10532706</v>
      </c>
      <c r="B67" s="92" t="s">
        <v>8548</v>
      </c>
      <c r="C67" s="94">
        <v>560</v>
      </c>
      <c r="D67" s="93" t="s">
        <v>26</v>
      </c>
      <c r="E67" s="93" t="s">
        <v>61</v>
      </c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>
        <v>10532826</v>
      </c>
      <c r="B68" s="92" t="s">
        <v>8553</v>
      </c>
      <c r="C68" s="94">
        <v>450</v>
      </c>
      <c r="D68" s="93" t="s">
        <v>26</v>
      </c>
      <c r="E68" s="93" t="s">
        <v>61</v>
      </c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>
        <v>10532826</v>
      </c>
      <c r="B69" s="92" t="s">
        <v>8568</v>
      </c>
      <c r="C69" s="94">
        <v>292.5</v>
      </c>
      <c r="D69" s="93" t="s">
        <v>26</v>
      </c>
      <c r="E69" s="93" t="s">
        <v>61</v>
      </c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>
        <v>10533348</v>
      </c>
      <c r="B70" s="93" t="s">
        <v>8548</v>
      </c>
      <c r="C70" s="94">
        <v>560</v>
      </c>
      <c r="D70" s="93" t="s">
        <v>26</v>
      </c>
      <c r="E70" s="93" t="s">
        <v>61</v>
      </c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>
        <v>10533360</v>
      </c>
      <c r="B71" s="92" t="s">
        <v>8569</v>
      </c>
      <c r="C71" s="94">
        <v>1760</v>
      </c>
      <c r="D71" s="93" t="s">
        <v>26</v>
      </c>
      <c r="E71" s="93" t="s">
        <v>61</v>
      </c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>
        <v>10533360</v>
      </c>
      <c r="B72" s="92" t="s">
        <v>8570</v>
      </c>
      <c r="C72" s="94">
        <v>97.5</v>
      </c>
      <c r="D72" s="93" t="s">
        <v>26</v>
      </c>
      <c r="E72" s="93" t="s">
        <v>61</v>
      </c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>
        <v>10533370</v>
      </c>
      <c r="B73" s="92" t="s">
        <v>8553</v>
      </c>
      <c r="C73" s="94">
        <v>450</v>
      </c>
      <c r="D73" s="93" t="s">
        <v>26</v>
      </c>
      <c r="E73" s="93" t="s">
        <v>61</v>
      </c>
      <c r="F73" s="92"/>
      <c r="G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>
        <v>10533370</v>
      </c>
      <c r="B74" s="92" t="s">
        <v>8568</v>
      </c>
      <c r="C74" s="94">
        <v>292.5</v>
      </c>
      <c r="D74" s="93" t="s">
        <v>26</v>
      </c>
      <c r="E74" s="93" t="s">
        <v>61</v>
      </c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>
        <v>10534576</v>
      </c>
      <c r="B75" s="92" t="s">
        <v>8571</v>
      </c>
      <c r="C75" s="94">
        <v>560</v>
      </c>
      <c r="D75" s="93" t="s">
        <v>26</v>
      </c>
      <c r="E75" s="93" t="s">
        <v>61</v>
      </c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>
        <v>10534654</v>
      </c>
      <c r="B76" s="92" t="s">
        <v>8553</v>
      </c>
      <c r="C76" s="94">
        <v>450</v>
      </c>
      <c r="D76" s="93" t="s">
        <v>26</v>
      </c>
      <c r="E76" s="93" t="s">
        <v>61</v>
      </c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>
        <v>10534654</v>
      </c>
      <c r="B77" s="92" t="s">
        <v>8572</v>
      </c>
      <c r="C77" s="94">
        <v>292.5</v>
      </c>
      <c r="D77" s="93" t="s">
        <v>26</v>
      </c>
      <c r="E77" s="93" t="s">
        <v>61</v>
      </c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>
        <v>10534656</v>
      </c>
      <c r="B78" s="92" t="s">
        <v>8573</v>
      </c>
      <c r="C78" s="94">
        <v>1760</v>
      </c>
      <c r="D78" s="93" t="s">
        <v>26</v>
      </c>
      <c r="E78" s="93" t="s">
        <v>61</v>
      </c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>
        <v>10535700</v>
      </c>
      <c r="B79" s="92" t="s">
        <v>8553</v>
      </c>
      <c r="C79" s="94">
        <v>450</v>
      </c>
      <c r="D79" s="93" t="s">
        <v>26</v>
      </c>
      <c r="E79" s="93" t="s">
        <v>61</v>
      </c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92">
        <v>10535700</v>
      </c>
      <c r="B80" s="92" t="s">
        <v>8574</v>
      </c>
      <c r="C80" s="94">
        <v>292.5</v>
      </c>
      <c r="D80" s="93" t="s">
        <v>26</v>
      </c>
      <c r="E80" s="93" t="s">
        <v>61</v>
      </c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>
        <v>10536405</v>
      </c>
      <c r="B81" s="92" t="s">
        <v>8553</v>
      </c>
      <c r="C81" s="94">
        <v>450</v>
      </c>
      <c r="D81" s="93" t="s">
        <v>26</v>
      </c>
      <c r="E81" s="93" t="s">
        <v>61</v>
      </c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>
        <v>10536405</v>
      </c>
      <c r="B82" s="92" t="s">
        <v>8574</v>
      </c>
      <c r="C82" s="94">
        <v>292.5</v>
      </c>
      <c r="D82" s="93" t="s">
        <v>26</v>
      </c>
      <c r="E82" s="93" t="s">
        <v>61</v>
      </c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>
        <v>10537151</v>
      </c>
      <c r="B83" s="92" t="s">
        <v>8553</v>
      </c>
      <c r="C83" s="94">
        <v>450</v>
      </c>
      <c r="D83" s="93" t="s">
        <v>26</v>
      </c>
      <c r="E83" s="93" t="s">
        <v>61</v>
      </c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>
        <v>10537151</v>
      </c>
      <c r="B84" s="92" t="s">
        <v>8574</v>
      </c>
      <c r="C84" s="94">
        <v>292.5</v>
      </c>
      <c r="D84" s="93" t="s">
        <v>26</v>
      </c>
      <c r="E84" s="93" t="s">
        <v>61</v>
      </c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>
        <v>10537152</v>
      </c>
      <c r="B85" s="92" t="s">
        <v>8575</v>
      </c>
      <c r="C85" s="94">
        <v>1760</v>
      </c>
      <c r="D85" s="93" t="s">
        <v>26</v>
      </c>
      <c r="E85" s="93" t="s">
        <v>61</v>
      </c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>
        <v>10538218</v>
      </c>
      <c r="B86" s="92" t="s">
        <v>8571</v>
      </c>
      <c r="C86" s="94">
        <v>560</v>
      </c>
      <c r="D86" s="93" t="s">
        <v>26</v>
      </c>
      <c r="E86" s="93" t="s">
        <v>61</v>
      </c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>
        <v>10538665</v>
      </c>
      <c r="B87" s="92" t="s">
        <v>8553</v>
      </c>
      <c r="C87" s="94">
        <v>450</v>
      </c>
      <c r="D87" s="93" t="s">
        <v>26</v>
      </c>
      <c r="E87" s="93" t="s">
        <v>61</v>
      </c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>
        <v>10538665</v>
      </c>
      <c r="B88" s="92" t="s">
        <v>8572</v>
      </c>
      <c r="C88" s="94">
        <v>292.5</v>
      </c>
      <c r="D88" s="93" t="s">
        <v>26</v>
      </c>
      <c r="E88" s="93" t="s">
        <v>61</v>
      </c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>
        <v>10538671</v>
      </c>
      <c r="B89" s="92" t="s">
        <v>8576</v>
      </c>
      <c r="C89" s="94">
        <v>1760</v>
      </c>
      <c r="D89" s="93" t="s">
        <v>26</v>
      </c>
      <c r="E89" s="93" t="s">
        <v>61</v>
      </c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>
        <v>10539323</v>
      </c>
      <c r="B90" s="92" t="s">
        <v>8571</v>
      </c>
      <c r="C90" s="94">
        <v>280</v>
      </c>
      <c r="D90" s="93" t="s">
        <v>26</v>
      </c>
      <c r="E90" s="93" t="s">
        <v>61</v>
      </c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92">
        <v>10539754</v>
      </c>
      <c r="B91" s="92" t="s">
        <v>8553</v>
      </c>
      <c r="C91" s="163">
        <v>450</v>
      </c>
      <c r="D91" s="93" t="s">
        <v>26</v>
      </c>
      <c r="E91" s="93" t="s">
        <v>61</v>
      </c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>
        <v>10539754</v>
      </c>
      <c r="B92" s="92" t="s">
        <v>8574</v>
      </c>
      <c r="C92" s="163">
        <v>292.5</v>
      </c>
      <c r="D92" s="93" t="s">
        <v>26</v>
      </c>
      <c r="E92" s="93" t="s">
        <v>61</v>
      </c>
      <c r="F92" s="92"/>
      <c r="G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92">
        <v>10539755</v>
      </c>
      <c r="B93" s="92" t="s">
        <v>8566</v>
      </c>
      <c r="C93" s="163">
        <v>1760</v>
      </c>
      <c r="D93" s="93" t="s">
        <v>26</v>
      </c>
      <c r="E93" s="93" t="s">
        <v>61</v>
      </c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>
        <v>10540347</v>
      </c>
      <c r="B94" s="92" t="s">
        <v>8571</v>
      </c>
      <c r="C94" s="163">
        <v>560</v>
      </c>
      <c r="D94" s="93" t="s">
        <v>26</v>
      </c>
      <c r="E94" s="93" t="s">
        <v>61</v>
      </c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>
        <v>10541065</v>
      </c>
      <c r="B95" s="92" t="s">
        <v>8577</v>
      </c>
      <c r="C95" s="163">
        <v>1760</v>
      </c>
      <c r="D95" s="93" t="s">
        <v>26</v>
      </c>
      <c r="E95" s="93" t="s">
        <v>61</v>
      </c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>
        <v>10541092</v>
      </c>
      <c r="B96" s="92" t="s">
        <v>8571</v>
      </c>
      <c r="C96" s="163">
        <v>420</v>
      </c>
      <c r="D96" s="93" t="s">
        <v>26</v>
      </c>
      <c r="E96" s="93" t="s">
        <v>61</v>
      </c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>
        <v>10542043</v>
      </c>
      <c r="B97" s="92" t="s">
        <v>8571</v>
      </c>
      <c r="C97" s="163">
        <v>560</v>
      </c>
      <c r="D97" s="93" t="s">
        <v>26</v>
      </c>
      <c r="E97" s="93" t="s">
        <v>61</v>
      </c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>
        <v>10542517</v>
      </c>
      <c r="B98" s="92" t="s">
        <v>8571</v>
      </c>
      <c r="C98" s="163">
        <v>560</v>
      </c>
      <c r="D98" s="93" t="s">
        <v>26</v>
      </c>
      <c r="E98" s="93" t="s">
        <v>61</v>
      </c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>
        <v>10543188</v>
      </c>
      <c r="B99" s="92" t="s">
        <v>8577</v>
      </c>
      <c r="C99" s="163">
        <v>1760</v>
      </c>
      <c r="D99" s="93" t="s">
        <v>26</v>
      </c>
      <c r="E99" s="93" t="s">
        <v>61</v>
      </c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>
        <v>10543196</v>
      </c>
      <c r="B100" s="92" t="s">
        <v>8553</v>
      </c>
      <c r="C100" s="163">
        <v>450</v>
      </c>
      <c r="D100" s="93" t="s">
        <v>26</v>
      </c>
      <c r="E100" s="93" t="s">
        <v>61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>
        <v>10543196</v>
      </c>
      <c r="B101" s="93" t="s">
        <v>8572</v>
      </c>
      <c r="C101" s="94">
        <v>292.5</v>
      </c>
      <c r="D101" s="93" t="s">
        <v>26</v>
      </c>
      <c r="E101" s="93" t="s">
        <v>61</v>
      </c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>
        <v>10544579</v>
      </c>
      <c r="B102" s="92" t="s">
        <v>8578</v>
      </c>
      <c r="C102" s="163">
        <v>550</v>
      </c>
      <c r="D102" s="93" t="s">
        <v>26</v>
      </c>
      <c r="E102" s="93" t="s">
        <v>61</v>
      </c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>
        <v>10545845</v>
      </c>
      <c r="B103" s="92" t="s">
        <v>8566</v>
      </c>
      <c r="C103" s="94">
        <v>1760</v>
      </c>
      <c r="D103" s="93" t="s">
        <v>26</v>
      </c>
      <c r="E103" s="93" t="s">
        <v>61</v>
      </c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>
        <v>10548674</v>
      </c>
      <c r="B104" s="92" t="s">
        <v>8579</v>
      </c>
      <c r="C104" s="94">
        <v>1760</v>
      </c>
      <c r="D104" s="93" t="s">
        <v>26</v>
      </c>
      <c r="E104" s="93" t="s">
        <v>61</v>
      </c>
      <c r="F104" s="92"/>
      <c r="G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2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109" t="s">
        <v>122</v>
      </c>
      <c r="C106" s="110">
        <f>SUM(C2:C104)</f>
        <v>86067.5</v>
      </c>
      <c r="D106" s="111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B6D7A8"/>
    <outlinePr summaryBelow="0" summaryRight="0"/>
  </sheetPr>
  <dimension ref="A1:V670"/>
  <sheetViews>
    <sheetView topLeftCell="A396" workbookViewId="0">
      <selection activeCell="E269" sqref="E269"/>
    </sheetView>
  </sheetViews>
  <sheetFormatPr defaultColWidth="17.28515625" defaultRowHeight="15" customHeight="1"/>
  <cols>
    <col min="1" max="1" width="20.140625" customWidth="1"/>
    <col min="2" max="2" width="40" customWidth="1"/>
    <col min="3" max="3" width="19.140625" customWidth="1"/>
    <col min="4" max="4" width="26.42578125" customWidth="1"/>
    <col min="5" max="5" width="17.85546875" customWidth="1"/>
    <col min="6" max="6" width="4.7109375" customWidth="1"/>
    <col min="7" max="7" width="31.42578125" customWidth="1"/>
    <col min="8" max="8" width="24.7109375" customWidth="1"/>
    <col min="9" max="9" width="16" customWidth="1"/>
    <col min="10" max="10" width="13" customWidth="1"/>
    <col min="11" max="11" width="13.7109375" customWidth="1"/>
    <col min="12" max="12" width="17.140625" customWidth="1"/>
    <col min="13" max="13" width="19.42578125" customWidth="1"/>
    <col min="14" max="14" width="12.7109375" customWidth="1"/>
    <col min="15" max="15" width="18.28515625" customWidth="1"/>
    <col min="16" max="16" width="26" customWidth="1"/>
  </cols>
  <sheetData>
    <row r="1" spans="1:22" ht="17.25">
      <c r="A1" s="3" t="s">
        <v>153</v>
      </c>
      <c r="B1" s="3" t="s">
        <v>152</v>
      </c>
      <c r="C1" s="47" t="s">
        <v>154</v>
      </c>
      <c r="D1" s="63" t="s">
        <v>16</v>
      </c>
      <c r="E1" s="64" t="s">
        <v>155</v>
      </c>
      <c r="G1" s="48" t="s">
        <v>156</v>
      </c>
      <c r="I1" s="3" t="s">
        <v>25</v>
      </c>
      <c r="J1" s="49" t="s">
        <v>20</v>
      </c>
      <c r="K1" s="49" t="s">
        <v>38</v>
      </c>
      <c r="L1" s="49" t="s">
        <v>39</v>
      </c>
      <c r="M1" s="49" t="s">
        <v>26</v>
      </c>
      <c r="N1" s="49" t="s">
        <v>30</v>
      </c>
      <c r="O1" s="49" t="s">
        <v>37</v>
      </c>
      <c r="P1" s="49" t="s">
        <v>34</v>
      </c>
      <c r="Q1" s="1"/>
      <c r="R1" s="1"/>
      <c r="S1" s="1"/>
      <c r="T1" s="65"/>
      <c r="U1" s="65"/>
    </row>
    <row r="2" spans="1:22" ht="17.25">
      <c r="A2" s="66" t="s">
        <v>8580</v>
      </c>
      <c r="B2" t="s">
        <v>8581</v>
      </c>
      <c r="C2" s="8">
        <v>44.71</v>
      </c>
      <c r="D2" s="66" t="s">
        <v>20</v>
      </c>
      <c r="E2" s="66"/>
      <c r="F2" s="45"/>
      <c r="G2" s="1"/>
      <c r="H2" s="3" t="s">
        <v>5873</v>
      </c>
      <c r="I2" s="5">
        <f>SUMIFS($C$2:$C$1798,$D$2:$D$1798,"Beverage",$E$2:$E$1798,"*FR*")</f>
        <v>0</v>
      </c>
      <c r="J2" s="5">
        <f>SUMIFS($C$2:$C$1798,$D$2:$D$1798,"Bakery",$E$2:$E$1798,"*FR*")</f>
        <v>0</v>
      </c>
      <c r="K2" s="5">
        <f>SUMIFS($C$2:$C$1798,$D$2:$D$1798,"Produce",$E$2:$E$1798,"*FR*")</f>
        <v>0</v>
      </c>
      <c r="L2" s="5">
        <f>SUMIFS($C$2:$C$1798,$D$2:$D$1798,"Seafood",$E$2:$E$1798,"*FR*")</f>
        <v>0</v>
      </c>
      <c r="M2" s="5">
        <f>SUMIFS($C$2:$C$1798,$D$2:$D$1798,"Dairy",$E$2:$E$1798,"*FR*")</f>
        <v>0</v>
      </c>
      <c r="N2" s="5">
        <f>SUMIFS($C$2:$C$1798,$D$2:$D$1798,"Meat",$E$2:$E$1798,"*FR*")</f>
        <v>0</v>
      </c>
      <c r="O2" s="5">
        <f>SUMIFS($C$2:$C$1798,$D$2:$D$1798,"Poultry",$E$2:$E$1798,"*FR*")</f>
        <v>0</v>
      </c>
      <c r="P2" s="5">
        <f>SUMIFS($C$2:$C$1798,$D$2:$D$1798,"Pantry",$E$2:$E$1798,"*FR*")</f>
        <v>25.47</v>
      </c>
      <c r="Q2" s="68"/>
      <c r="R2" s="68"/>
      <c r="S2" s="68"/>
      <c r="T2" s="8"/>
      <c r="U2" s="8"/>
      <c r="V2" s="8"/>
    </row>
    <row r="3" spans="1:22">
      <c r="A3" s="66" t="s">
        <v>8582</v>
      </c>
      <c r="B3" t="s">
        <v>8583</v>
      </c>
      <c r="C3" s="45">
        <v>48.05</v>
      </c>
      <c r="D3" s="66" t="s">
        <v>34</v>
      </c>
      <c r="E3" s="66" t="s">
        <v>59</v>
      </c>
      <c r="G3" s="1"/>
      <c r="H3" s="3" t="s">
        <v>5875</v>
      </c>
      <c r="I3" s="5">
        <f>SUMIFS($C$2:$C$1798,$D$2:$D$1798,"Beverage",$E$2:$E$1798,"*RA*")</f>
        <v>0</v>
      </c>
      <c r="J3" s="5">
        <f>SUMIFS($C$2:$C$1798,$D$2:$D$1798,"Bakery",$E$2:$E$1798,"*RA*")</f>
        <v>0</v>
      </c>
      <c r="K3" s="5">
        <f>SUMIFS($C$2:$C$1798,$D$2:$D$1798,"Produce",$E$2:$E$1798,"*RA*")</f>
        <v>0</v>
      </c>
      <c r="L3" s="5">
        <f>SUMIFS($C$2:$C$1798,$D$2:$D$1798,"Seafood",$E$2:$E$1798,"*RA*")</f>
        <v>0</v>
      </c>
      <c r="M3" s="5">
        <f>SUMIFS($C$2:$C$1798,$D$2:$D$1798,"Dairy",$E$2:$E$1798,"*RA*")</f>
        <v>0</v>
      </c>
      <c r="N3" s="5">
        <f>SUMIFS($C$2:$C$1798,$D$2:$D$1798,"Meat",$E$2:$E$1798,"*RA*")</f>
        <v>0</v>
      </c>
      <c r="O3" s="5">
        <f>SUMIFS($C$2:$C$1798,$D$2:$D$1798,"Poultry",$E$2:$E$1798,"*RA*")</f>
        <v>0</v>
      </c>
      <c r="P3" s="5">
        <f>SUMIFS($C$2:$C$1798,$D$2:$D$1798,"Pantry",$E$2:$E$1798,"*RA*")</f>
        <v>1007.6699999999997</v>
      </c>
      <c r="Q3" s="1"/>
      <c r="R3" s="1"/>
      <c r="S3" s="1"/>
    </row>
    <row r="4" spans="1:22" ht="17.25">
      <c r="A4" s="66" t="s">
        <v>8584</v>
      </c>
      <c r="B4" t="s">
        <v>8585</v>
      </c>
      <c r="C4" s="45">
        <v>163.65</v>
      </c>
      <c r="D4" s="66" t="s">
        <v>34</v>
      </c>
      <c r="E4" s="66" t="s">
        <v>60</v>
      </c>
      <c r="F4" s="45"/>
      <c r="G4" s="1"/>
      <c r="H4" s="3" t="s">
        <v>5877</v>
      </c>
      <c r="I4" s="5">
        <f>SUMIFS($C$2:$C$1798,$D$2:$D$1798,"Beverage",$E$2:$E$1798,"*OR*")</f>
        <v>82.199999999999989</v>
      </c>
      <c r="J4" s="5">
        <f>SUMIFS($C$2:$C$1798,$D$2:$D$1798,"Bakery",$E$2:$E$1798,"*OR*")</f>
        <v>44.82</v>
      </c>
      <c r="K4" s="5">
        <f>SUMIFS($C$2:$C$1798,$D$2:$D$1798,"Produce",$E$2:$E$1798,"*OR*")</f>
        <v>0</v>
      </c>
      <c r="L4" s="5">
        <f>SUMIFS($C$2:$C$1798,$D$2:$D$1798,"Seafood",$E$2:$E$1798,"*OR*")</f>
        <v>0</v>
      </c>
      <c r="M4" s="5">
        <f>SUMIFS($C$2:$C$1798,$D$2:$D$1798,"Dairy",$E$2:$E$1798,"*OR*")</f>
        <v>698.93000000000018</v>
      </c>
      <c r="N4" s="5">
        <f>SUMIFS($C$2:$C$1798,$D$2:$D$1798,"Meat",$E$2:$E$1798,"*OR*")</f>
        <v>0</v>
      </c>
      <c r="O4" s="5">
        <f>SUMIFS($C$2:$C$1798,$D$2:$D$1798,"Poultry",$E$2:$E$1798,"*OR*")</f>
        <v>0</v>
      </c>
      <c r="P4" s="5">
        <f>SUMIFS($C$2:$C$1798,$D$2:$D$1798,"Pantry",$E$2:$E$1798,"*OR*")</f>
        <v>6647.0099999999975</v>
      </c>
      <c r="Q4" s="68"/>
      <c r="R4" s="8"/>
      <c r="S4" s="8"/>
    </row>
    <row r="5" spans="1:22" ht="17.25">
      <c r="A5" s="66" t="s">
        <v>8586</v>
      </c>
      <c r="B5" t="s">
        <v>8587</v>
      </c>
      <c r="C5" s="45">
        <v>23.42</v>
      </c>
      <c r="D5" s="66" t="s">
        <v>26</v>
      </c>
      <c r="E5" s="66"/>
      <c r="F5" s="45"/>
      <c r="G5" s="1"/>
      <c r="H5" s="3" t="s">
        <v>5879</v>
      </c>
      <c r="I5" s="5">
        <f>SUMIFS($C$2:$C$1798,$D$2:$D$1798,"Beverage",$E$2:$E$1798,"*L*")</f>
        <v>0</v>
      </c>
      <c r="J5" s="5">
        <f>SUMIFS($C$2:$C$1798,$D$2:$D$1798,"Bakery",$E$2:$E$1798,"*L*")</f>
        <v>0</v>
      </c>
      <c r="K5" s="5">
        <f>SUMIFS($C$2:$C$1798,$D$2:$D$1798,"Produce",$E$2:$E$1798,"*L*")</f>
        <v>0</v>
      </c>
      <c r="L5" s="5">
        <f>SUMIFS($C$2:$C$1798,$D$2:$D$1798,"Seafood",$E$2:$E$1798,"*L*")</f>
        <v>0</v>
      </c>
      <c r="M5" s="5">
        <f>SUMIFS($C$2:$C$1798,$D$2:$D$1798,"Dairy",$E$2:$E$1798,"*L*")</f>
        <v>0</v>
      </c>
      <c r="N5" s="5">
        <f>SUMIFS($C$2:$C$1798,$D$2:$D$1798,"Meat",$E$2:$E$1798,"*L*")</f>
        <v>0</v>
      </c>
      <c r="O5" s="5">
        <f>SUMIFS($C$2:$C$1798,$D$2:$D$1798,"Poultry",$E$2:$E$1798,"*L*")</f>
        <v>0</v>
      </c>
      <c r="P5" s="5">
        <f>SUMIFS($C$2:$C$1798,$D$2:$D$1798,"Pantry",$E$2:$E$1798,"*L*")</f>
        <v>0</v>
      </c>
      <c r="Q5" s="68"/>
      <c r="R5" s="8"/>
      <c r="S5" s="8"/>
    </row>
    <row r="6" spans="1:22" ht="17.25">
      <c r="A6" s="66" t="s">
        <v>8586</v>
      </c>
      <c r="B6" t="s">
        <v>8588</v>
      </c>
      <c r="C6" s="45">
        <v>23.42</v>
      </c>
      <c r="D6" s="66" t="s">
        <v>26</v>
      </c>
      <c r="E6" s="66"/>
      <c r="F6" s="45"/>
      <c r="G6" s="1"/>
      <c r="H6" s="3" t="s">
        <v>5881</v>
      </c>
      <c r="I6" s="5">
        <f>SUMIFS($C$2:$C$1798,$D$2:$D$1798,"Beverage",$E$2:$E$1798,"*CF*")</f>
        <v>0</v>
      </c>
      <c r="J6" s="5">
        <f>SUMIFS($C$2:$C$1798,$D$2:$D$1798,"Bakery",$E$2:$E$1798,"*CF*")</f>
        <v>0</v>
      </c>
      <c r="K6" s="5">
        <f>SUMIFS($C$2:$C$1798,$D$2:$D$1798,"Produce",$E$2:$E$1798,"*CF*")</f>
        <v>0</v>
      </c>
      <c r="L6" s="5">
        <f>SUMIFS($C$2:$C$1798,$D$2:$D$1798,"Seafood",$E$2:$E$1798,"*CF*")</f>
        <v>0</v>
      </c>
      <c r="M6" s="5">
        <f>SUMIFS($C$2:$C$1798,$D$2:$D$1798,"Dairy",$E$2:$E$1798,"*CF*")</f>
        <v>0</v>
      </c>
      <c r="N6" s="5">
        <f>SUMIFS($C$2:$C$1798,$D$2:$D$1798,"Meat",$E$2:$E$1798,"*CF*")</f>
        <v>0</v>
      </c>
      <c r="O6" s="5">
        <f>SUMIFS($C$2:$C$1798,$D$2:$D$1798,"Poultry",$E$2:$E$1798,"*CF*")</f>
        <v>0</v>
      </c>
      <c r="P6" s="5">
        <f>SUMIFS($C$2:$C$1798,$D$2:$D$1798,"Pantry",$E$2:$E$1798,"*CF*")</f>
        <v>0</v>
      </c>
      <c r="Q6" s="68"/>
      <c r="R6" s="8"/>
      <c r="S6" s="8"/>
    </row>
    <row r="7" spans="1:22">
      <c r="A7" s="66" t="s">
        <v>8589</v>
      </c>
      <c r="B7" t="s">
        <v>8590</v>
      </c>
      <c r="C7" s="45">
        <v>29.18</v>
      </c>
      <c r="D7" s="66" t="s">
        <v>26</v>
      </c>
      <c r="E7" s="66" t="s">
        <v>65</v>
      </c>
      <c r="G7" s="1"/>
      <c r="H7" s="3" t="s">
        <v>8591</v>
      </c>
      <c r="I7" s="5">
        <f>SUMIFS($C$2:$C$1798,$D$2:$D$1798,"Beverage",$E$2:$E$1798,"*H*")</f>
        <v>0</v>
      </c>
      <c r="J7" s="5">
        <f>SUMIFS($C$2:$C$1798,$D$2:$D$1798,"Bakery",$E$2:$E$1798,"*H*")</f>
        <v>0</v>
      </c>
      <c r="K7" s="5">
        <f>SUMIFS($C$2:$C$1798,$D$2:$D$1798,"Produce",$E$2:$E$1798,"*H*")</f>
        <v>0</v>
      </c>
      <c r="L7" s="5">
        <f>SUMIFS($C$2:$C$1798,$D$2:$D$1798,"Seafood",$E$2:$E$1798,"*H*")</f>
        <v>0</v>
      </c>
      <c r="M7" s="5">
        <f>SUMIFS($C$2:$C$1798,$D$2:$D$1798,"Dairy",$E$2:$E$1798,"*H*")</f>
        <v>0</v>
      </c>
      <c r="N7" s="5">
        <f>SUMIFS($C$2:$C$1798,$D$2:$D$1798,"Meat",$E$2:$E$1798,"*H*")</f>
        <v>0</v>
      </c>
      <c r="O7" s="5">
        <f>SUMIFS($C$2:$C$1798,$D$2:$D$1798,"Poultry",$E$2:$E$1798,"*H*")</f>
        <v>0</v>
      </c>
      <c r="P7" s="5">
        <f>SUMIFS($C$2:$C$1798,$D$2:$D$1798,"Pantry",$E$2:$E$1798,"*H*")</f>
        <v>0</v>
      </c>
    </row>
    <row r="8" spans="1:22">
      <c r="A8" s="66" t="s">
        <v>8592</v>
      </c>
      <c r="B8" t="s">
        <v>8593</v>
      </c>
      <c r="C8" s="45">
        <v>41.34</v>
      </c>
      <c r="D8" s="66" t="s">
        <v>34</v>
      </c>
      <c r="E8" s="66"/>
      <c r="G8" s="1"/>
      <c r="H8" s="3" t="s">
        <v>5885</v>
      </c>
      <c r="I8" s="5">
        <f>SUMIFS($C$2:$C$1798,$D$2:$D$1798,"Beverage",$E$2:$E$1798,"*VA*")</f>
        <v>0</v>
      </c>
      <c r="J8" s="5">
        <f>SUMIFS($C$2:$C$1798,$D$2:$D$1798,"Bakery",$E$2:$E$1798,"*VA*")</f>
        <v>0</v>
      </c>
      <c r="K8" s="5">
        <f>SUMIFS($C$2:$C$1798,$D$2:$D$1798,"Produce",$E$2:$E$1798,"*VA*")</f>
        <v>0</v>
      </c>
      <c r="L8" s="5">
        <f>SUMIFS($C$2:$C$1798,$D$2:$D$1798,"Seafood",$E$2:$E$1798,"*VA*")</f>
        <v>0</v>
      </c>
      <c r="M8" s="5">
        <f>SUMIFS($C$2:$C$1798,$D$2:$D$1798,"Dairy",$E$2:$E$1798,"*VA*")</f>
        <v>0</v>
      </c>
      <c r="N8" s="5">
        <f>SUMIFS($C$2:$C$1798,$D$2:$D$1798,"Meat",$E$2:$E$1798,"*VA*")</f>
        <v>0</v>
      </c>
      <c r="O8" s="5">
        <f>SUMIFS($C$2:$C$1798,$D$2:$D$1798,"Poultry",$E$2:$E$1798,"*VA*")</f>
        <v>0</v>
      </c>
      <c r="P8" s="5">
        <f>SUMIFS($C$2:$C$1798,$D$2:$D$1798,"Pantry",$E$2:$E$1798,"*VA*")</f>
        <v>0</v>
      </c>
    </row>
    <row r="9" spans="1:22">
      <c r="A9" s="66" t="s">
        <v>8594</v>
      </c>
      <c r="B9" t="s">
        <v>8595</v>
      </c>
      <c r="C9" s="45">
        <v>22.18</v>
      </c>
      <c r="D9" s="66" t="s">
        <v>34</v>
      </c>
      <c r="E9" s="66" t="s">
        <v>60</v>
      </c>
      <c r="F9" s="66"/>
      <c r="G9" s="1"/>
      <c r="H9" s="3" t="s">
        <v>65</v>
      </c>
      <c r="I9" s="5">
        <f>SUMIFS($C$2:$C$1798,$D$2:$D$1798,"Beverage",$E$2:$E$1798,"*V")</f>
        <v>0</v>
      </c>
      <c r="J9" s="5">
        <f>SUMIFS($C$2:$C$1798,$D$2:$D$1798,"Bakery",$E$2:$E$1798,"*V")</f>
        <v>88.57</v>
      </c>
      <c r="K9" s="5">
        <f>SUMIFS($C$2:$C$1798,$D$2:$D$1798,"Produce",$E$2:$E$1798,"*V")</f>
        <v>374.8599999999999</v>
      </c>
      <c r="L9" s="5">
        <f>SUMIFS($C$2:$C$1798,$D$2:$D$1798,"Seafood",$E$2:$E$1798,"*V")</f>
        <v>127.25999999999999</v>
      </c>
      <c r="M9" s="5">
        <f>SUMIFS($C$2:$C$1798,$D$2:$D$1798,"Dairy",$E$2:$E$1798,"*V")</f>
        <v>2523.9399999999991</v>
      </c>
      <c r="N9" s="5">
        <f>SUMIFS($C$2:$C$1798,$D$2:$D$1798,"Meat",$E$2:$E$1798,"*V")</f>
        <v>198.72</v>
      </c>
      <c r="O9" s="5">
        <f>SUMIFS($C$2:$C$1798,$D$2:$D$1798,"Poultry",$E$2:$E$1798,"*V")</f>
        <v>158.07999999999998</v>
      </c>
      <c r="P9" s="5">
        <f>SUMIFS($C$2:$C$1798,$D$2:$D$1798,"Pantry",$E$2:$E$1798,"*V")</f>
        <v>574.07000000000005</v>
      </c>
    </row>
    <row r="10" spans="1:22">
      <c r="A10" s="66" t="s">
        <v>8596</v>
      </c>
      <c r="B10" t="s">
        <v>8597</v>
      </c>
      <c r="C10" s="45">
        <v>50.6</v>
      </c>
      <c r="D10" s="66" t="s">
        <v>34</v>
      </c>
      <c r="E10" s="66" t="s">
        <v>60</v>
      </c>
      <c r="F10" s="66"/>
      <c r="G10" s="1"/>
      <c r="H10" s="3" t="s">
        <v>5888</v>
      </c>
      <c r="I10" s="5">
        <f>SUMIFS($C$2:$C$1798,$D$2:$D$1798,"Beverage",$E$2:$E$1798,"*AF*")</f>
        <v>0</v>
      </c>
      <c r="J10" s="5">
        <f>SUMIFS($C$2:$C$1798,$D$2:$D$1798,"Bakery",$E$2:$E$1798,"*AF*")</f>
        <v>0</v>
      </c>
      <c r="K10" s="5">
        <f>SUMIFS($C$2:$C$1798,$D$2:$D$1798,"Produce",$E$2:$E$1798,"*AF*")</f>
        <v>0</v>
      </c>
      <c r="L10" s="5">
        <f>SUMIFS($C$2:$C$1798,$D$2:$D$1798,"Seafood",$E$2:$E$1798,"*AF*")</f>
        <v>0</v>
      </c>
      <c r="M10" s="5">
        <f>SUMIFS($C$2:$C$1798,$D$2:$D$1798,"Dairy",$E$2:$E$1798,"*AF*")</f>
        <v>0</v>
      </c>
      <c r="N10" s="5">
        <f>SUMIFS($C$2:$C$1798,$D$2:$D$1798,"Meat",$E$2:$E$1798,"*AF*")</f>
        <v>0</v>
      </c>
      <c r="O10" s="5">
        <f>SUMIFS($C$2:$C$1798,$D$2:$D$1798,"Poultry",$E$2:$E$1798,"*AF*")</f>
        <v>0</v>
      </c>
      <c r="P10" s="5">
        <f>SUMIFS($C$2:$C$1798,$D$2:$D$1798,"Pantry",$E$2:$E$1798,"*AF*")</f>
        <v>0</v>
      </c>
    </row>
    <row r="11" spans="1:22">
      <c r="A11" s="66" t="s">
        <v>8598</v>
      </c>
      <c r="B11" t="s">
        <v>8599</v>
      </c>
      <c r="C11" s="45">
        <v>37.56</v>
      </c>
      <c r="D11" s="66" t="s">
        <v>34</v>
      </c>
      <c r="E11" s="66"/>
      <c r="F11" s="66"/>
      <c r="G11" s="1"/>
      <c r="H11" s="3" t="s">
        <v>5890</v>
      </c>
      <c r="I11" s="5">
        <f>SUMIFS($C$2:$C$1798,$D$2:$D$1798,"Beverage",$E$2:$E$1798,"*HF*")</f>
        <v>0</v>
      </c>
      <c r="J11" s="5">
        <f>SUMIFS($C$2:$C$1798,$D$2:$D$1798,"Bakery",$E$2:$E$1798,"*HF*")</f>
        <v>0</v>
      </c>
      <c r="K11" s="5">
        <f>SUMIFS($C$2:$C$1798,$D$2:$D$1798,"Produce",$E$2:$E$1798,"*HF*")</f>
        <v>0</v>
      </c>
      <c r="L11" s="5">
        <f>SUMIFS($C$2:$C$1798,$D$2:$D$1798,"Seafood",$E$2:$E$1798,"*HF*")</f>
        <v>0</v>
      </c>
      <c r="M11" s="5">
        <f>SUMIFS($C$2:$C$1798,$D$2:$D$1798,"Dairy",$E$2:$E$1798,"*HF*")</f>
        <v>0</v>
      </c>
      <c r="N11" s="5">
        <f>SUMIFS($C$2:$C$1798,$D$2:$D$1798,"Meat",$E$2:$E$1798,"*HF*")</f>
        <v>0</v>
      </c>
      <c r="O11" s="5">
        <f>SUMIFS($C$2:$C$1798,$D$2:$D$1798,"Poultry",$E$2:$E$1798,"*HF*")</f>
        <v>0</v>
      </c>
      <c r="P11" s="5">
        <f>SUMIFS($C$2:$C$1798,$D$2:$D$1798,"Pantry",$E$2:$E$1798,"*HF*")</f>
        <v>0</v>
      </c>
    </row>
    <row r="12" spans="1:22">
      <c r="A12" s="66" t="s">
        <v>8600</v>
      </c>
      <c r="B12" t="s">
        <v>8601</v>
      </c>
      <c r="C12" s="45">
        <v>81.510000000000005</v>
      </c>
      <c r="D12" s="66" t="s">
        <v>34</v>
      </c>
      <c r="E12" s="66" t="s">
        <v>60</v>
      </c>
      <c r="F12" s="66"/>
      <c r="G12" s="1"/>
      <c r="H12" s="3" t="s">
        <v>5892</v>
      </c>
      <c r="I12" s="5">
        <f>SUMIFS($C$2:$C$1798,$D$2:$D$1798,"Beverage",$E$2:$E$1798,"*BC*") + SUMIFS($C$2:$C$1798,$D$2:$D$1798,"Beverage",$E$2:$E$1798,"*MSB*")</f>
        <v>0</v>
      </c>
      <c r="J12" s="5">
        <f>SUMIFS($C$2:$C$1798,$D$2:$D$1798,"Bakery",$E$2:$E$1798,"*BC*") + SUMIFS($C$2:$C$1798,$D$2:$D$1798,"Bakery",$E$2:$E$1798,"*MSB*")</f>
        <v>0</v>
      </c>
      <c r="K12" s="5">
        <f>SUMIFS($C$2:$C$1798,$D$2:$D$1798,"Produce",$E$2:$E$1798,"*BC*") + SUMIFS($C$2:$C$1798,$D$2:$D$1798,"Produce",$E$2:$E$1798,"*MSB*")</f>
        <v>0</v>
      </c>
      <c r="L12" s="5">
        <f>SUMIFS($C$2:$C$1798,$D$2:$D$1798,"Seafood",$E$2:$E$1798,"*BC*") + SUMIFS($C$2:$C$1798,$D$2:$D$1798,"Seafood",$E$2:$E$1798,"*MSB*")</f>
        <v>0</v>
      </c>
      <c r="M12" s="5">
        <f>SUMIFS($C$2:$C$1798,$D$2:$D$1798,"Dairy",$E$2:$E$1798,"*BC*") + SUMIFS($C$2:$C$1798,$D$2:$D$1798,"Dairy",$E$2:$E$1798,"*MSB*")</f>
        <v>0</v>
      </c>
      <c r="N12" s="5">
        <f>SUMIFS($C$2:$C$1798,$D$2:$D$1798,"Meat",$E$2:$E$1798,"*BC*") + SUMIFS($C$2:$C$1798,$D$2:$D$1798,"Beverage",$E$2:$E$1798,"*MSB*")</f>
        <v>0</v>
      </c>
      <c r="O12" s="5">
        <f>SUMIFS($C$2:$C$1798,$D$2:$D$1798,"Poultry",$E$2:$E$1798,"*BC*") + SUMIFS($C$2:$C$1798,$D$2:$D$1798,"Beverage",$E$2:$E$1798,"*MSB*")</f>
        <v>0</v>
      </c>
      <c r="P12" s="5">
        <f>SUMIFS($C$2:$C$1798,$D$2:$D$1798,"Pantry",$E$2:$E$1798,"*BC*") + SUMIFS($C$2:$C$1798,$D$2:$D$1798,"Pantry",$E$2:$E$1798,"*MSB*")</f>
        <v>0</v>
      </c>
    </row>
    <row r="13" spans="1:22">
      <c r="A13" s="66" t="s">
        <v>8602</v>
      </c>
      <c r="B13" t="s">
        <v>8603</v>
      </c>
      <c r="C13" s="45">
        <v>22.37</v>
      </c>
      <c r="D13" s="66" t="s">
        <v>34</v>
      </c>
      <c r="E13" s="66"/>
      <c r="F13" s="66"/>
      <c r="G13" s="1"/>
      <c r="H13" s="3" t="s">
        <v>5894</v>
      </c>
      <c r="I13" s="5">
        <f>SUMIFS($C$2:$C$1798,$D$2:$D$1798,"Beverage",$E$2:$E$1798,"*FT*")</f>
        <v>0</v>
      </c>
      <c r="J13" s="5">
        <f>SUMIFS($C$2:$C$1798,$D$2:$D$1798,"Bakery",$E$2:$E$1798,"*FT*")</f>
        <v>0</v>
      </c>
      <c r="K13" s="5">
        <f>SUMIFS($C$2:$C$1798,$D$2:$D$1798,"Produce",$E$2:$E$1798,"*FT*")</f>
        <v>0</v>
      </c>
      <c r="L13" s="5">
        <f>SUMIFS($C$2:$C$1798,$D$2:$D$1798,"Seafood",$E$2:$E$1798,"*FT*")</f>
        <v>0</v>
      </c>
      <c r="M13" s="5">
        <f>SUMIFS($C$2:$C$1798,$D$2:$D$1798,"Dairy",$E$2:$E$1798,"*FT*")</f>
        <v>0</v>
      </c>
      <c r="N13" s="5">
        <f>SUMIFS($C$2:$C$1798,$D$2:$D$1798,"Meat",$E$2:$E$1798,"*FT*")</f>
        <v>0</v>
      </c>
      <c r="O13" s="5">
        <f>SUMIFS($C$2:$C$1798,$D$2:$D$1798,"Poultry",$E$2:$E$1798,"*FT*")</f>
        <v>0</v>
      </c>
      <c r="P13" s="5">
        <f>SUMIFS($C$2:$C$1798,$D$2:$D$1798,"Pantry",$E$2:$E$1798,"*FT*")</f>
        <v>0</v>
      </c>
    </row>
    <row r="14" spans="1:22">
      <c r="A14" s="66" t="s">
        <v>8604</v>
      </c>
      <c r="B14" t="s">
        <v>8605</v>
      </c>
      <c r="C14" s="45">
        <v>12.75</v>
      </c>
      <c r="D14" s="66" t="s">
        <v>34</v>
      </c>
      <c r="E14" s="66" t="s">
        <v>60</v>
      </c>
      <c r="F14" s="66"/>
      <c r="G14" s="1"/>
      <c r="H14" s="3" t="s">
        <v>5896</v>
      </c>
      <c r="I14" s="5">
        <f>SUMIFS($C$2:$C$1798,$D$2:$D$1798,"Beverage",$E$2:$E$1798,"*FL*")</f>
        <v>0</v>
      </c>
      <c r="J14" s="5">
        <f>SUMIFS($C$2:$C$1798,$D$2:$D$1798,"Bakery",$E$2:$E$1798,"*FL*")</f>
        <v>0</v>
      </c>
      <c r="K14" s="5">
        <f>SUMIFS($C$2:$C$1798,$D$2:$D$1798,"Produce",$E$2:$E$1798,"*FL*")</f>
        <v>0</v>
      </c>
      <c r="L14" s="5">
        <f>SUMIFS($C$2:$C$1798,$D$2:$D$1798,"Seafood",$E$2:$E$1798,"*FL*")</f>
        <v>0</v>
      </c>
      <c r="M14" s="5">
        <f>SUMIFS($C$2:$C$1798,$D$2:$D$1798,"Dairy",$E$2:$E$1798,"*FL*")</f>
        <v>0</v>
      </c>
      <c r="N14" s="5">
        <f>SUMIFS($C$2:$C$1798,$D$2:$D$1798,"Meat",$E$2:$E$1798,"*FL*")</f>
        <v>0</v>
      </c>
      <c r="O14" s="5">
        <f>SUMIFS($C$2:$C$1798,$D$2:$D$1798,"Poultry",$E$2:$E$1798,"*FL*")</f>
        <v>0</v>
      </c>
      <c r="P14" s="5">
        <f>SUMIFS($C$2:$C$1798,$D$2:$D$1798,"Pantry",$E$2:$E$1798,"*FL*")</f>
        <v>0</v>
      </c>
    </row>
    <row r="15" spans="1:22">
      <c r="A15" s="66" t="s">
        <v>8604</v>
      </c>
      <c r="B15" t="s">
        <v>8606</v>
      </c>
      <c r="C15" s="45">
        <v>23.47</v>
      </c>
      <c r="D15" s="66" t="s">
        <v>34</v>
      </c>
      <c r="E15" s="66" t="s">
        <v>60</v>
      </c>
      <c r="F15" s="66"/>
      <c r="H15" s="7" t="s">
        <v>5898</v>
      </c>
      <c r="I15" s="5">
        <f>SUMIFS($C$2:$C$1798,$D$2:$D$1798,"Beverage",$E$2:$E$1798,"*PO*")</f>
        <v>0</v>
      </c>
      <c r="J15" s="5">
        <f>SUMIFS($C$2:$C$1798,$D$2:$D$1798,"Bakery",$E$2:$E$1798,"*PO*")</f>
        <v>0</v>
      </c>
      <c r="K15" s="5">
        <f>SUMIFS($C$2:$C$1798,$D$2:$D$1798,"Produce",$E$2:$E$1798,"*PO*")</f>
        <v>0</v>
      </c>
      <c r="L15" s="5">
        <f>SUMIFS($C$2:$C$1798,$D$2:$D$1798,"Seafood",$E$2:$E$1798,"*PO*")</f>
        <v>0</v>
      </c>
      <c r="M15" s="5">
        <f>SUMIFS($C$2:$C$1798,$D$2:$D$1798,"Dairy",$E$2:$E$1798,"*PO*")</f>
        <v>0</v>
      </c>
      <c r="N15" s="5">
        <f>SUMIFS($C$2:$C$1798,$D$2:$D$1798,"Meat",$E$2:$E$1798,"*PO*")</f>
        <v>0</v>
      </c>
      <c r="O15" s="5">
        <f>SUMIFS($C$2:$C$1798,$D$2:$D$1798,"Poultry",$E$2:$E$1798,"*PO*")</f>
        <v>0</v>
      </c>
      <c r="P15" s="5">
        <f>SUMIFS($C$2:$C$1798,$D$2:$D$1798,"Pantry",$E$2:$E$1798,"*PO*")</f>
        <v>0</v>
      </c>
    </row>
    <row r="16" spans="1:22" ht="30.75">
      <c r="A16" s="66" t="s">
        <v>8607</v>
      </c>
      <c r="B16" t="s">
        <v>8608</v>
      </c>
      <c r="C16" s="45">
        <v>39.03</v>
      </c>
      <c r="D16" s="66" t="s">
        <v>25</v>
      </c>
      <c r="E16" s="66"/>
      <c r="F16" s="66"/>
      <c r="H16" s="7" t="s">
        <v>196</v>
      </c>
      <c r="I16" s="8">
        <f>C670</f>
        <v>28490.259999999987</v>
      </c>
    </row>
    <row r="17" spans="1:18">
      <c r="A17" s="66" t="s">
        <v>8607</v>
      </c>
      <c r="B17" t="s">
        <v>8609</v>
      </c>
      <c r="C17" s="45">
        <v>39.03</v>
      </c>
      <c r="D17" s="66" t="s">
        <v>25</v>
      </c>
      <c r="E17" s="66"/>
      <c r="F17" s="66"/>
      <c r="H17" s="51" t="s">
        <v>200</v>
      </c>
      <c r="I17" s="8">
        <f>SUMIF($E$2:$E$1798,"* *",$C$2:$C$1798)</f>
        <v>921.98000000000013</v>
      </c>
    </row>
    <row r="18" spans="1:18">
      <c r="A18" s="66" t="s">
        <v>8610</v>
      </c>
      <c r="B18" t="s">
        <v>8611</v>
      </c>
      <c r="C18" s="45">
        <v>33.46</v>
      </c>
      <c r="D18" s="66" t="s">
        <v>34</v>
      </c>
      <c r="E18" s="66"/>
      <c r="F18" s="66"/>
      <c r="G18" s="1" t="s">
        <v>7602</v>
      </c>
      <c r="H18" s="51" t="s">
        <v>8612</v>
      </c>
      <c r="I18" s="45">
        <f>SUM(I2:P15)</f>
        <v>12551.599999999995</v>
      </c>
    </row>
    <row r="19" spans="1:18" ht="30.75">
      <c r="A19" s="66" t="s">
        <v>8610</v>
      </c>
      <c r="B19" t="s">
        <v>8613</v>
      </c>
      <c r="C19" s="45">
        <v>33.46</v>
      </c>
      <c r="D19" s="66" t="s">
        <v>34</v>
      </c>
      <c r="E19" s="66"/>
      <c r="F19" s="66"/>
      <c r="G19" s="52" t="s">
        <v>7604</v>
      </c>
      <c r="H19" s="2" t="s">
        <v>8614</v>
      </c>
      <c r="I19" s="70">
        <f>I18-I17</f>
        <v>11629.619999999995</v>
      </c>
    </row>
    <row r="20" spans="1:18">
      <c r="A20" s="66" t="s">
        <v>8615</v>
      </c>
      <c r="B20" t="s">
        <v>8616</v>
      </c>
      <c r="C20" s="45">
        <v>23.96</v>
      </c>
      <c r="D20" s="66" t="s">
        <v>34</v>
      </c>
      <c r="E20" s="66"/>
      <c r="F20" s="66"/>
      <c r="H20" s="9" t="s">
        <v>74</v>
      </c>
      <c r="I20" s="8"/>
      <c r="L20" s="1"/>
      <c r="M20" s="8"/>
    </row>
    <row r="21" spans="1:18" ht="45.75">
      <c r="A21" s="66" t="s">
        <v>8617</v>
      </c>
      <c r="B21" t="s">
        <v>8618</v>
      </c>
      <c r="C21" s="45">
        <v>68.09</v>
      </c>
      <c r="D21" s="66" t="s">
        <v>25</v>
      </c>
      <c r="E21" s="66"/>
      <c r="F21" s="66"/>
      <c r="G21" s="1"/>
      <c r="H21" s="9" t="s">
        <v>77</v>
      </c>
      <c r="I21" s="53"/>
      <c r="L21" s="1"/>
      <c r="M21" s="8"/>
    </row>
    <row r="22" spans="1:18">
      <c r="A22" s="66" t="s">
        <v>8617</v>
      </c>
      <c r="B22" t="s">
        <v>8619</v>
      </c>
      <c r="C22" s="45">
        <v>68.09</v>
      </c>
      <c r="D22" s="66" t="s">
        <v>25</v>
      </c>
      <c r="E22" s="66"/>
      <c r="F22" s="66"/>
      <c r="G22" s="8"/>
      <c r="H22" s="1"/>
      <c r="I22" s="70"/>
    </row>
    <row r="23" spans="1:18">
      <c r="A23" s="66" t="s">
        <v>8620</v>
      </c>
      <c r="B23" t="s">
        <v>8621</v>
      </c>
      <c r="C23" s="45">
        <v>25.34</v>
      </c>
      <c r="D23" s="66" t="s">
        <v>25</v>
      </c>
      <c r="E23" s="66"/>
      <c r="F23" s="66"/>
      <c r="J23" s="44"/>
      <c r="L23" s="44"/>
      <c r="M23" s="8"/>
    </row>
    <row r="24" spans="1:18">
      <c r="A24" s="66" t="s">
        <v>8622</v>
      </c>
      <c r="B24" t="s">
        <v>8623</v>
      </c>
      <c r="C24">
        <v>38.090000000000003</v>
      </c>
      <c r="D24" s="66" t="s">
        <v>34</v>
      </c>
      <c r="E24" s="66" t="s">
        <v>60</v>
      </c>
      <c r="F24" s="66"/>
      <c r="H24" s="10" t="s">
        <v>54</v>
      </c>
      <c r="I24" s="10" t="s">
        <v>20</v>
      </c>
      <c r="J24" s="10" t="s">
        <v>38</v>
      </c>
      <c r="K24" s="10" t="s">
        <v>39</v>
      </c>
      <c r="L24" s="10" t="s">
        <v>55</v>
      </c>
      <c r="M24" s="10" t="s">
        <v>30</v>
      </c>
      <c r="N24" s="10" t="s">
        <v>37</v>
      </c>
      <c r="O24" s="10" t="s">
        <v>56</v>
      </c>
      <c r="P24" s="10" t="s">
        <v>120</v>
      </c>
    </row>
    <row r="25" spans="1:18">
      <c r="A25" s="66" t="s">
        <v>8624</v>
      </c>
      <c r="B25" t="s">
        <v>8625</v>
      </c>
      <c r="C25" s="45">
        <v>48.57</v>
      </c>
      <c r="D25" s="66" t="s">
        <v>34</v>
      </c>
      <c r="E25" s="66"/>
      <c r="F25" s="66"/>
      <c r="G25" s="10" t="s">
        <v>122</v>
      </c>
      <c r="H25" s="5">
        <f>SUMIF($D$2:$D$604,"Beverage",$C$2:$C$686)</f>
        <v>535.14</v>
      </c>
      <c r="I25" s="5">
        <f>SUMIF($D$2:$D$604,"Bakery",$C$2:$C$686)</f>
        <v>3270.95</v>
      </c>
      <c r="J25" s="5">
        <f>SUMIF($D$2:$D$604,"Produce",$C$2:$C$686)</f>
        <v>459.02</v>
      </c>
      <c r="K25" s="5">
        <f>SUMIF($D$2:$D$604,"Seafood",$C$2:$C$686)</f>
        <v>169.45</v>
      </c>
      <c r="L25" s="5">
        <f>SUMIF($D$2:$D$604,"Dairy",$C$2:$C$686)</f>
        <v>4796.7300000000014</v>
      </c>
      <c r="M25" s="5">
        <f>SUMIF($D$2:$D$604,"Meat",$C$2:$C$686)</f>
        <v>198.72</v>
      </c>
      <c r="N25" s="5">
        <f>SUMIF($D$2:$D$604,"Poultry",$C$2:$C$686)</f>
        <v>183.42000000000002</v>
      </c>
      <c r="O25" s="5">
        <f>SUMIF($D$2:$D$604,"Pantry",$C$2:$C$686)</f>
        <v>12249.740000000005</v>
      </c>
      <c r="P25" s="5">
        <f>SUMIF($D$2:$D$604,"Vegetarian/Vegan Alternative",$C$2:$C$686)</f>
        <v>0</v>
      </c>
    </row>
    <row r="26" spans="1:18">
      <c r="A26" s="66" t="s">
        <v>8626</v>
      </c>
      <c r="B26" t="s">
        <v>8627</v>
      </c>
      <c r="C26" s="45">
        <v>16.600000000000001</v>
      </c>
      <c r="D26" s="66" t="s">
        <v>25</v>
      </c>
      <c r="E26" s="66" t="s">
        <v>60</v>
      </c>
      <c r="F26" s="66"/>
      <c r="G26" s="50"/>
      <c r="H26" s="71"/>
      <c r="I26" s="44"/>
      <c r="L26" s="44"/>
      <c r="M26" s="8"/>
    </row>
    <row r="27" spans="1:18">
      <c r="A27" s="66" t="s">
        <v>8628</v>
      </c>
      <c r="B27" t="s">
        <v>8629</v>
      </c>
      <c r="C27" s="45">
        <v>21.11</v>
      </c>
      <c r="D27" s="66" t="s">
        <v>25</v>
      </c>
      <c r="E27" s="66"/>
      <c r="F27" s="66"/>
      <c r="G27" s="20"/>
      <c r="H27" s="13"/>
      <c r="I27" s="13"/>
      <c r="J27" s="13"/>
      <c r="K27" s="14"/>
      <c r="L27" s="14"/>
      <c r="M27" s="16"/>
      <c r="N27" s="17"/>
      <c r="O27" s="17"/>
      <c r="P27" s="17"/>
      <c r="Q27" s="17"/>
      <c r="R27" s="17"/>
    </row>
    <row r="28" spans="1:18">
      <c r="A28" s="66" t="s">
        <v>8630</v>
      </c>
      <c r="B28" t="s">
        <v>8631</v>
      </c>
      <c r="C28" s="45">
        <v>83.84</v>
      </c>
      <c r="D28" s="66" t="s">
        <v>25</v>
      </c>
      <c r="E28" s="66"/>
      <c r="F28" s="66"/>
      <c r="G28" s="12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</row>
    <row r="29" spans="1:18">
      <c r="A29" s="66" t="s">
        <v>8632</v>
      </c>
      <c r="B29" t="s">
        <v>8633</v>
      </c>
      <c r="C29" s="45">
        <v>27.56</v>
      </c>
      <c r="D29" s="66" t="s">
        <v>34</v>
      </c>
      <c r="E29" s="66"/>
      <c r="F29" s="66"/>
      <c r="G29" s="20"/>
      <c r="H29" s="71"/>
      <c r="I29" s="45"/>
      <c r="J29" s="44"/>
      <c r="M29" s="8"/>
    </row>
    <row r="30" spans="1:18">
      <c r="A30" s="66" t="s">
        <v>8634</v>
      </c>
      <c r="B30" t="s">
        <v>8635</v>
      </c>
      <c r="C30" s="45">
        <v>29.12</v>
      </c>
      <c r="D30" s="66" t="s">
        <v>25</v>
      </c>
      <c r="E30" s="66" t="s">
        <v>60</v>
      </c>
      <c r="F30" s="66"/>
      <c r="G30" s="20"/>
      <c r="H30" s="21"/>
      <c r="I30" s="21"/>
      <c r="J30" s="21"/>
      <c r="K30" s="21"/>
      <c r="L30" s="21"/>
      <c r="M30" s="8"/>
    </row>
    <row r="31" spans="1:18">
      <c r="A31" s="66" t="s">
        <v>8636</v>
      </c>
      <c r="B31" t="s">
        <v>8637</v>
      </c>
      <c r="C31" s="45">
        <v>36.479999999999997</v>
      </c>
      <c r="D31" s="66" t="s">
        <v>25</v>
      </c>
      <c r="E31" s="66" t="s">
        <v>60</v>
      </c>
      <c r="F31" s="66"/>
      <c r="G31" s="21"/>
      <c r="H31" s="5"/>
      <c r="I31" s="5"/>
      <c r="J31" s="5"/>
      <c r="K31" s="5"/>
      <c r="L31" s="5"/>
      <c r="M31" s="8"/>
    </row>
    <row r="32" spans="1:18">
      <c r="A32" s="66" t="s">
        <v>8638</v>
      </c>
      <c r="B32" t="s">
        <v>8639</v>
      </c>
      <c r="C32" s="45">
        <v>36.24</v>
      </c>
      <c r="D32" s="66" t="s">
        <v>20</v>
      </c>
      <c r="E32" s="66"/>
      <c r="F32" s="66"/>
      <c r="G32" s="20"/>
      <c r="H32" s="71"/>
      <c r="I32" s="44"/>
      <c r="J32" s="44"/>
      <c r="M32" s="8"/>
    </row>
    <row r="33" spans="1:16">
      <c r="A33" s="66" t="s">
        <v>8640</v>
      </c>
      <c r="B33" t="s">
        <v>8581</v>
      </c>
      <c r="C33" s="45">
        <v>44.71</v>
      </c>
      <c r="D33" s="66" t="s">
        <v>20</v>
      </c>
      <c r="E33" s="66"/>
      <c r="F33" s="66"/>
      <c r="G33" s="1"/>
      <c r="I33" s="1"/>
      <c r="M33" s="1"/>
      <c r="N33" s="1"/>
      <c r="P33" s="1"/>
    </row>
    <row r="34" spans="1:16">
      <c r="A34" s="66" t="s">
        <v>8641</v>
      </c>
      <c r="B34" t="s">
        <v>8642</v>
      </c>
      <c r="C34" s="45">
        <v>48.05</v>
      </c>
      <c r="D34" s="66" t="s">
        <v>34</v>
      </c>
      <c r="E34" s="66" t="s">
        <v>59</v>
      </c>
      <c r="F34" s="66"/>
      <c r="H34" s="1"/>
      <c r="I34" s="8"/>
      <c r="J34" s="8"/>
      <c r="K34" s="8"/>
      <c r="L34" s="8"/>
      <c r="M34" s="8"/>
      <c r="N34" s="8"/>
      <c r="O34" s="8"/>
      <c r="P34" s="8"/>
    </row>
    <row r="35" spans="1:16">
      <c r="A35" s="66" t="s">
        <v>8643</v>
      </c>
      <c r="B35" t="s">
        <v>8644</v>
      </c>
      <c r="C35" s="45">
        <v>125.86</v>
      </c>
      <c r="D35" s="66" t="s">
        <v>34</v>
      </c>
      <c r="E35" s="66" t="s">
        <v>60</v>
      </c>
      <c r="F35" s="66"/>
      <c r="H35" s="1"/>
      <c r="I35" s="8"/>
      <c r="J35" s="8"/>
      <c r="K35" s="8"/>
      <c r="L35" s="8"/>
      <c r="M35" s="8"/>
      <c r="N35" s="8"/>
      <c r="O35" s="8"/>
      <c r="P35" s="8"/>
    </row>
    <row r="36" spans="1:16">
      <c r="A36" s="66" t="s">
        <v>8645</v>
      </c>
      <c r="B36" t="s">
        <v>8646</v>
      </c>
      <c r="C36" s="45">
        <v>163.65</v>
      </c>
      <c r="D36" s="66" t="s">
        <v>34</v>
      </c>
      <c r="E36" s="66" t="s">
        <v>60</v>
      </c>
      <c r="F36" s="66"/>
      <c r="H36" s="1"/>
      <c r="I36" s="8"/>
      <c r="J36" s="8"/>
      <c r="K36" s="8"/>
      <c r="L36" s="8"/>
      <c r="M36" s="8"/>
      <c r="N36" s="8"/>
      <c r="O36" s="8"/>
      <c r="P36" s="8"/>
    </row>
    <row r="37" spans="1:16">
      <c r="A37" s="66" t="s">
        <v>8647</v>
      </c>
      <c r="B37" t="s">
        <v>8648</v>
      </c>
      <c r="C37" s="45">
        <v>97.28</v>
      </c>
      <c r="D37" s="66" t="s">
        <v>26</v>
      </c>
      <c r="E37" s="66" t="s">
        <v>65</v>
      </c>
      <c r="F37" s="66"/>
      <c r="H37" s="1"/>
      <c r="I37" s="8"/>
      <c r="J37" s="8"/>
      <c r="K37" s="8"/>
      <c r="L37" s="8"/>
      <c r="M37" s="8"/>
      <c r="N37" s="8"/>
      <c r="O37" s="8"/>
      <c r="P37" s="8"/>
    </row>
    <row r="38" spans="1:16">
      <c r="A38" s="66" t="s">
        <v>8647</v>
      </c>
      <c r="B38" t="s">
        <v>8649</v>
      </c>
      <c r="C38" s="45">
        <v>97.28</v>
      </c>
      <c r="D38" s="66" t="s">
        <v>26</v>
      </c>
      <c r="E38" s="66" t="s">
        <v>65</v>
      </c>
      <c r="F38" s="66"/>
      <c r="H38" s="1"/>
      <c r="I38" s="8"/>
      <c r="J38" s="8"/>
      <c r="K38" s="8"/>
      <c r="L38" s="8"/>
      <c r="M38" s="8"/>
      <c r="N38" s="8"/>
      <c r="O38" s="8"/>
      <c r="P38" s="8"/>
    </row>
    <row r="39" spans="1:16">
      <c r="A39" s="66" t="s">
        <v>8650</v>
      </c>
      <c r="B39" t="s">
        <v>8587</v>
      </c>
      <c r="C39" s="45">
        <v>23.42</v>
      </c>
      <c r="D39" s="66" t="s">
        <v>26</v>
      </c>
      <c r="E39" s="66"/>
      <c r="F39" s="66"/>
      <c r="H39" s="1"/>
      <c r="I39" s="8"/>
      <c r="J39" s="8"/>
      <c r="K39" s="8"/>
      <c r="L39" s="8"/>
      <c r="M39" s="8"/>
      <c r="N39" s="8"/>
      <c r="O39" s="8"/>
      <c r="P39" s="8"/>
    </row>
    <row r="40" spans="1:16">
      <c r="A40" t="s">
        <v>8650</v>
      </c>
      <c r="B40" t="s">
        <v>8651</v>
      </c>
      <c r="C40" s="45">
        <v>23.42</v>
      </c>
      <c r="D40" s="66" t="s">
        <v>26</v>
      </c>
      <c r="E40" s="66"/>
      <c r="F40" s="66"/>
      <c r="H40" s="1"/>
      <c r="I40" s="8"/>
      <c r="J40" s="8"/>
      <c r="K40" s="8"/>
      <c r="L40" s="8"/>
      <c r="M40" s="8"/>
      <c r="N40" s="8"/>
      <c r="O40" s="8"/>
      <c r="P40" s="8"/>
    </row>
    <row r="41" spans="1:16">
      <c r="A41" s="66" t="s">
        <v>8652</v>
      </c>
      <c r="B41" t="s">
        <v>8653</v>
      </c>
      <c r="C41" s="45">
        <v>41.73</v>
      </c>
      <c r="D41" s="66" t="s">
        <v>38</v>
      </c>
      <c r="E41" s="66" t="s">
        <v>65</v>
      </c>
      <c r="F41" s="66"/>
      <c r="H41" s="1"/>
      <c r="I41" s="8"/>
      <c r="J41" s="8"/>
      <c r="K41" s="8"/>
      <c r="L41" s="8"/>
      <c r="M41" s="8"/>
      <c r="N41" s="8"/>
      <c r="O41" s="8"/>
      <c r="P41" s="8"/>
    </row>
    <row r="42" spans="1:16">
      <c r="A42" s="66" t="s">
        <v>8654</v>
      </c>
      <c r="B42" t="s">
        <v>8655</v>
      </c>
      <c r="C42" s="45">
        <v>32.270000000000003</v>
      </c>
      <c r="D42" s="66" t="s">
        <v>26</v>
      </c>
      <c r="E42" s="66" t="s">
        <v>65</v>
      </c>
      <c r="F42" s="66"/>
      <c r="H42" s="1"/>
      <c r="I42" s="8"/>
      <c r="J42" s="8"/>
      <c r="K42" s="8"/>
      <c r="L42" s="8"/>
      <c r="M42" s="8"/>
      <c r="N42" s="8"/>
      <c r="O42" s="8"/>
      <c r="P42" s="8"/>
    </row>
    <row r="43" spans="1:16">
      <c r="A43" s="66" t="s">
        <v>8656</v>
      </c>
      <c r="B43" t="s">
        <v>8657</v>
      </c>
      <c r="C43" s="45">
        <v>29.18</v>
      </c>
      <c r="D43" s="66" t="s">
        <v>26</v>
      </c>
      <c r="E43" s="66" t="s">
        <v>65</v>
      </c>
      <c r="F43" s="66"/>
      <c r="H43" s="1"/>
      <c r="I43" s="8"/>
      <c r="J43" s="8"/>
      <c r="K43" s="8"/>
      <c r="L43" s="8"/>
      <c r="M43" s="8"/>
      <c r="N43" s="8"/>
      <c r="O43" s="8"/>
      <c r="P43" s="8"/>
    </row>
    <row r="44" spans="1:16">
      <c r="A44" s="66" t="s">
        <v>8658</v>
      </c>
      <c r="B44" t="s">
        <v>8597</v>
      </c>
      <c r="C44" s="45">
        <v>50.6</v>
      </c>
      <c r="D44" s="66" t="s">
        <v>34</v>
      </c>
      <c r="E44" s="66" t="s">
        <v>60</v>
      </c>
      <c r="F44" s="66"/>
      <c r="H44" s="1"/>
      <c r="I44" s="8"/>
      <c r="J44" s="8"/>
      <c r="K44" s="8"/>
      <c r="L44" s="8"/>
      <c r="M44" s="8"/>
      <c r="N44" s="8"/>
      <c r="O44" s="8"/>
      <c r="P44" s="8"/>
    </row>
    <row r="45" spans="1:16">
      <c r="A45" s="66" t="s">
        <v>8598</v>
      </c>
      <c r="B45" t="s">
        <v>8598</v>
      </c>
      <c r="C45" s="45">
        <v>37.56</v>
      </c>
      <c r="D45" s="66" t="s">
        <v>34</v>
      </c>
      <c r="E45" s="66"/>
      <c r="F45" s="66"/>
      <c r="H45" s="1"/>
      <c r="I45" s="8"/>
      <c r="J45" s="8"/>
      <c r="K45" s="8"/>
      <c r="L45" s="8"/>
      <c r="M45" s="8"/>
      <c r="N45" s="8"/>
      <c r="O45" s="8"/>
      <c r="P45" s="8"/>
    </row>
    <row r="46" spans="1:16">
      <c r="A46" s="66" t="s">
        <v>8659</v>
      </c>
      <c r="B46" t="s">
        <v>8660</v>
      </c>
      <c r="C46" s="45">
        <v>43.93</v>
      </c>
      <c r="D46" s="66" t="s">
        <v>34</v>
      </c>
      <c r="E46" s="66" t="s">
        <v>8661</v>
      </c>
      <c r="F46" s="66"/>
      <c r="H46" s="1"/>
      <c r="I46" s="8"/>
      <c r="J46" s="8"/>
      <c r="K46" s="8"/>
      <c r="L46" s="8"/>
      <c r="M46" s="8"/>
      <c r="N46" s="8"/>
      <c r="O46" s="8"/>
      <c r="P46" s="8"/>
    </row>
    <row r="47" spans="1:16">
      <c r="A47" s="66" t="s">
        <v>8662</v>
      </c>
      <c r="B47" t="s">
        <v>8663</v>
      </c>
      <c r="C47" s="45">
        <v>20.71</v>
      </c>
      <c r="D47" s="66" t="s">
        <v>34</v>
      </c>
      <c r="E47" s="66"/>
      <c r="F47" s="66"/>
      <c r="H47" s="1"/>
      <c r="I47" s="8"/>
      <c r="J47" s="8"/>
      <c r="K47" s="8"/>
      <c r="L47" s="8"/>
      <c r="M47" s="8"/>
      <c r="N47" s="8"/>
      <c r="O47" s="8"/>
      <c r="P47" s="8"/>
    </row>
    <row r="48" spans="1:16">
      <c r="A48" s="66" t="s">
        <v>8662</v>
      </c>
      <c r="B48" t="s">
        <v>8664</v>
      </c>
      <c r="C48" s="45">
        <v>20.71</v>
      </c>
      <c r="D48" s="66" t="s">
        <v>34</v>
      </c>
      <c r="E48" s="66"/>
      <c r="F48" s="66"/>
      <c r="H48" s="1"/>
      <c r="L48" s="1"/>
      <c r="M48" s="8"/>
      <c r="N48" s="1"/>
      <c r="O48" s="1"/>
    </row>
    <row r="49" spans="1:16">
      <c r="A49" s="66" t="s">
        <v>8662</v>
      </c>
      <c r="B49" t="s">
        <v>8665</v>
      </c>
      <c r="C49" s="45">
        <v>20.71</v>
      </c>
      <c r="D49" s="66" t="s">
        <v>34</v>
      </c>
      <c r="E49" s="66"/>
      <c r="F49" s="66"/>
      <c r="I49" s="8"/>
      <c r="J49" s="8"/>
      <c r="K49" s="8"/>
      <c r="L49" s="8"/>
      <c r="M49" s="8"/>
      <c r="N49" s="8"/>
      <c r="O49" s="8"/>
      <c r="P49" s="8"/>
    </row>
    <row r="50" spans="1:16">
      <c r="A50" s="66" t="s">
        <v>8666</v>
      </c>
      <c r="B50" t="s">
        <v>8667</v>
      </c>
      <c r="C50" s="45">
        <v>37.89</v>
      </c>
      <c r="D50" s="66" t="s">
        <v>25</v>
      </c>
      <c r="E50" s="66"/>
      <c r="F50" s="66"/>
      <c r="H50" s="1"/>
      <c r="I50" s="8"/>
      <c r="J50" s="8"/>
      <c r="K50" s="8"/>
      <c r="L50" s="8"/>
      <c r="M50" s="8"/>
      <c r="N50" s="8"/>
      <c r="O50" s="8"/>
      <c r="P50" s="8"/>
    </row>
    <row r="51" spans="1:16">
      <c r="A51" s="66" t="s">
        <v>8666</v>
      </c>
      <c r="B51" t="s">
        <v>8668</v>
      </c>
      <c r="C51" s="45">
        <v>40.6</v>
      </c>
      <c r="D51" s="66" t="s">
        <v>25</v>
      </c>
      <c r="E51" s="66"/>
      <c r="F51" s="66"/>
      <c r="H51" s="1"/>
      <c r="I51" s="8"/>
      <c r="J51" s="8"/>
      <c r="K51" s="8"/>
      <c r="L51" s="8"/>
      <c r="M51" s="8"/>
      <c r="N51" s="8"/>
      <c r="O51" s="8"/>
      <c r="P51" s="8"/>
    </row>
    <row r="52" spans="1:16">
      <c r="A52" s="66" t="s">
        <v>8666</v>
      </c>
      <c r="B52" t="s">
        <v>8669</v>
      </c>
      <c r="C52" s="45">
        <v>40.6</v>
      </c>
      <c r="D52" s="66" t="s">
        <v>8670</v>
      </c>
      <c r="E52" s="66"/>
      <c r="F52" s="66"/>
      <c r="H52" s="1"/>
      <c r="M52" s="8"/>
    </row>
    <row r="53" spans="1:16">
      <c r="A53" s="66" t="s">
        <v>8671</v>
      </c>
      <c r="B53" t="s">
        <v>8672</v>
      </c>
      <c r="C53" s="45">
        <v>29.36</v>
      </c>
      <c r="D53" s="66" t="s">
        <v>34</v>
      </c>
      <c r="E53" s="66"/>
      <c r="F53" s="66"/>
      <c r="H53" s="1"/>
      <c r="I53" s="8"/>
      <c r="M53" s="8"/>
    </row>
    <row r="54" spans="1:16">
      <c r="A54" s="66" t="s">
        <v>8671</v>
      </c>
      <c r="B54" t="s">
        <v>8673</v>
      </c>
      <c r="C54" s="45">
        <v>29.36</v>
      </c>
      <c r="D54" s="66" t="s">
        <v>34</v>
      </c>
      <c r="E54" s="66"/>
      <c r="F54" s="66"/>
      <c r="G54" s="19"/>
      <c r="L54" s="1"/>
      <c r="M54" s="8"/>
    </row>
    <row r="55" spans="1:16">
      <c r="A55" s="66" t="s">
        <v>8674</v>
      </c>
      <c r="B55" t="s">
        <v>8675</v>
      </c>
      <c r="C55" s="45">
        <v>40.53</v>
      </c>
      <c r="D55" s="66" t="s">
        <v>30</v>
      </c>
      <c r="E55" s="66" t="s">
        <v>65</v>
      </c>
      <c r="F55" s="66"/>
      <c r="G55" s="19"/>
      <c r="L55" s="8"/>
      <c r="M55" s="8"/>
    </row>
    <row r="56" spans="1:16">
      <c r="A56" s="66" t="s">
        <v>8676</v>
      </c>
      <c r="B56" t="s">
        <v>8677</v>
      </c>
      <c r="C56" s="45">
        <v>32.76</v>
      </c>
      <c r="D56" s="66" t="s">
        <v>26</v>
      </c>
      <c r="E56" s="66"/>
      <c r="F56" s="66"/>
      <c r="G56" s="19"/>
      <c r="L56" s="8"/>
      <c r="M56" s="8"/>
    </row>
    <row r="57" spans="1:16">
      <c r="A57" s="66" t="s">
        <v>8676</v>
      </c>
      <c r="B57" t="s">
        <v>8678</v>
      </c>
      <c r="C57" s="45">
        <v>32.76</v>
      </c>
      <c r="D57" s="66" t="s">
        <v>26</v>
      </c>
      <c r="E57" s="66"/>
      <c r="F57" s="66"/>
      <c r="G57" s="19"/>
      <c r="L57" s="8"/>
      <c r="M57" s="8"/>
    </row>
    <row r="58" spans="1:16">
      <c r="A58" s="66" t="s">
        <v>8679</v>
      </c>
      <c r="B58" t="s">
        <v>8680</v>
      </c>
      <c r="C58" s="45">
        <v>25.34</v>
      </c>
      <c r="D58" s="66" t="s">
        <v>37</v>
      </c>
      <c r="E58" s="66"/>
      <c r="F58" s="66"/>
      <c r="G58" s="50"/>
      <c r="L58" s="44"/>
      <c r="M58" s="8"/>
    </row>
    <row r="59" spans="1:16">
      <c r="A59" s="66" t="s">
        <v>8681</v>
      </c>
      <c r="B59" t="s">
        <v>8682</v>
      </c>
      <c r="C59" s="45">
        <v>20.41</v>
      </c>
      <c r="D59" s="66" t="s">
        <v>37</v>
      </c>
      <c r="E59" s="66" t="s">
        <v>65</v>
      </c>
      <c r="F59" s="66"/>
      <c r="G59" s="50"/>
      <c r="M59" s="8"/>
    </row>
    <row r="60" spans="1:16">
      <c r="A60" s="66" t="s">
        <v>8592</v>
      </c>
      <c r="B60" t="s">
        <v>8683</v>
      </c>
      <c r="C60" s="45">
        <v>41.92</v>
      </c>
      <c r="D60" s="66" t="s">
        <v>34</v>
      </c>
      <c r="E60" s="66"/>
      <c r="F60" s="66"/>
      <c r="G60" s="50"/>
      <c r="L60" s="44"/>
      <c r="M60" s="8"/>
    </row>
    <row r="61" spans="1:16">
      <c r="A61" s="66" t="s">
        <v>8684</v>
      </c>
      <c r="B61" t="s">
        <v>8685</v>
      </c>
      <c r="C61" s="45">
        <v>37.4</v>
      </c>
      <c r="D61" s="66" t="s">
        <v>34</v>
      </c>
      <c r="E61" s="66"/>
      <c r="F61" s="66"/>
      <c r="G61" s="50"/>
      <c r="L61" s="44"/>
      <c r="M61" s="8"/>
    </row>
    <row r="62" spans="1:16">
      <c r="A62" s="66" t="s">
        <v>8686</v>
      </c>
      <c r="B62" t="s">
        <v>8583</v>
      </c>
      <c r="C62" s="45">
        <v>48.05</v>
      </c>
      <c r="D62" s="66" t="s">
        <v>34</v>
      </c>
      <c r="E62" s="66" t="s">
        <v>59</v>
      </c>
      <c r="F62" s="66"/>
      <c r="G62" s="50"/>
      <c r="L62" s="44"/>
      <c r="M62" s="8"/>
    </row>
    <row r="63" spans="1:16">
      <c r="A63" s="66" t="s">
        <v>8645</v>
      </c>
      <c r="B63" t="s">
        <v>8687</v>
      </c>
      <c r="C63" s="45">
        <v>163.65</v>
      </c>
      <c r="D63" s="66" t="s">
        <v>34</v>
      </c>
      <c r="E63" s="66" t="s">
        <v>60</v>
      </c>
      <c r="F63" s="66"/>
      <c r="G63" s="50"/>
      <c r="L63" s="44"/>
      <c r="M63" s="8"/>
    </row>
    <row r="64" spans="1:16">
      <c r="A64" s="66" t="s">
        <v>8688</v>
      </c>
      <c r="B64" t="s">
        <v>8689</v>
      </c>
      <c r="C64" s="45">
        <v>29.37</v>
      </c>
      <c r="D64" s="66" t="s">
        <v>26</v>
      </c>
      <c r="E64" s="66" t="s">
        <v>65</v>
      </c>
      <c r="F64" s="66"/>
      <c r="G64" s="50"/>
      <c r="L64" s="44"/>
      <c r="M64" s="8"/>
    </row>
    <row r="65" spans="1:13">
      <c r="A65" s="66" t="s">
        <v>8586</v>
      </c>
      <c r="B65" t="s">
        <v>8587</v>
      </c>
      <c r="C65" s="45">
        <v>23.42</v>
      </c>
      <c r="D65" s="66" t="s">
        <v>26</v>
      </c>
      <c r="E65" s="66"/>
      <c r="F65" s="66"/>
      <c r="G65" s="50"/>
      <c r="L65" s="44"/>
      <c r="M65" s="8"/>
    </row>
    <row r="66" spans="1:13">
      <c r="A66" s="66" t="s">
        <v>8586</v>
      </c>
      <c r="B66" t="s">
        <v>8588</v>
      </c>
      <c r="C66" s="45">
        <v>23.42</v>
      </c>
      <c r="D66" s="66" t="s">
        <v>26</v>
      </c>
      <c r="E66" s="66"/>
      <c r="F66" s="66"/>
      <c r="G66" s="50"/>
      <c r="L66" s="44"/>
      <c r="M66" s="8"/>
    </row>
    <row r="67" spans="1:13">
      <c r="A67" s="66" t="s">
        <v>8654</v>
      </c>
      <c r="B67" t="s">
        <v>8690</v>
      </c>
      <c r="C67" s="45">
        <v>32.270000000000003</v>
      </c>
      <c r="D67" s="66" t="s">
        <v>26</v>
      </c>
      <c r="E67" s="66" t="s">
        <v>65</v>
      </c>
      <c r="F67" s="66"/>
      <c r="G67" s="50"/>
      <c r="L67" s="44"/>
      <c r="M67" s="8"/>
    </row>
    <row r="68" spans="1:13">
      <c r="A68" s="66" t="s">
        <v>8589</v>
      </c>
      <c r="B68" t="s">
        <v>8590</v>
      </c>
      <c r="C68" s="45">
        <v>29.18</v>
      </c>
      <c r="D68" s="66" t="s">
        <v>26</v>
      </c>
      <c r="E68" s="66" t="s">
        <v>65</v>
      </c>
      <c r="F68" s="66"/>
      <c r="G68" s="50"/>
      <c r="L68" s="44"/>
      <c r="M68" s="8"/>
    </row>
    <row r="69" spans="1:13">
      <c r="A69" s="66" t="s">
        <v>8592</v>
      </c>
      <c r="B69" t="s">
        <v>8691</v>
      </c>
      <c r="C69" s="45">
        <v>41.92</v>
      </c>
      <c r="D69" s="66" t="s">
        <v>34</v>
      </c>
      <c r="E69" s="66"/>
      <c r="F69" s="66"/>
      <c r="G69" s="50"/>
      <c r="L69" s="44"/>
      <c r="M69" s="8"/>
    </row>
    <row r="70" spans="1:13">
      <c r="A70" s="66" t="s">
        <v>8692</v>
      </c>
      <c r="B70" t="s">
        <v>8693</v>
      </c>
      <c r="C70" s="45">
        <v>68.86</v>
      </c>
      <c r="D70" s="66" t="s">
        <v>34</v>
      </c>
      <c r="E70" s="66"/>
      <c r="F70" s="66"/>
      <c r="G70" s="50"/>
      <c r="L70" s="44"/>
      <c r="M70" s="8"/>
    </row>
    <row r="71" spans="1:13">
      <c r="A71" s="66" t="s">
        <v>8694</v>
      </c>
      <c r="B71" t="s">
        <v>8695</v>
      </c>
      <c r="C71" s="45">
        <v>37.4</v>
      </c>
      <c r="D71" s="66" t="s">
        <v>34</v>
      </c>
      <c r="E71" s="66"/>
      <c r="F71" s="66"/>
      <c r="G71" s="50"/>
      <c r="L71" s="44"/>
      <c r="M71" s="8"/>
    </row>
    <row r="72" spans="1:13">
      <c r="A72" s="66" t="s">
        <v>8643</v>
      </c>
      <c r="B72" t="s">
        <v>8595</v>
      </c>
      <c r="C72" s="45">
        <v>22.08</v>
      </c>
      <c r="D72" s="66" t="s">
        <v>34</v>
      </c>
      <c r="E72" s="66" t="s">
        <v>60</v>
      </c>
      <c r="F72" s="66"/>
      <c r="G72" s="50"/>
      <c r="L72" s="44"/>
      <c r="M72" s="8"/>
    </row>
    <row r="73" spans="1:13">
      <c r="A73" s="66" t="s">
        <v>8696</v>
      </c>
      <c r="B73" t="s">
        <v>8697</v>
      </c>
      <c r="C73" s="45">
        <v>35.79</v>
      </c>
      <c r="D73" s="66" t="s">
        <v>26</v>
      </c>
      <c r="E73" s="66" t="s">
        <v>6546</v>
      </c>
      <c r="F73" s="66"/>
      <c r="G73" s="50"/>
      <c r="L73" s="44"/>
      <c r="M73" s="8"/>
    </row>
    <row r="74" spans="1:13">
      <c r="A74" s="66" t="s">
        <v>8698</v>
      </c>
      <c r="B74" t="s">
        <v>8699</v>
      </c>
      <c r="C74" s="45">
        <v>37.5</v>
      </c>
      <c r="D74" s="66" t="s">
        <v>34</v>
      </c>
      <c r="E74" s="66"/>
      <c r="F74" s="66"/>
      <c r="G74" s="50"/>
      <c r="L74" s="44"/>
      <c r="M74" s="8"/>
    </row>
    <row r="75" spans="1:13">
      <c r="A75" s="66" t="s">
        <v>8700</v>
      </c>
      <c r="B75" t="s">
        <v>8701</v>
      </c>
      <c r="C75" s="45">
        <v>81.510000000000005</v>
      </c>
      <c r="D75" s="66" t="s">
        <v>34</v>
      </c>
      <c r="E75" s="66" t="s">
        <v>60</v>
      </c>
      <c r="F75" s="66"/>
      <c r="G75" s="50"/>
      <c r="L75" s="44"/>
      <c r="M75" s="8"/>
    </row>
    <row r="76" spans="1:13">
      <c r="A76" s="66" t="s">
        <v>8702</v>
      </c>
      <c r="B76" t="s">
        <v>8603</v>
      </c>
      <c r="C76" s="45">
        <v>22.37</v>
      </c>
      <c r="D76" s="66" t="s">
        <v>34</v>
      </c>
      <c r="E76" s="66"/>
      <c r="F76" s="66"/>
      <c r="G76" s="50"/>
      <c r="L76" s="44"/>
      <c r="M76" s="8"/>
    </row>
    <row r="77" spans="1:13">
      <c r="A77" s="66" t="s">
        <v>8703</v>
      </c>
      <c r="B77" t="s">
        <v>8704</v>
      </c>
      <c r="C77" s="45">
        <v>125.86</v>
      </c>
      <c r="D77" s="66" t="s">
        <v>34</v>
      </c>
      <c r="E77" s="66" t="s">
        <v>60</v>
      </c>
      <c r="F77" s="66"/>
      <c r="G77" s="50"/>
      <c r="L77" s="44"/>
      <c r="M77" s="8"/>
    </row>
    <row r="78" spans="1:13">
      <c r="A78" s="66" t="s">
        <v>8640</v>
      </c>
      <c r="B78" t="s">
        <v>8705</v>
      </c>
      <c r="C78" s="45">
        <v>44.71</v>
      </c>
      <c r="D78" s="66" t="s">
        <v>20</v>
      </c>
      <c r="E78" s="66"/>
      <c r="F78" s="66"/>
      <c r="G78" s="50"/>
      <c r="L78" s="44"/>
      <c r="M78" s="8"/>
    </row>
    <row r="79" spans="1:13">
      <c r="A79" s="66" t="s">
        <v>8640</v>
      </c>
      <c r="B79" t="s">
        <v>8706</v>
      </c>
      <c r="C79" s="45">
        <v>41.88</v>
      </c>
      <c r="D79" s="66" t="s">
        <v>20</v>
      </c>
      <c r="E79" s="66"/>
      <c r="F79" s="66"/>
      <c r="G79" s="50"/>
      <c r="L79" s="44"/>
      <c r="M79" s="8"/>
    </row>
    <row r="80" spans="1:13">
      <c r="A80" s="66" t="s">
        <v>8686</v>
      </c>
      <c r="B80" t="s">
        <v>8707</v>
      </c>
      <c r="C80" s="45">
        <v>48.05</v>
      </c>
      <c r="D80" s="66" t="s">
        <v>34</v>
      </c>
      <c r="E80" s="66" t="s">
        <v>59</v>
      </c>
      <c r="F80" s="66"/>
      <c r="G80" s="50"/>
      <c r="L80" s="44"/>
      <c r="M80" s="8"/>
    </row>
    <row r="81" spans="1:13">
      <c r="A81" s="66" t="s">
        <v>8645</v>
      </c>
      <c r="B81" t="s">
        <v>8687</v>
      </c>
      <c r="C81" s="45">
        <v>163.65</v>
      </c>
      <c r="D81" s="66" t="s">
        <v>34</v>
      </c>
      <c r="E81" s="66"/>
      <c r="F81" s="66"/>
      <c r="G81" s="50"/>
      <c r="L81" s="44"/>
      <c r="M81" s="8"/>
    </row>
    <row r="82" spans="1:13">
      <c r="A82" s="66" t="s">
        <v>8708</v>
      </c>
      <c r="B82" t="s">
        <v>8709</v>
      </c>
      <c r="C82" s="45">
        <v>24.96</v>
      </c>
      <c r="D82" s="66" t="s">
        <v>26</v>
      </c>
      <c r="E82" s="66"/>
      <c r="F82" s="66"/>
      <c r="G82" s="50"/>
      <c r="L82" s="44"/>
      <c r="M82" s="8"/>
    </row>
    <row r="83" spans="1:13">
      <c r="A83" s="66" t="s">
        <v>8710</v>
      </c>
      <c r="B83" t="s">
        <v>8711</v>
      </c>
      <c r="C83" s="45">
        <v>80</v>
      </c>
      <c r="D83" s="66" t="s">
        <v>26</v>
      </c>
      <c r="E83" s="66" t="s">
        <v>60</v>
      </c>
      <c r="F83" s="66"/>
      <c r="G83" s="50"/>
      <c r="L83" s="44"/>
      <c r="M83" s="8"/>
    </row>
    <row r="84" spans="1:13">
      <c r="A84" s="66" t="s">
        <v>8712</v>
      </c>
      <c r="B84" t="s">
        <v>8713</v>
      </c>
      <c r="C84" s="45">
        <v>108.96</v>
      </c>
      <c r="D84" s="66" t="s">
        <v>26</v>
      </c>
      <c r="E84" s="66"/>
      <c r="F84" s="66"/>
      <c r="G84" s="50"/>
      <c r="M84" s="8"/>
    </row>
    <row r="85" spans="1:13">
      <c r="A85" s="66" t="s">
        <v>8714</v>
      </c>
      <c r="B85" t="s">
        <v>8715</v>
      </c>
      <c r="C85" s="45">
        <v>108.95</v>
      </c>
      <c r="D85" s="66" t="s">
        <v>26</v>
      </c>
      <c r="E85" s="66"/>
      <c r="F85" s="66"/>
      <c r="G85" s="50"/>
      <c r="L85" s="44"/>
      <c r="M85" s="8"/>
    </row>
    <row r="86" spans="1:13">
      <c r="A86" s="66" t="s">
        <v>8586</v>
      </c>
      <c r="B86" t="s">
        <v>8651</v>
      </c>
      <c r="C86" s="45">
        <v>23.42</v>
      </c>
      <c r="D86" s="66" t="s">
        <v>26</v>
      </c>
      <c r="E86" s="66"/>
      <c r="F86" s="66"/>
      <c r="G86" s="50"/>
      <c r="L86" s="44"/>
      <c r="M86" s="8"/>
    </row>
    <row r="87" spans="1:13">
      <c r="A87" s="66" t="s">
        <v>8716</v>
      </c>
      <c r="B87" t="s">
        <v>8717</v>
      </c>
      <c r="C87" s="45">
        <v>32.72</v>
      </c>
      <c r="D87" s="66" t="s">
        <v>26</v>
      </c>
      <c r="E87" s="66" t="s">
        <v>65</v>
      </c>
      <c r="F87" s="66"/>
      <c r="G87" s="50"/>
      <c r="L87" s="44"/>
      <c r="M87" s="8"/>
    </row>
    <row r="88" spans="1:13">
      <c r="A88" s="66" t="s">
        <v>8718</v>
      </c>
      <c r="B88" t="s">
        <v>8719</v>
      </c>
      <c r="C88" s="45">
        <v>27.7</v>
      </c>
      <c r="D88" s="66" t="s">
        <v>34</v>
      </c>
      <c r="E88" s="66"/>
      <c r="F88" s="66"/>
      <c r="G88" s="50"/>
      <c r="L88" s="44"/>
      <c r="M88" s="8"/>
    </row>
    <row r="89" spans="1:13">
      <c r="A89" s="66" t="s">
        <v>8718</v>
      </c>
      <c r="B89" s="1" t="s">
        <v>8720</v>
      </c>
      <c r="C89" s="45">
        <v>27.7</v>
      </c>
      <c r="D89" s="66" t="s">
        <v>34</v>
      </c>
      <c r="E89" s="66"/>
      <c r="F89" s="66"/>
      <c r="G89" s="50"/>
      <c r="L89" s="44"/>
      <c r="M89" s="8"/>
    </row>
    <row r="90" spans="1:13">
      <c r="A90" s="66" t="s">
        <v>8718</v>
      </c>
      <c r="B90" t="s">
        <v>8721</v>
      </c>
      <c r="C90" s="45">
        <v>27.7</v>
      </c>
      <c r="D90" s="66" t="s">
        <v>34</v>
      </c>
      <c r="E90" s="66"/>
      <c r="F90" s="66"/>
      <c r="G90" s="50"/>
      <c r="L90" s="44"/>
      <c r="M90" s="8"/>
    </row>
    <row r="91" spans="1:13">
      <c r="A91" s="66" t="s">
        <v>8722</v>
      </c>
      <c r="B91" t="s">
        <v>8723</v>
      </c>
      <c r="C91" s="45">
        <v>52.29</v>
      </c>
      <c r="D91" s="66" t="s">
        <v>34</v>
      </c>
      <c r="E91" s="66"/>
      <c r="F91" s="66"/>
      <c r="G91" s="50"/>
      <c r="L91" s="44"/>
      <c r="M91" s="8"/>
    </row>
    <row r="92" spans="1:13">
      <c r="A92" s="66" t="s">
        <v>8703</v>
      </c>
      <c r="B92" t="s">
        <v>8724</v>
      </c>
      <c r="C92" s="45">
        <v>22.08</v>
      </c>
      <c r="D92" s="66" t="s">
        <v>34</v>
      </c>
      <c r="E92" s="66" t="s">
        <v>60</v>
      </c>
      <c r="F92" s="66"/>
      <c r="G92" s="50"/>
      <c r="L92" s="44"/>
      <c r="M92" s="8"/>
    </row>
    <row r="93" spans="1:13">
      <c r="A93" s="66" t="s">
        <v>8725</v>
      </c>
      <c r="B93" t="s">
        <v>8726</v>
      </c>
      <c r="C93" s="45">
        <v>35.9</v>
      </c>
      <c r="D93" s="66" t="s">
        <v>34</v>
      </c>
      <c r="E93" s="66"/>
      <c r="F93" s="66"/>
      <c r="G93" s="50"/>
      <c r="L93" s="44"/>
      <c r="M93" s="8"/>
    </row>
    <row r="94" spans="1:13">
      <c r="A94" s="66" t="s">
        <v>8698</v>
      </c>
      <c r="B94" t="s">
        <v>8727</v>
      </c>
      <c r="C94" s="45">
        <v>37.56</v>
      </c>
      <c r="D94" s="66" t="s">
        <v>34</v>
      </c>
      <c r="E94" s="66"/>
      <c r="G94" s="50"/>
      <c r="L94" s="44"/>
      <c r="M94" s="8"/>
    </row>
    <row r="95" spans="1:13">
      <c r="A95" s="66" t="s">
        <v>8698</v>
      </c>
      <c r="B95" t="s">
        <v>8728</v>
      </c>
      <c r="C95" s="45">
        <v>37.56</v>
      </c>
      <c r="D95" s="66" t="s">
        <v>34</v>
      </c>
      <c r="E95" s="66"/>
      <c r="G95" s="50"/>
      <c r="L95" s="44"/>
      <c r="M95" s="8"/>
    </row>
    <row r="96" spans="1:13">
      <c r="A96" s="66" t="s">
        <v>8729</v>
      </c>
      <c r="B96" t="s">
        <v>8730</v>
      </c>
      <c r="C96" s="45">
        <v>76.540000000000006</v>
      </c>
      <c r="D96" s="66" t="s">
        <v>20</v>
      </c>
      <c r="E96" s="66"/>
      <c r="F96" s="66"/>
      <c r="G96" s="50"/>
      <c r="L96" s="44"/>
      <c r="M96" s="8"/>
    </row>
    <row r="97" spans="1:13">
      <c r="A97" s="66" t="s">
        <v>8731</v>
      </c>
      <c r="B97" t="s">
        <v>8732</v>
      </c>
      <c r="C97" s="45">
        <v>42.34</v>
      </c>
      <c r="D97" s="66" t="s">
        <v>20</v>
      </c>
      <c r="E97" s="66"/>
      <c r="F97" s="66"/>
      <c r="G97" s="50"/>
      <c r="L97" s="44"/>
      <c r="M97" s="8"/>
    </row>
    <row r="98" spans="1:13">
      <c r="A98" s="66" t="s">
        <v>8731</v>
      </c>
      <c r="B98" t="s">
        <v>8733</v>
      </c>
      <c r="C98" s="45">
        <v>42.34</v>
      </c>
      <c r="D98" s="66" t="s">
        <v>20</v>
      </c>
      <c r="E98" s="66"/>
      <c r="F98" s="66"/>
      <c r="G98" s="50"/>
      <c r="L98" s="44"/>
      <c r="M98" s="8"/>
    </row>
    <row r="99" spans="1:13">
      <c r="A99" s="66" t="s">
        <v>8731</v>
      </c>
      <c r="B99" t="s">
        <v>8734</v>
      </c>
      <c r="C99" s="45">
        <v>36.57</v>
      </c>
      <c r="D99" s="66" t="s">
        <v>20</v>
      </c>
      <c r="E99" s="66"/>
      <c r="F99" s="66"/>
      <c r="G99" s="50"/>
      <c r="L99" s="44"/>
      <c r="M99" s="8"/>
    </row>
    <row r="100" spans="1:13">
      <c r="A100" s="66" t="s">
        <v>8731</v>
      </c>
      <c r="B100" t="s">
        <v>8735</v>
      </c>
      <c r="C100" s="45">
        <v>32.32</v>
      </c>
      <c r="D100" s="66" t="s">
        <v>20</v>
      </c>
      <c r="E100" s="66"/>
      <c r="F100" s="66"/>
      <c r="G100" s="50"/>
      <c r="L100" s="44"/>
      <c r="M100" s="8"/>
    </row>
    <row r="101" spans="1:13">
      <c r="A101" s="66" t="s">
        <v>8676</v>
      </c>
      <c r="B101" t="s">
        <v>8736</v>
      </c>
      <c r="C101" s="45">
        <v>32.76</v>
      </c>
      <c r="D101" s="66" t="s">
        <v>26</v>
      </c>
      <c r="E101" s="66"/>
      <c r="F101" s="66"/>
      <c r="G101" s="50"/>
      <c r="L101" s="44"/>
      <c r="M101" s="8"/>
    </row>
    <row r="102" spans="1:13">
      <c r="A102" s="66" t="s">
        <v>8737</v>
      </c>
      <c r="B102" t="s">
        <v>8738</v>
      </c>
      <c r="C102" s="45">
        <v>32.11</v>
      </c>
      <c r="D102" s="66" t="s">
        <v>34</v>
      </c>
      <c r="E102" s="66"/>
      <c r="F102" s="66"/>
      <c r="G102" s="50"/>
      <c r="L102" s="44"/>
      <c r="M102" s="8"/>
    </row>
    <row r="103" spans="1:13">
      <c r="A103" s="66" t="s">
        <v>8737</v>
      </c>
      <c r="B103" t="s">
        <v>8739</v>
      </c>
      <c r="C103" s="45">
        <v>32.11</v>
      </c>
      <c r="D103" s="66" t="s">
        <v>34</v>
      </c>
      <c r="E103" s="66"/>
      <c r="F103" s="66"/>
      <c r="G103" s="50"/>
      <c r="L103" s="44"/>
      <c r="M103" s="8"/>
    </row>
    <row r="104" spans="1:13">
      <c r="A104" s="66" t="s">
        <v>8737</v>
      </c>
      <c r="B104" t="s">
        <v>8740</v>
      </c>
      <c r="C104" s="45">
        <v>32.11</v>
      </c>
      <c r="D104" s="66" t="s">
        <v>34</v>
      </c>
      <c r="E104" s="66"/>
      <c r="F104" s="66"/>
      <c r="G104" s="50"/>
      <c r="L104" s="44"/>
      <c r="M104" s="8"/>
    </row>
    <row r="105" spans="1:13">
      <c r="A105" s="66" t="s">
        <v>8737</v>
      </c>
      <c r="B105" t="s">
        <v>8741</v>
      </c>
      <c r="C105" s="45">
        <v>32.11</v>
      </c>
      <c r="D105" s="66" t="s">
        <v>34</v>
      </c>
      <c r="E105" s="66"/>
      <c r="F105" s="66"/>
      <c r="G105" s="50"/>
      <c r="L105" s="44"/>
      <c r="M105" s="8"/>
    </row>
    <row r="106" spans="1:13">
      <c r="A106" s="66" t="s">
        <v>8737</v>
      </c>
      <c r="B106" t="s">
        <v>8742</v>
      </c>
      <c r="C106" s="45">
        <v>32.11</v>
      </c>
      <c r="D106" s="66" t="s">
        <v>34</v>
      </c>
      <c r="E106" s="66"/>
      <c r="F106" s="66"/>
      <c r="G106" s="50"/>
      <c r="L106" s="44"/>
      <c r="M106" s="8"/>
    </row>
    <row r="107" spans="1:13">
      <c r="A107" s="66" t="s">
        <v>8743</v>
      </c>
      <c r="B107" t="s">
        <v>8744</v>
      </c>
      <c r="C107" s="45">
        <v>42</v>
      </c>
      <c r="D107" s="66" t="s">
        <v>39</v>
      </c>
      <c r="E107" s="66" t="s">
        <v>65</v>
      </c>
      <c r="F107" s="66"/>
      <c r="G107" s="50"/>
      <c r="L107" s="44"/>
      <c r="M107" s="8"/>
    </row>
    <row r="108" spans="1:13">
      <c r="A108" s="66" t="s">
        <v>8745</v>
      </c>
      <c r="B108" t="s">
        <v>8746</v>
      </c>
      <c r="C108" s="45">
        <v>23.3</v>
      </c>
      <c r="D108" s="66" t="s">
        <v>20</v>
      </c>
      <c r="E108" s="66"/>
      <c r="F108" s="66"/>
      <c r="G108" s="50"/>
      <c r="L108" s="44"/>
      <c r="M108" s="8"/>
    </row>
    <row r="109" spans="1:13">
      <c r="A109" s="66" t="s">
        <v>8745</v>
      </c>
      <c r="B109" t="s">
        <v>8747</v>
      </c>
      <c r="C109" s="45">
        <v>23.3</v>
      </c>
      <c r="D109" s="66" t="s">
        <v>20</v>
      </c>
      <c r="E109" s="66"/>
      <c r="F109" s="66"/>
      <c r="G109" s="50"/>
      <c r="L109" s="44"/>
      <c r="M109" s="8"/>
    </row>
    <row r="110" spans="1:13">
      <c r="A110" s="66" t="s">
        <v>8745</v>
      </c>
      <c r="B110" t="s">
        <v>8748</v>
      </c>
      <c r="C110" s="45">
        <v>33.6</v>
      </c>
      <c r="D110" s="66" t="s">
        <v>20</v>
      </c>
      <c r="E110" s="66"/>
      <c r="G110" s="50"/>
      <c r="L110" s="44"/>
      <c r="M110" s="8"/>
    </row>
    <row r="111" spans="1:13">
      <c r="A111" s="66" t="s">
        <v>8745</v>
      </c>
      <c r="B111" t="s">
        <v>8749</v>
      </c>
      <c r="C111" s="45">
        <v>33.36</v>
      </c>
      <c r="D111" s="66" t="s">
        <v>20</v>
      </c>
      <c r="E111" s="66"/>
      <c r="G111" s="50"/>
      <c r="L111" s="44"/>
      <c r="M111" s="8"/>
    </row>
    <row r="112" spans="1:13">
      <c r="A112" s="66" t="s">
        <v>8745</v>
      </c>
      <c r="B112" t="s">
        <v>8750</v>
      </c>
      <c r="C112" s="45">
        <v>33.450000000000003</v>
      </c>
      <c r="D112" s="66" t="s">
        <v>20</v>
      </c>
      <c r="E112" s="66"/>
      <c r="F112" s="66"/>
      <c r="G112" s="50"/>
      <c r="L112" s="44"/>
      <c r="M112" s="8"/>
    </row>
    <row r="113" spans="1:13">
      <c r="A113" s="66" t="s">
        <v>8745</v>
      </c>
      <c r="B113" t="s">
        <v>8751</v>
      </c>
      <c r="C113" s="45">
        <v>33.450000000000003</v>
      </c>
      <c r="D113" s="66" t="s">
        <v>20</v>
      </c>
      <c r="E113" s="66"/>
      <c r="F113" s="66"/>
      <c r="G113" s="50"/>
      <c r="L113" s="44"/>
      <c r="M113" s="8"/>
    </row>
    <row r="114" spans="1:13">
      <c r="A114" s="66" t="s">
        <v>8745</v>
      </c>
      <c r="B114" t="s">
        <v>8752</v>
      </c>
      <c r="C114" s="45">
        <v>29.58</v>
      </c>
      <c r="D114" s="66" t="s">
        <v>20</v>
      </c>
      <c r="E114" s="66"/>
      <c r="F114" s="66"/>
      <c r="G114" s="50"/>
      <c r="L114" s="44"/>
      <c r="M114" s="8"/>
    </row>
    <row r="115" spans="1:13">
      <c r="A115" s="66" t="s">
        <v>8745</v>
      </c>
      <c r="B115" t="s">
        <v>8753</v>
      </c>
      <c r="C115" s="45">
        <v>33.36</v>
      </c>
      <c r="D115" s="66" t="s">
        <v>20</v>
      </c>
      <c r="E115" s="66"/>
      <c r="F115" s="66"/>
      <c r="G115" s="50"/>
      <c r="L115" s="44"/>
      <c r="M115" s="8"/>
    </row>
    <row r="116" spans="1:13">
      <c r="A116" s="66" t="s">
        <v>8754</v>
      </c>
      <c r="B116" t="s">
        <v>8755</v>
      </c>
      <c r="C116" s="45">
        <v>49.96</v>
      </c>
      <c r="D116" s="66" t="s">
        <v>20</v>
      </c>
      <c r="E116" s="66"/>
      <c r="F116" s="66"/>
      <c r="G116" s="50"/>
      <c r="L116" s="44"/>
      <c r="M116" s="8"/>
    </row>
    <row r="117" spans="1:13">
      <c r="A117" s="66" t="s">
        <v>8754</v>
      </c>
      <c r="B117" t="s">
        <v>8756</v>
      </c>
      <c r="C117" s="45">
        <v>49.96</v>
      </c>
      <c r="D117" s="66" t="s">
        <v>20</v>
      </c>
      <c r="E117" s="66"/>
      <c r="F117" s="66"/>
      <c r="G117" s="50"/>
      <c r="L117" s="44"/>
      <c r="M117" s="8"/>
    </row>
    <row r="118" spans="1:13">
      <c r="A118" s="66" t="s">
        <v>8722</v>
      </c>
      <c r="B118" t="s">
        <v>8757</v>
      </c>
      <c r="C118" s="45">
        <v>26.06</v>
      </c>
      <c r="D118" s="66" t="s">
        <v>34</v>
      </c>
      <c r="E118" s="66"/>
      <c r="F118" s="66"/>
      <c r="G118" s="50"/>
      <c r="L118" s="44"/>
      <c r="M118" s="8"/>
    </row>
    <row r="119" spans="1:13">
      <c r="A119" s="66" t="s">
        <v>8722</v>
      </c>
      <c r="B119" t="s">
        <v>8758</v>
      </c>
      <c r="C119" s="45">
        <v>21.44</v>
      </c>
      <c r="D119" s="66" t="s">
        <v>34</v>
      </c>
      <c r="E119" s="66"/>
      <c r="F119" s="66"/>
      <c r="G119" s="50"/>
      <c r="L119" s="44"/>
      <c r="M119" s="8"/>
    </row>
    <row r="120" spans="1:13">
      <c r="A120" s="66" t="s">
        <v>8759</v>
      </c>
      <c r="B120" t="s">
        <v>8760</v>
      </c>
      <c r="C120" s="45">
        <v>23.19</v>
      </c>
      <c r="D120" s="66" t="s">
        <v>34</v>
      </c>
      <c r="E120" s="66"/>
      <c r="F120" s="66"/>
      <c r="G120" s="50"/>
      <c r="L120" s="44"/>
      <c r="M120" s="8"/>
    </row>
    <row r="121" spans="1:13">
      <c r="A121" s="66" t="s">
        <v>8761</v>
      </c>
      <c r="B121" t="s">
        <v>8762</v>
      </c>
      <c r="C121" s="45">
        <v>30.69</v>
      </c>
      <c r="D121" s="66" t="s">
        <v>20</v>
      </c>
      <c r="E121" s="66"/>
      <c r="F121" s="66"/>
      <c r="G121" s="50"/>
      <c r="L121" s="44"/>
      <c r="M121" s="8"/>
    </row>
    <row r="122" spans="1:13">
      <c r="A122" s="66" t="s">
        <v>8763</v>
      </c>
      <c r="B122" t="s">
        <v>8764</v>
      </c>
      <c r="C122" s="45">
        <v>60.76</v>
      </c>
      <c r="D122" s="66" t="s">
        <v>34</v>
      </c>
      <c r="E122" s="66" t="s">
        <v>65</v>
      </c>
      <c r="F122" s="66"/>
      <c r="G122" s="50"/>
      <c r="L122" s="44"/>
      <c r="M122" s="8"/>
    </row>
    <row r="123" spans="1:13">
      <c r="A123" s="66" t="s">
        <v>8765</v>
      </c>
      <c r="B123" t="s">
        <v>8766</v>
      </c>
      <c r="C123" s="45">
        <v>36.24</v>
      </c>
      <c r="D123" s="66" t="s">
        <v>20</v>
      </c>
      <c r="E123" s="66"/>
      <c r="F123" s="66"/>
      <c r="G123" s="50"/>
      <c r="L123" s="44"/>
      <c r="M123" s="8"/>
    </row>
    <row r="124" spans="1:13">
      <c r="A124" s="66" t="s">
        <v>8731</v>
      </c>
      <c r="B124" t="s">
        <v>8767</v>
      </c>
      <c r="C124" s="45">
        <v>36.57</v>
      </c>
      <c r="D124" s="66" t="s">
        <v>20</v>
      </c>
      <c r="E124" s="66"/>
      <c r="F124" s="66"/>
      <c r="G124" s="50"/>
      <c r="L124" s="44"/>
      <c r="M124" s="8"/>
    </row>
    <row r="125" spans="1:13">
      <c r="A125" s="66" t="s">
        <v>8686</v>
      </c>
      <c r="B125" t="s">
        <v>8642</v>
      </c>
      <c r="C125" s="45">
        <v>48.05</v>
      </c>
      <c r="D125" s="66" t="s">
        <v>34</v>
      </c>
      <c r="E125" s="66" t="s">
        <v>59</v>
      </c>
      <c r="F125" s="66"/>
      <c r="G125" s="50"/>
      <c r="L125" s="44"/>
      <c r="M125" s="8"/>
    </row>
    <row r="126" spans="1:13">
      <c r="A126" s="66" t="s">
        <v>8703</v>
      </c>
      <c r="B126" t="s">
        <v>8644</v>
      </c>
      <c r="C126" s="45">
        <v>125.86</v>
      </c>
      <c r="D126" s="66" t="s">
        <v>34</v>
      </c>
      <c r="E126" s="66" t="s">
        <v>60</v>
      </c>
      <c r="F126" s="66"/>
      <c r="G126" s="50"/>
      <c r="L126" s="44"/>
      <c r="M126" s="8"/>
    </row>
    <row r="127" spans="1:13">
      <c r="A127" s="66" t="s">
        <v>8584</v>
      </c>
      <c r="B127" t="s">
        <v>8687</v>
      </c>
      <c r="C127" s="45">
        <v>163.65</v>
      </c>
      <c r="D127" s="66" t="s">
        <v>34</v>
      </c>
      <c r="E127" s="66" t="s">
        <v>60</v>
      </c>
      <c r="F127" s="66"/>
      <c r="G127" s="50"/>
      <c r="L127" s="44"/>
      <c r="M127" s="8"/>
    </row>
    <row r="128" spans="1:13">
      <c r="A128" s="66" t="s">
        <v>8768</v>
      </c>
      <c r="B128" t="s">
        <v>8769</v>
      </c>
      <c r="C128" s="45">
        <v>29.37</v>
      </c>
      <c r="D128" s="66" t="s">
        <v>26</v>
      </c>
      <c r="E128" s="66" t="s">
        <v>65</v>
      </c>
      <c r="F128" s="66"/>
      <c r="G128" s="50"/>
      <c r="L128" s="44"/>
      <c r="M128" s="8"/>
    </row>
    <row r="129" spans="1:13">
      <c r="A129" s="66" t="s">
        <v>8676</v>
      </c>
      <c r="B129" t="s">
        <v>8770</v>
      </c>
      <c r="C129" s="45">
        <v>24.58</v>
      </c>
      <c r="D129" s="66" t="s">
        <v>26</v>
      </c>
      <c r="E129" s="66"/>
      <c r="F129" s="66"/>
      <c r="G129" s="50"/>
      <c r="L129" s="44"/>
      <c r="M129" s="8"/>
    </row>
    <row r="130" spans="1:13">
      <c r="A130" s="1" t="s">
        <v>8586</v>
      </c>
      <c r="B130" s="272" t="s">
        <v>8771</v>
      </c>
      <c r="C130" s="45">
        <v>23.42</v>
      </c>
      <c r="D130" s="66" t="s">
        <v>26</v>
      </c>
      <c r="E130" s="66"/>
      <c r="F130" s="66"/>
      <c r="G130" s="50"/>
      <c r="L130" s="44"/>
      <c r="M130" s="8"/>
    </row>
    <row r="131" spans="1:13">
      <c r="A131" s="1" t="s">
        <v>8772</v>
      </c>
      <c r="B131" s="1" t="s">
        <v>8653</v>
      </c>
      <c r="C131" s="46">
        <v>41.73</v>
      </c>
      <c r="D131" s="66" t="s">
        <v>38</v>
      </c>
      <c r="E131" s="66" t="s">
        <v>65</v>
      </c>
      <c r="F131" s="66"/>
      <c r="G131" s="50"/>
      <c r="L131" s="44"/>
      <c r="M131" s="8"/>
    </row>
    <row r="132" spans="1:13">
      <c r="A132" s="1" t="s">
        <v>8773</v>
      </c>
      <c r="B132" t="s">
        <v>8774</v>
      </c>
      <c r="C132" s="46">
        <v>32.369999999999997</v>
      </c>
      <c r="D132" s="66" t="s">
        <v>26</v>
      </c>
      <c r="E132" s="66" t="s">
        <v>65</v>
      </c>
      <c r="F132" s="66"/>
      <c r="G132" s="50"/>
      <c r="L132" s="44"/>
      <c r="M132" s="8"/>
    </row>
    <row r="133" spans="1:13">
      <c r="A133" s="1" t="s">
        <v>8589</v>
      </c>
      <c r="B133" t="s">
        <v>8657</v>
      </c>
      <c r="C133" s="46">
        <v>29.18</v>
      </c>
      <c r="D133" s="66" t="s">
        <v>26</v>
      </c>
      <c r="E133" s="66" t="s">
        <v>65</v>
      </c>
      <c r="F133" s="66"/>
      <c r="G133" s="50"/>
      <c r="L133" s="44"/>
      <c r="M133" s="8"/>
    </row>
    <row r="134" spans="1:13">
      <c r="A134" s="1" t="s">
        <v>8596</v>
      </c>
      <c r="B134" s="1" t="s">
        <v>8775</v>
      </c>
      <c r="C134" s="46">
        <v>50.6</v>
      </c>
      <c r="D134" s="66" t="s">
        <v>34</v>
      </c>
      <c r="E134" s="66" t="s">
        <v>60</v>
      </c>
      <c r="F134" s="66"/>
      <c r="G134" s="50"/>
      <c r="L134" s="44"/>
      <c r="M134" s="8"/>
    </row>
    <row r="135" spans="1:13">
      <c r="A135" s="1" t="s">
        <v>8776</v>
      </c>
      <c r="B135" s="1" t="s">
        <v>8777</v>
      </c>
      <c r="C135" s="46">
        <v>35.79</v>
      </c>
      <c r="D135" s="66" t="s">
        <v>26</v>
      </c>
      <c r="E135" s="66" t="s">
        <v>6546</v>
      </c>
      <c r="F135" s="66"/>
      <c r="G135" s="50"/>
      <c r="L135" s="44"/>
      <c r="M135" s="8"/>
    </row>
    <row r="136" spans="1:13">
      <c r="A136" s="1" t="s">
        <v>8686</v>
      </c>
      <c r="B136" s="1" t="s">
        <v>8778</v>
      </c>
      <c r="C136" s="46">
        <v>48.05</v>
      </c>
      <c r="D136" s="66" t="s">
        <v>34</v>
      </c>
      <c r="E136" s="66" t="s">
        <v>59</v>
      </c>
      <c r="F136" s="66"/>
      <c r="G136" s="50"/>
      <c r="L136" s="44"/>
      <c r="M136" s="8"/>
    </row>
    <row r="137" spans="1:13">
      <c r="A137" s="1" t="s">
        <v>8779</v>
      </c>
      <c r="B137" s="1" t="s">
        <v>8644</v>
      </c>
      <c r="C137" s="46">
        <v>125.86</v>
      </c>
      <c r="D137" s="66" t="s">
        <v>34</v>
      </c>
      <c r="E137" s="66" t="s">
        <v>60</v>
      </c>
      <c r="G137" s="50"/>
      <c r="L137" s="44"/>
      <c r="M137" s="8"/>
    </row>
    <row r="138" spans="1:13">
      <c r="A138" s="1" t="s">
        <v>8584</v>
      </c>
      <c r="B138" s="1" t="s">
        <v>8687</v>
      </c>
      <c r="C138" s="46">
        <v>163.65</v>
      </c>
      <c r="D138" s="66" t="s">
        <v>34</v>
      </c>
      <c r="E138" s="66" t="s">
        <v>60</v>
      </c>
      <c r="G138" s="50"/>
      <c r="L138" s="44"/>
      <c r="M138" s="8"/>
    </row>
    <row r="139" spans="1:13">
      <c r="A139" s="1" t="s">
        <v>8676</v>
      </c>
      <c r="B139" s="1" t="s">
        <v>8780</v>
      </c>
      <c r="C139" s="46">
        <v>97.28</v>
      </c>
      <c r="D139" s="66" t="s">
        <v>34</v>
      </c>
      <c r="E139" s="66" t="s">
        <v>65</v>
      </c>
      <c r="G139" s="50"/>
      <c r="L139" s="44"/>
      <c r="M139" s="8"/>
    </row>
    <row r="140" spans="1:13">
      <c r="A140" s="1" t="s">
        <v>8586</v>
      </c>
      <c r="B140" s="1" t="s">
        <v>8781</v>
      </c>
      <c r="C140" s="46">
        <v>23.42</v>
      </c>
      <c r="D140" s="66" t="s">
        <v>26</v>
      </c>
      <c r="E140" s="66"/>
      <c r="G140" s="50"/>
      <c r="L140" s="44"/>
      <c r="M140" s="8"/>
    </row>
    <row r="141" spans="1:13">
      <c r="A141" s="1" t="s">
        <v>8586</v>
      </c>
      <c r="B141" s="1" t="s">
        <v>8651</v>
      </c>
      <c r="C141" s="46">
        <v>23.42</v>
      </c>
      <c r="D141" s="66" t="s">
        <v>26</v>
      </c>
      <c r="E141" s="66"/>
      <c r="G141" s="50"/>
      <c r="L141" s="44"/>
      <c r="M141" s="8"/>
    </row>
    <row r="142" spans="1:13">
      <c r="A142" s="1" t="s">
        <v>8773</v>
      </c>
      <c r="B142" s="1" t="s">
        <v>8774</v>
      </c>
      <c r="C142" s="46">
        <v>32.270000000000003</v>
      </c>
      <c r="D142" s="66" t="s">
        <v>26</v>
      </c>
      <c r="E142" s="66" t="s">
        <v>65</v>
      </c>
      <c r="G142" s="50"/>
      <c r="L142" s="44"/>
      <c r="M142" s="8"/>
    </row>
    <row r="143" spans="1:13">
      <c r="A143" s="1" t="s">
        <v>8589</v>
      </c>
      <c r="B143" s="1" t="s">
        <v>8657</v>
      </c>
      <c r="C143" s="46">
        <v>29.18</v>
      </c>
      <c r="D143" s="66" t="s">
        <v>26</v>
      </c>
      <c r="E143" s="66" t="s">
        <v>65</v>
      </c>
      <c r="G143" s="50"/>
      <c r="L143" s="44"/>
      <c r="M143" s="8"/>
    </row>
    <row r="144" spans="1:13">
      <c r="A144" s="1" t="s">
        <v>8782</v>
      </c>
      <c r="B144" s="1" t="s">
        <v>8783</v>
      </c>
      <c r="C144" s="46">
        <v>52.75</v>
      </c>
      <c r="D144" s="66" t="s">
        <v>30</v>
      </c>
      <c r="E144" s="66" t="s">
        <v>65</v>
      </c>
      <c r="G144" s="50"/>
      <c r="L144" s="44"/>
      <c r="M144" s="8"/>
    </row>
    <row r="145" spans="1:13">
      <c r="A145" s="1" t="s">
        <v>8745</v>
      </c>
      <c r="B145" s="1" t="s">
        <v>8784</v>
      </c>
      <c r="C145" s="46">
        <v>31.6</v>
      </c>
      <c r="D145" s="66" t="s">
        <v>20</v>
      </c>
      <c r="E145" s="66"/>
      <c r="F145" s="1"/>
      <c r="G145" s="50"/>
      <c r="L145" s="44"/>
      <c r="M145" s="8"/>
    </row>
    <row r="146" spans="1:13">
      <c r="A146" s="1" t="s">
        <v>8592</v>
      </c>
      <c r="B146" s="1" t="s">
        <v>8785</v>
      </c>
      <c r="C146" s="46">
        <v>41.92</v>
      </c>
      <c r="D146" s="66" t="s">
        <v>34</v>
      </c>
      <c r="E146" s="66"/>
      <c r="G146" s="50"/>
      <c r="L146" s="44"/>
      <c r="M146" s="8"/>
    </row>
    <row r="147" spans="1:13">
      <c r="A147" s="1" t="s">
        <v>8786</v>
      </c>
      <c r="B147" s="1" t="s">
        <v>8787</v>
      </c>
      <c r="C147" s="46">
        <v>35.229999999999997</v>
      </c>
      <c r="D147" s="66" t="s">
        <v>34</v>
      </c>
      <c r="E147" s="66"/>
      <c r="G147" s="50"/>
      <c r="L147" s="44"/>
      <c r="M147" s="8"/>
    </row>
    <row r="148" spans="1:13">
      <c r="A148" s="1" t="s">
        <v>8786</v>
      </c>
      <c r="B148" s="1" t="s">
        <v>8788</v>
      </c>
      <c r="C148" s="46">
        <v>35.229999999999997</v>
      </c>
      <c r="D148" s="66" t="s">
        <v>34</v>
      </c>
      <c r="E148" s="66"/>
      <c r="G148" s="50"/>
      <c r="L148" s="44"/>
      <c r="M148" s="8"/>
    </row>
    <row r="149" spans="1:13">
      <c r="A149" s="1" t="s">
        <v>8786</v>
      </c>
      <c r="B149" s="1" t="s">
        <v>8789</v>
      </c>
      <c r="C149" s="46">
        <v>35.229999999999997</v>
      </c>
      <c r="D149" s="66" t="s">
        <v>34</v>
      </c>
      <c r="E149" s="66"/>
      <c r="G149" s="50"/>
      <c r="L149" s="44"/>
      <c r="M149" s="8"/>
    </row>
    <row r="150" spans="1:13">
      <c r="A150" s="1" t="s">
        <v>8786</v>
      </c>
      <c r="B150" s="1" t="s">
        <v>8790</v>
      </c>
      <c r="C150" s="46">
        <v>35.229999999999997</v>
      </c>
      <c r="D150" s="66" t="s">
        <v>34</v>
      </c>
      <c r="E150" s="66"/>
      <c r="G150" s="50"/>
      <c r="L150" s="44"/>
      <c r="M150" s="8"/>
    </row>
    <row r="151" spans="1:13">
      <c r="A151" s="1" t="s">
        <v>8791</v>
      </c>
      <c r="B151" s="1" t="s">
        <v>8792</v>
      </c>
      <c r="C151" s="46">
        <v>41.51</v>
      </c>
      <c r="D151" s="66" t="s">
        <v>34</v>
      </c>
      <c r="E151" s="66" t="s">
        <v>65</v>
      </c>
      <c r="G151" s="50"/>
      <c r="L151" s="44"/>
      <c r="M151" s="8"/>
    </row>
    <row r="152" spans="1:13">
      <c r="A152" s="1" t="s">
        <v>8793</v>
      </c>
      <c r="B152" s="1" t="s">
        <v>8794</v>
      </c>
      <c r="C152" s="46">
        <v>56.58</v>
      </c>
      <c r="D152" s="66" t="s">
        <v>34</v>
      </c>
      <c r="E152" s="66" t="s">
        <v>60</v>
      </c>
      <c r="G152" s="50"/>
      <c r="L152" s="44"/>
      <c r="M152" s="8"/>
    </row>
    <row r="153" spans="1:13">
      <c r="A153" s="1" t="s">
        <v>8776</v>
      </c>
      <c r="B153" s="1" t="s">
        <v>8795</v>
      </c>
      <c r="C153" s="46">
        <v>35.79</v>
      </c>
      <c r="D153" s="66" t="s">
        <v>26</v>
      </c>
      <c r="E153" s="66" t="s">
        <v>6546</v>
      </c>
      <c r="G153" s="50"/>
      <c r="L153" s="44"/>
      <c r="M153" s="8"/>
    </row>
    <row r="154" spans="1:13">
      <c r="A154" s="1" t="s">
        <v>8796</v>
      </c>
      <c r="B154" s="1" t="s">
        <v>8797</v>
      </c>
      <c r="C154" s="46">
        <v>27.56</v>
      </c>
      <c r="D154" s="66" t="s">
        <v>34</v>
      </c>
      <c r="E154" s="66"/>
      <c r="G154" s="50"/>
      <c r="L154" s="44"/>
      <c r="M154" s="8"/>
    </row>
    <row r="155" spans="1:13">
      <c r="A155" s="1" t="s">
        <v>8798</v>
      </c>
      <c r="B155" s="1" t="s">
        <v>8701</v>
      </c>
      <c r="C155" s="46">
        <v>81.510000000000005</v>
      </c>
      <c r="D155" s="66" t="s">
        <v>34</v>
      </c>
      <c r="E155" s="66" t="s">
        <v>60</v>
      </c>
      <c r="G155" s="50"/>
      <c r="L155" s="44"/>
      <c r="M155" s="8"/>
    </row>
    <row r="156" spans="1:13">
      <c r="A156" s="1" t="s">
        <v>8686</v>
      </c>
      <c r="B156" s="1" t="s">
        <v>8778</v>
      </c>
      <c r="C156" s="46">
        <v>48.05</v>
      </c>
      <c r="D156" s="66" t="s">
        <v>34</v>
      </c>
      <c r="E156" s="66" t="s">
        <v>59</v>
      </c>
      <c r="G156" s="50"/>
      <c r="L156" s="44"/>
      <c r="M156" s="8"/>
    </row>
    <row r="157" spans="1:13">
      <c r="A157" s="1" t="s">
        <v>8594</v>
      </c>
      <c r="B157" s="1" t="s">
        <v>8644</v>
      </c>
      <c r="C157" s="46">
        <v>125.86</v>
      </c>
      <c r="D157" s="66" t="s">
        <v>34</v>
      </c>
      <c r="E157" s="66" t="s">
        <v>60</v>
      </c>
      <c r="G157" s="50"/>
      <c r="L157" s="44"/>
      <c r="M157" s="8"/>
    </row>
    <row r="158" spans="1:13">
      <c r="A158" s="1" t="s">
        <v>8799</v>
      </c>
      <c r="B158" s="1" t="s">
        <v>8687</v>
      </c>
      <c r="C158" s="46">
        <v>163.65</v>
      </c>
      <c r="D158" s="66" t="s">
        <v>34</v>
      </c>
      <c r="E158" s="66" t="s">
        <v>60</v>
      </c>
      <c r="G158" s="50"/>
      <c r="L158" s="44"/>
      <c r="M158" s="8"/>
    </row>
    <row r="159" spans="1:13">
      <c r="A159" s="1" t="s">
        <v>8676</v>
      </c>
      <c r="B159" s="1" t="s">
        <v>8780</v>
      </c>
      <c r="C159" s="46">
        <v>97.28</v>
      </c>
      <c r="D159" s="66" t="s">
        <v>26</v>
      </c>
      <c r="E159" s="66" t="s">
        <v>65</v>
      </c>
      <c r="F159" s="1"/>
      <c r="G159" s="50"/>
      <c r="L159" s="44"/>
      <c r="M159" s="8"/>
    </row>
    <row r="160" spans="1:13">
      <c r="A160" s="1" t="s">
        <v>8586</v>
      </c>
      <c r="B160" s="1" t="s">
        <v>8771</v>
      </c>
      <c r="C160" s="46">
        <v>23.42</v>
      </c>
      <c r="D160" s="66" t="s">
        <v>26</v>
      </c>
      <c r="E160" s="66"/>
      <c r="G160" s="50"/>
      <c r="L160" s="44"/>
      <c r="M160" s="8"/>
    </row>
    <row r="161" spans="1:13">
      <c r="A161" s="1" t="s">
        <v>8586</v>
      </c>
      <c r="B161" s="1" t="s">
        <v>8588</v>
      </c>
      <c r="C161" s="46">
        <v>23.42</v>
      </c>
      <c r="D161" s="66" t="s">
        <v>26</v>
      </c>
      <c r="E161" s="66"/>
      <c r="G161" s="50"/>
      <c r="L161" s="44"/>
      <c r="M161" s="8"/>
    </row>
    <row r="162" spans="1:13">
      <c r="A162" s="1" t="s">
        <v>8773</v>
      </c>
      <c r="B162" s="1" t="s">
        <v>8655</v>
      </c>
      <c r="C162" s="46">
        <v>32.270000000000003</v>
      </c>
      <c r="D162" s="66" t="s">
        <v>26</v>
      </c>
      <c r="E162" s="66" t="s">
        <v>65</v>
      </c>
      <c r="G162" s="50"/>
      <c r="L162" s="44"/>
      <c r="M162" s="8"/>
    </row>
    <row r="163" spans="1:13">
      <c r="A163" s="1" t="s">
        <v>8589</v>
      </c>
      <c r="B163" s="1" t="s">
        <v>8657</v>
      </c>
      <c r="C163" s="46">
        <v>29.18</v>
      </c>
      <c r="D163" s="66" t="s">
        <v>26</v>
      </c>
      <c r="E163" s="66" t="s">
        <v>65</v>
      </c>
      <c r="G163" s="50"/>
      <c r="L163" s="44"/>
      <c r="M163" s="8"/>
    </row>
    <row r="164" spans="1:13">
      <c r="A164" s="1" t="s">
        <v>8782</v>
      </c>
      <c r="B164" s="1" t="s">
        <v>8783</v>
      </c>
      <c r="C164" s="46">
        <v>52.72</v>
      </c>
      <c r="D164" s="66" t="s">
        <v>30</v>
      </c>
      <c r="E164" s="66" t="s">
        <v>65</v>
      </c>
      <c r="G164" s="50"/>
      <c r="L164" s="44"/>
      <c r="M164" s="8"/>
    </row>
    <row r="165" spans="1:13">
      <c r="A165" s="1" t="s">
        <v>8745</v>
      </c>
      <c r="B165" s="1" t="s">
        <v>8800</v>
      </c>
      <c r="C165" s="46">
        <v>31.6</v>
      </c>
      <c r="D165" s="66" t="s">
        <v>20</v>
      </c>
      <c r="E165" s="66"/>
      <c r="G165" s="50"/>
      <c r="L165" s="44"/>
      <c r="M165" s="8"/>
    </row>
    <row r="166" spans="1:13">
      <c r="A166" s="1" t="s">
        <v>8592</v>
      </c>
      <c r="B166" s="1" t="s">
        <v>8683</v>
      </c>
      <c r="C166" s="46">
        <v>41.92</v>
      </c>
      <c r="D166" s="66" t="s">
        <v>34</v>
      </c>
      <c r="E166" s="66"/>
      <c r="G166" s="50"/>
      <c r="L166" s="44"/>
      <c r="M166" s="8"/>
    </row>
    <row r="167" spans="1:13">
      <c r="A167" s="1" t="s">
        <v>8801</v>
      </c>
      <c r="B167" s="1" t="s">
        <v>8787</v>
      </c>
      <c r="C167" s="46">
        <v>35.229999999999997</v>
      </c>
      <c r="D167" s="66" t="s">
        <v>34</v>
      </c>
      <c r="E167" s="66"/>
      <c r="G167" s="50"/>
      <c r="L167" s="44"/>
      <c r="M167" s="8"/>
    </row>
    <row r="168" spans="1:13">
      <c r="A168" s="1" t="s">
        <v>8801</v>
      </c>
      <c r="B168" s="1" t="s">
        <v>8802</v>
      </c>
      <c r="C168" s="46">
        <v>35.229999999999997</v>
      </c>
      <c r="D168" s="66" t="s">
        <v>34</v>
      </c>
      <c r="E168" s="66"/>
      <c r="G168" s="50"/>
      <c r="L168" s="44"/>
      <c r="M168" s="8"/>
    </row>
    <row r="169" spans="1:13">
      <c r="A169" s="1" t="s">
        <v>8786</v>
      </c>
      <c r="B169" t="s">
        <v>8803</v>
      </c>
      <c r="C169" s="46">
        <v>35.229999999999997</v>
      </c>
      <c r="D169" s="66" t="s">
        <v>34</v>
      </c>
      <c r="E169" s="66"/>
      <c r="G169" s="50"/>
      <c r="L169" s="44"/>
      <c r="M169" s="8"/>
    </row>
    <row r="170" spans="1:13">
      <c r="A170" s="1" t="s">
        <v>8801</v>
      </c>
      <c r="B170" s="1" t="s">
        <v>8804</v>
      </c>
      <c r="C170" s="46">
        <v>35.229999999999997</v>
      </c>
      <c r="D170" s="66" t="s">
        <v>34</v>
      </c>
      <c r="E170" s="66"/>
      <c r="G170" s="50"/>
      <c r="L170" s="44"/>
      <c r="M170" s="8"/>
    </row>
    <row r="171" spans="1:13">
      <c r="A171" s="1" t="s">
        <v>8791</v>
      </c>
      <c r="B171" s="1" t="s">
        <v>8792</v>
      </c>
      <c r="C171" s="46">
        <v>41.51</v>
      </c>
      <c r="D171" s="66" t="s">
        <v>34</v>
      </c>
      <c r="E171" s="66" t="s">
        <v>65</v>
      </c>
      <c r="F171" s="1"/>
      <c r="G171" s="50"/>
      <c r="L171" s="44"/>
      <c r="M171" s="8"/>
    </row>
    <row r="172" spans="1:13">
      <c r="A172" s="1" t="s">
        <v>8793</v>
      </c>
      <c r="B172" s="1" t="s">
        <v>8805</v>
      </c>
      <c r="C172" s="46">
        <v>56.58</v>
      </c>
      <c r="D172" s="66" t="s">
        <v>34</v>
      </c>
      <c r="E172" s="66" t="s">
        <v>60</v>
      </c>
      <c r="G172" s="50"/>
      <c r="L172" s="44"/>
      <c r="M172" s="8"/>
    </row>
    <row r="173" spans="1:13">
      <c r="A173" s="1" t="s">
        <v>8806</v>
      </c>
      <c r="B173" t="s">
        <v>8795</v>
      </c>
      <c r="C173" s="46">
        <v>35.79</v>
      </c>
      <c r="D173" s="66" t="s">
        <v>26</v>
      </c>
      <c r="E173" s="66" t="s">
        <v>6546</v>
      </c>
      <c r="G173" s="50"/>
      <c r="L173" s="44"/>
      <c r="M173" s="8"/>
    </row>
    <row r="174" spans="1:13">
      <c r="A174" s="1" t="s">
        <v>8598</v>
      </c>
      <c r="B174" t="s">
        <v>8807</v>
      </c>
      <c r="C174" s="46">
        <v>37.56</v>
      </c>
      <c r="D174" s="66" t="s">
        <v>34</v>
      </c>
      <c r="E174" s="66"/>
      <c r="G174" s="50"/>
      <c r="L174" s="44"/>
      <c r="M174" s="8"/>
    </row>
    <row r="175" spans="1:13">
      <c r="A175" s="1" t="s">
        <v>8798</v>
      </c>
      <c r="B175" s="1" t="s">
        <v>8701</v>
      </c>
      <c r="C175" s="46">
        <v>81.510000000000005</v>
      </c>
      <c r="D175" s="66" t="s">
        <v>34</v>
      </c>
      <c r="E175" s="66" t="s">
        <v>60</v>
      </c>
      <c r="G175" s="50"/>
      <c r="L175" s="44"/>
      <c r="M175" s="8"/>
    </row>
    <row r="176" spans="1:13">
      <c r="A176" s="1" t="s">
        <v>8686</v>
      </c>
      <c r="B176" s="1" t="s">
        <v>8778</v>
      </c>
      <c r="C176" s="46">
        <v>48.05</v>
      </c>
      <c r="D176" s="66" t="s">
        <v>34</v>
      </c>
      <c r="E176" s="66" t="s">
        <v>59</v>
      </c>
      <c r="G176" s="50"/>
      <c r="L176" s="44"/>
      <c r="M176" s="8"/>
    </row>
    <row r="177" spans="1:13">
      <c r="A177" s="1" t="s">
        <v>8594</v>
      </c>
      <c r="B177" s="1" t="s">
        <v>8644</v>
      </c>
      <c r="C177" s="46">
        <v>125.86</v>
      </c>
      <c r="D177" s="66" t="s">
        <v>34</v>
      </c>
      <c r="E177" s="66" t="s">
        <v>60</v>
      </c>
      <c r="G177" s="50"/>
      <c r="L177" s="44"/>
      <c r="M177" s="8"/>
    </row>
    <row r="178" spans="1:13">
      <c r="A178" s="1" t="s">
        <v>8799</v>
      </c>
      <c r="B178" s="1" t="s">
        <v>8687</v>
      </c>
      <c r="C178" s="46">
        <v>163.65</v>
      </c>
      <c r="D178" s="66" t="s">
        <v>34</v>
      </c>
      <c r="E178" s="66" t="s">
        <v>60</v>
      </c>
      <c r="G178" s="50"/>
      <c r="L178" s="44"/>
      <c r="M178" s="8"/>
    </row>
    <row r="179" spans="1:13">
      <c r="A179" s="1" t="s">
        <v>8676</v>
      </c>
      <c r="B179" s="1" t="s">
        <v>8780</v>
      </c>
      <c r="C179" s="46">
        <v>97.28</v>
      </c>
      <c r="D179" s="66" t="s">
        <v>26</v>
      </c>
      <c r="E179" s="66" t="s">
        <v>65</v>
      </c>
      <c r="G179" s="50"/>
      <c r="L179" s="44"/>
      <c r="M179" s="8"/>
    </row>
    <row r="180" spans="1:13">
      <c r="A180" s="1" t="s">
        <v>8586</v>
      </c>
      <c r="B180" s="1" t="s">
        <v>8771</v>
      </c>
      <c r="C180" s="46">
        <v>23.42</v>
      </c>
      <c r="D180" s="66" t="s">
        <v>26</v>
      </c>
      <c r="E180" s="66"/>
      <c r="G180" s="50"/>
      <c r="L180" s="44"/>
      <c r="M180" s="8"/>
    </row>
    <row r="181" spans="1:13">
      <c r="A181" s="1" t="s">
        <v>8586</v>
      </c>
      <c r="B181" s="1" t="s">
        <v>8588</v>
      </c>
      <c r="C181" s="46">
        <v>23.42</v>
      </c>
      <c r="D181" s="66" t="s">
        <v>26</v>
      </c>
      <c r="E181" s="66"/>
      <c r="G181" s="50"/>
      <c r="L181" s="44"/>
      <c r="M181" s="8"/>
    </row>
    <row r="182" spans="1:13">
      <c r="A182" s="1" t="s">
        <v>8773</v>
      </c>
      <c r="B182" s="1" t="s">
        <v>8655</v>
      </c>
      <c r="C182" s="46">
        <v>32.270000000000003</v>
      </c>
      <c r="D182" s="66" t="s">
        <v>26</v>
      </c>
      <c r="E182" s="66" t="s">
        <v>65</v>
      </c>
      <c r="G182" s="50"/>
      <c r="L182" s="44"/>
      <c r="M182" s="8"/>
    </row>
    <row r="183" spans="1:13">
      <c r="A183" s="1" t="s">
        <v>8589</v>
      </c>
      <c r="B183" s="1" t="s">
        <v>8657</v>
      </c>
      <c r="C183" s="46">
        <v>29.18</v>
      </c>
      <c r="D183" s="66" t="s">
        <v>26</v>
      </c>
      <c r="E183" s="66" t="s">
        <v>65</v>
      </c>
      <c r="G183" s="50"/>
      <c r="L183" s="44"/>
      <c r="M183" s="8"/>
    </row>
    <row r="184" spans="1:13">
      <c r="A184" s="1" t="s">
        <v>8782</v>
      </c>
      <c r="B184" s="1" t="s">
        <v>8783</v>
      </c>
      <c r="C184" s="46">
        <v>52.72</v>
      </c>
      <c r="D184" s="66" t="s">
        <v>30</v>
      </c>
      <c r="E184" s="66" t="s">
        <v>65</v>
      </c>
      <c r="G184" s="50"/>
      <c r="L184" s="44"/>
      <c r="M184" s="8"/>
    </row>
    <row r="185" spans="1:13">
      <c r="A185" s="1" t="s">
        <v>8745</v>
      </c>
      <c r="B185" s="1" t="s">
        <v>8800</v>
      </c>
      <c r="C185" s="46">
        <v>31.6</v>
      </c>
      <c r="D185" s="66" t="s">
        <v>20</v>
      </c>
      <c r="E185" s="66"/>
      <c r="G185" s="50"/>
      <c r="L185" s="44"/>
      <c r="M185" s="8"/>
    </row>
    <row r="186" spans="1:13">
      <c r="A186" s="1" t="s">
        <v>8592</v>
      </c>
      <c r="B186" s="1" t="s">
        <v>8683</v>
      </c>
      <c r="C186" s="46">
        <v>41.92</v>
      </c>
      <c r="D186" s="66" t="s">
        <v>34</v>
      </c>
      <c r="E186" s="66"/>
      <c r="G186" s="50"/>
      <c r="L186" s="44"/>
      <c r="M186" s="8"/>
    </row>
    <row r="187" spans="1:13">
      <c r="A187" s="1" t="s">
        <v>8801</v>
      </c>
      <c r="B187" s="1" t="s">
        <v>8787</v>
      </c>
      <c r="C187" s="46">
        <v>35.229999999999997</v>
      </c>
      <c r="D187" s="66" t="s">
        <v>34</v>
      </c>
      <c r="E187" s="66"/>
      <c r="G187" s="50"/>
      <c r="L187" s="44"/>
      <c r="M187" s="8"/>
    </row>
    <row r="188" spans="1:13">
      <c r="A188" s="1" t="s">
        <v>8801</v>
      </c>
      <c r="B188" s="1" t="s">
        <v>8802</v>
      </c>
      <c r="C188" s="46">
        <v>35.229999999999997</v>
      </c>
      <c r="D188" s="66" t="s">
        <v>34</v>
      </c>
      <c r="E188" s="66"/>
      <c r="F188" s="1"/>
      <c r="G188" s="50"/>
      <c r="L188" s="44"/>
      <c r="M188" s="8"/>
    </row>
    <row r="189" spans="1:13">
      <c r="A189" s="1" t="s">
        <v>8786</v>
      </c>
      <c r="B189" t="s">
        <v>8803</v>
      </c>
      <c r="C189" s="46">
        <v>35.229999999999997</v>
      </c>
      <c r="D189" s="66" t="s">
        <v>34</v>
      </c>
      <c r="E189" s="66"/>
      <c r="G189" s="50"/>
      <c r="L189" s="44"/>
      <c r="M189" s="8"/>
    </row>
    <row r="190" spans="1:13">
      <c r="A190" s="1" t="s">
        <v>8801</v>
      </c>
      <c r="B190" s="1" t="s">
        <v>8804</v>
      </c>
      <c r="C190" s="46">
        <v>35.229999999999997</v>
      </c>
      <c r="D190" s="66" t="s">
        <v>34</v>
      </c>
      <c r="E190" s="66"/>
      <c r="G190" s="50"/>
      <c r="L190" s="44"/>
      <c r="M190" s="8"/>
    </row>
    <row r="191" spans="1:13">
      <c r="A191" s="1" t="s">
        <v>8791</v>
      </c>
      <c r="B191" s="1" t="s">
        <v>8792</v>
      </c>
      <c r="C191" s="46">
        <v>41.51</v>
      </c>
      <c r="D191" s="66" t="s">
        <v>34</v>
      </c>
      <c r="E191" s="66" t="s">
        <v>65</v>
      </c>
      <c r="G191" s="50"/>
      <c r="L191" s="44"/>
      <c r="M191" s="8"/>
    </row>
    <row r="192" spans="1:13">
      <c r="A192" s="1" t="s">
        <v>8793</v>
      </c>
      <c r="B192" s="1" t="s">
        <v>8805</v>
      </c>
      <c r="C192" s="46">
        <v>56.58</v>
      </c>
      <c r="D192" s="66" t="s">
        <v>34</v>
      </c>
      <c r="E192" s="66" t="s">
        <v>60</v>
      </c>
      <c r="G192" s="50"/>
      <c r="L192" s="44"/>
      <c r="M192" s="8"/>
    </row>
    <row r="193" spans="1:13">
      <c r="A193" s="1" t="s">
        <v>8806</v>
      </c>
      <c r="B193" t="s">
        <v>8795</v>
      </c>
      <c r="C193" s="46">
        <v>35.79</v>
      </c>
      <c r="D193" s="66" t="s">
        <v>26</v>
      </c>
      <c r="E193" s="66" t="s">
        <v>6546</v>
      </c>
      <c r="G193" s="50"/>
      <c r="L193" s="44"/>
      <c r="M193" s="8"/>
    </row>
    <row r="194" spans="1:13">
      <c r="A194" s="1" t="s">
        <v>8598</v>
      </c>
      <c r="B194" t="s">
        <v>8807</v>
      </c>
      <c r="C194" s="46">
        <v>37.56</v>
      </c>
      <c r="D194" s="66" t="s">
        <v>34</v>
      </c>
      <c r="E194" s="66"/>
      <c r="G194" s="50"/>
      <c r="L194" s="44"/>
      <c r="M194" s="8"/>
    </row>
    <row r="195" spans="1:13">
      <c r="A195" s="1" t="s">
        <v>8798</v>
      </c>
      <c r="B195" s="1" t="s">
        <v>8701</v>
      </c>
      <c r="C195" s="46">
        <v>81.510000000000005</v>
      </c>
      <c r="D195" s="66" t="s">
        <v>34</v>
      </c>
      <c r="E195" s="66" t="s">
        <v>60</v>
      </c>
      <c r="G195" s="50"/>
      <c r="L195" s="44"/>
      <c r="M195" s="8"/>
    </row>
    <row r="196" spans="1:13">
      <c r="A196" s="1" t="s">
        <v>8808</v>
      </c>
      <c r="B196" s="1" t="s">
        <v>8809</v>
      </c>
      <c r="C196" s="46">
        <v>37.11</v>
      </c>
      <c r="D196" s="66" t="s">
        <v>20</v>
      </c>
      <c r="E196" s="66"/>
      <c r="F196" s="1"/>
      <c r="G196" s="50"/>
      <c r="L196" s="44"/>
      <c r="M196" s="8"/>
    </row>
    <row r="197" spans="1:13">
      <c r="A197" s="1" t="s">
        <v>8686</v>
      </c>
      <c r="B197" s="1" t="s">
        <v>8642</v>
      </c>
      <c r="C197" s="46">
        <v>48.05</v>
      </c>
      <c r="D197" s="66" t="s">
        <v>34</v>
      </c>
      <c r="E197" s="66" t="s">
        <v>59</v>
      </c>
      <c r="G197" s="50"/>
      <c r="L197" s="44"/>
      <c r="M197" s="8"/>
    </row>
    <row r="198" spans="1:13">
      <c r="A198" s="1" t="s">
        <v>8686</v>
      </c>
      <c r="B198" s="1" t="s">
        <v>8810</v>
      </c>
      <c r="C198" s="46">
        <v>22.68</v>
      </c>
      <c r="D198" s="66" t="s">
        <v>34</v>
      </c>
      <c r="E198" s="66" t="s">
        <v>59</v>
      </c>
      <c r="G198" s="50"/>
      <c r="L198" s="44"/>
      <c r="M198" s="8"/>
    </row>
    <row r="199" spans="1:13">
      <c r="A199" s="1" t="s">
        <v>8811</v>
      </c>
      <c r="B199" s="1" t="s">
        <v>8812</v>
      </c>
      <c r="C199" s="46">
        <v>59.81</v>
      </c>
      <c r="D199" s="66" t="s">
        <v>37</v>
      </c>
      <c r="E199" s="66" t="s">
        <v>65</v>
      </c>
      <c r="G199" s="50"/>
      <c r="L199" s="44"/>
      <c r="M199" s="8"/>
    </row>
    <row r="200" spans="1:13">
      <c r="A200" s="1" t="s">
        <v>8813</v>
      </c>
      <c r="B200" s="1" t="s">
        <v>8814</v>
      </c>
      <c r="C200" s="46">
        <v>76.52</v>
      </c>
      <c r="D200" s="66" t="s">
        <v>34</v>
      </c>
      <c r="E200" s="66" t="s">
        <v>8815</v>
      </c>
      <c r="G200" s="50"/>
      <c r="L200" s="44"/>
      <c r="M200" s="8"/>
    </row>
    <row r="201" spans="1:13">
      <c r="A201" s="1" t="s">
        <v>8813</v>
      </c>
      <c r="B201" s="1" t="s">
        <v>8816</v>
      </c>
      <c r="C201" s="46">
        <v>76.52</v>
      </c>
      <c r="D201" s="66" t="s">
        <v>34</v>
      </c>
      <c r="E201" s="66" t="s">
        <v>8815</v>
      </c>
      <c r="G201" s="50"/>
      <c r="L201" s="44"/>
      <c r="M201" s="8"/>
    </row>
    <row r="202" spans="1:13">
      <c r="A202" s="1" t="s">
        <v>8813</v>
      </c>
      <c r="B202" s="1" t="s">
        <v>8817</v>
      </c>
      <c r="C202" s="46">
        <v>76.52</v>
      </c>
      <c r="D202" s="66" t="s">
        <v>34</v>
      </c>
      <c r="E202" s="66" t="s">
        <v>65</v>
      </c>
      <c r="G202" s="50"/>
      <c r="L202" s="44"/>
      <c r="M202" s="8"/>
    </row>
    <row r="203" spans="1:13">
      <c r="A203" s="1" t="s">
        <v>8818</v>
      </c>
      <c r="B203" s="1" t="s">
        <v>8738</v>
      </c>
      <c r="C203" s="46">
        <v>32.11</v>
      </c>
      <c r="D203" s="66" t="s">
        <v>34</v>
      </c>
      <c r="E203" s="66"/>
      <c r="G203" s="50"/>
      <c r="L203" s="44"/>
      <c r="M203" s="8"/>
    </row>
    <row r="204" spans="1:13">
      <c r="A204" s="1" t="s">
        <v>8818</v>
      </c>
      <c r="B204" s="1" t="s">
        <v>8740</v>
      </c>
      <c r="C204" s="46">
        <v>32.11</v>
      </c>
      <c r="D204" s="66" t="s">
        <v>34</v>
      </c>
      <c r="E204" s="66"/>
      <c r="G204" s="50"/>
      <c r="L204" s="44"/>
      <c r="M204" s="8"/>
    </row>
    <row r="205" spans="1:13">
      <c r="A205" s="1" t="s">
        <v>8818</v>
      </c>
      <c r="B205" s="1" t="s">
        <v>8819</v>
      </c>
      <c r="C205" s="46">
        <v>32.11</v>
      </c>
      <c r="D205" s="66" t="s">
        <v>34</v>
      </c>
      <c r="E205" s="66"/>
      <c r="G205" s="50"/>
      <c r="L205" s="44"/>
      <c r="M205" s="8"/>
    </row>
    <row r="206" spans="1:13">
      <c r="A206" s="1" t="s">
        <v>8818</v>
      </c>
      <c r="B206" s="1" t="s">
        <v>8820</v>
      </c>
      <c r="C206" s="46">
        <v>32.11</v>
      </c>
      <c r="D206" s="66" t="s">
        <v>34</v>
      </c>
      <c r="E206" s="66"/>
      <c r="G206" s="50"/>
      <c r="M206" s="8"/>
    </row>
    <row r="207" spans="1:13">
      <c r="A207" s="1" t="s">
        <v>8818</v>
      </c>
      <c r="B207" s="1" t="s">
        <v>8821</v>
      </c>
      <c r="C207" s="46">
        <v>32.11</v>
      </c>
      <c r="D207" s="66" t="s">
        <v>34</v>
      </c>
      <c r="E207" s="66"/>
      <c r="G207" s="50"/>
      <c r="L207" s="44"/>
      <c r="M207" s="8"/>
    </row>
    <row r="208" spans="1:13">
      <c r="A208" t="s">
        <v>8737</v>
      </c>
      <c r="B208" s="1" t="s">
        <v>8822</v>
      </c>
      <c r="C208" s="46">
        <v>32.11</v>
      </c>
      <c r="D208" s="66" t="s">
        <v>34</v>
      </c>
      <c r="E208" s="66"/>
      <c r="G208" s="50"/>
      <c r="L208" s="44"/>
      <c r="M208" s="8"/>
    </row>
    <row r="209" spans="1:13">
      <c r="A209" s="1" t="s">
        <v>8743</v>
      </c>
      <c r="B209" s="1" t="s">
        <v>8823</v>
      </c>
      <c r="C209" s="46">
        <v>42.63</v>
      </c>
      <c r="D209" s="66" t="s">
        <v>39</v>
      </c>
      <c r="E209" s="66" t="s">
        <v>65</v>
      </c>
      <c r="F209" s="1"/>
      <c r="G209" s="50"/>
      <c r="L209" s="44"/>
      <c r="M209" s="8"/>
    </row>
    <row r="210" spans="1:13">
      <c r="A210" s="1" t="s">
        <v>8745</v>
      </c>
      <c r="B210" s="1" t="s">
        <v>8824</v>
      </c>
      <c r="C210" s="46">
        <v>33.36</v>
      </c>
      <c r="D210" s="66" t="s">
        <v>20</v>
      </c>
      <c r="E210" s="66"/>
      <c r="F210" s="1"/>
      <c r="G210" s="50"/>
      <c r="L210" s="44"/>
      <c r="M210" s="8"/>
    </row>
    <row r="211" spans="1:13">
      <c r="A211" s="1" t="s">
        <v>8745</v>
      </c>
      <c r="B211" s="1" t="s">
        <v>8751</v>
      </c>
      <c r="C211" s="46">
        <v>33.450000000000003</v>
      </c>
      <c r="D211" s="66" t="s">
        <v>20</v>
      </c>
      <c r="E211" s="66"/>
      <c r="G211" s="50"/>
      <c r="L211" s="44"/>
      <c r="M211" s="8"/>
    </row>
    <row r="212" spans="1:13">
      <c r="A212" s="1" t="s">
        <v>8745</v>
      </c>
      <c r="B212" s="1" t="s">
        <v>8825</v>
      </c>
      <c r="C212" s="46">
        <v>29.58</v>
      </c>
      <c r="D212" s="66" t="s">
        <v>20</v>
      </c>
      <c r="E212" s="66"/>
      <c r="G212" s="50"/>
      <c r="L212" s="44"/>
      <c r="M212" s="8"/>
    </row>
    <row r="213" spans="1:13">
      <c r="A213" s="1" t="s">
        <v>8826</v>
      </c>
      <c r="B213" s="1" t="s">
        <v>8827</v>
      </c>
      <c r="C213" s="46">
        <v>44.48</v>
      </c>
      <c r="D213" s="66" t="s">
        <v>20</v>
      </c>
      <c r="E213" s="66" t="s">
        <v>65</v>
      </c>
      <c r="G213" s="50"/>
      <c r="L213" s="44"/>
      <c r="M213" s="8"/>
    </row>
    <row r="214" spans="1:13">
      <c r="A214" s="1" t="s">
        <v>8826</v>
      </c>
      <c r="B214" s="1" t="s">
        <v>8828</v>
      </c>
      <c r="C214" s="46">
        <v>44.09</v>
      </c>
      <c r="D214" s="66" t="s">
        <v>20</v>
      </c>
      <c r="E214" s="66" t="s">
        <v>65</v>
      </c>
      <c r="G214" s="50"/>
      <c r="L214" s="44"/>
      <c r="M214" s="8"/>
    </row>
    <row r="215" spans="1:13">
      <c r="A215" s="1" t="s">
        <v>8808</v>
      </c>
      <c r="B215" s="1" t="s">
        <v>8829</v>
      </c>
      <c r="C215" s="46">
        <v>33.07</v>
      </c>
      <c r="D215" s="66" t="s">
        <v>34</v>
      </c>
      <c r="E215" s="66"/>
      <c r="G215" s="50"/>
      <c r="L215" s="44"/>
      <c r="M215" s="8"/>
    </row>
    <row r="216" spans="1:13">
      <c r="A216" s="1" t="s">
        <v>8808</v>
      </c>
      <c r="B216" s="1" t="s">
        <v>8830</v>
      </c>
      <c r="C216" s="46">
        <v>74.23</v>
      </c>
      <c r="D216" s="66" t="s">
        <v>34</v>
      </c>
      <c r="E216" s="66"/>
      <c r="G216" s="50"/>
      <c r="L216" s="44"/>
      <c r="M216" s="8"/>
    </row>
    <row r="217" spans="1:13">
      <c r="A217" s="1" t="s">
        <v>8831</v>
      </c>
      <c r="B217" s="1" t="s">
        <v>8832</v>
      </c>
      <c r="C217" s="46">
        <v>35.380000000000003</v>
      </c>
      <c r="D217" s="66" t="s">
        <v>34</v>
      </c>
      <c r="E217" s="66" t="s">
        <v>60</v>
      </c>
      <c r="G217" s="50"/>
      <c r="L217" s="44"/>
      <c r="M217" s="8"/>
    </row>
    <row r="218" spans="1:13">
      <c r="A218" s="1" t="s">
        <v>8594</v>
      </c>
      <c r="B218" s="1" t="s">
        <v>8833</v>
      </c>
      <c r="C218" s="46">
        <v>22.41</v>
      </c>
      <c r="D218" s="66" t="s">
        <v>34</v>
      </c>
      <c r="E218" s="66" t="s">
        <v>60</v>
      </c>
      <c r="G218" s="50"/>
      <c r="L218" s="44"/>
      <c r="M218" s="8"/>
    </row>
    <row r="219" spans="1:13">
      <c r="A219" s="1" t="s">
        <v>8594</v>
      </c>
      <c r="B219" s="1" t="s">
        <v>8834</v>
      </c>
      <c r="C219" s="46">
        <v>22.41</v>
      </c>
      <c r="D219" s="66" t="s">
        <v>20</v>
      </c>
      <c r="E219" s="66" t="s">
        <v>60</v>
      </c>
      <c r="F219" s="1"/>
      <c r="G219" s="50"/>
      <c r="L219" s="44"/>
      <c r="M219" s="8"/>
    </row>
    <row r="220" spans="1:13">
      <c r="A220" s="1" t="s">
        <v>8835</v>
      </c>
      <c r="B220" s="1" t="s">
        <v>8836</v>
      </c>
      <c r="C220" s="46">
        <v>46.91</v>
      </c>
      <c r="D220" s="66" t="s">
        <v>34</v>
      </c>
      <c r="E220" s="66" t="s">
        <v>6546</v>
      </c>
      <c r="G220" s="50"/>
      <c r="L220" s="44"/>
      <c r="M220" s="8"/>
    </row>
    <row r="221" spans="1:13">
      <c r="A221" s="1" t="s">
        <v>8799</v>
      </c>
      <c r="B221" s="1" t="s">
        <v>8585</v>
      </c>
      <c r="C221" s="46">
        <v>88.85</v>
      </c>
      <c r="D221" s="66" t="s">
        <v>34</v>
      </c>
      <c r="E221" s="66" t="s">
        <v>60</v>
      </c>
      <c r="G221" s="50"/>
      <c r="L221" s="44"/>
      <c r="M221" s="8"/>
    </row>
    <row r="222" spans="1:13">
      <c r="A222" s="1" t="s">
        <v>8837</v>
      </c>
      <c r="B222" s="1" t="s">
        <v>8838</v>
      </c>
      <c r="C222" s="46">
        <v>38.840000000000003</v>
      </c>
      <c r="D222" s="66" t="s">
        <v>34</v>
      </c>
      <c r="E222" s="66" t="s">
        <v>60</v>
      </c>
      <c r="G222" s="50"/>
      <c r="L222" s="44"/>
      <c r="M222" s="8"/>
    </row>
    <row r="223" spans="1:13">
      <c r="A223" s="1" t="s">
        <v>8839</v>
      </c>
      <c r="B223" s="1" t="s">
        <v>8840</v>
      </c>
      <c r="C223" s="46">
        <v>61.29</v>
      </c>
      <c r="D223" s="66" t="s">
        <v>20</v>
      </c>
      <c r="E223" s="66"/>
      <c r="F223" s="1"/>
      <c r="G223" s="50"/>
      <c r="L223" s="44"/>
      <c r="M223" s="8"/>
    </row>
    <row r="224" spans="1:13">
      <c r="A224" s="1" t="s">
        <v>8808</v>
      </c>
      <c r="B224" s="1" t="s">
        <v>8841</v>
      </c>
      <c r="C224" s="46">
        <v>31.15</v>
      </c>
      <c r="D224" s="66" t="s">
        <v>20</v>
      </c>
      <c r="E224" s="66"/>
      <c r="G224" s="50"/>
      <c r="L224" s="44"/>
      <c r="M224" s="8"/>
    </row>
    <row r="225" spans="1:13">
      <c r="A225" s="1" t="s">
        <v>8808</v>
      </c>
      <c r="B225" s="1" t="s">
        <v>8762</v>
      </c>
      <c r="C225" s="46">
        <v>31.15</v>
      </c>
      <c r="D225" s="66" t="s">
        <v>20</v>
      </c>
      <c r="E225" s="66"/>
      <c r="G225" s="50"/>
      <c r="L225" s="44"/>
      <c r="M225" s="8"/>
    </row>
    <row r="226" spans="1:13">
      <c r="A226" s="1" t="s">
        <v>8765</v>
      </c>
      <c r="B226" s="1" t="s">
        <v>8842</v>
      </c>
      <c r="C226" s="46">
        <v>36.24</v>
      </c>
      <c r="D226" s="66" t="s">
        <v>20</v>
      </c>
      <c r="E226" s="66"/>
      <c r="G226" s="50"/>
      <c r="L226" s="44"/>
      <c r="M226" s="8"/>
    </row>
    <row r="227" spans="1:13">
      <c r="A227" s="1" t="s">
        <v>8686</v>
      </c>
      <c r="B227" s="1" t="s">
        <v>8642</v>
      </c>
      <c r="C227" s="46">
        <v>48.05</v>
      </c>
      <c r="D227" s="66" t="s">
        <v>34</v>
      </c>
      <c r="E227" s="66" t="s">
        <v>59</v>
      </c>
      <c r="G227" s="50"/>
      <c r="L227" s="44"/>
      <c r="M227" s="8"/>
    </row>
    <row r="228" spans="1:13">
      <c r="A228" s="1" t="s">
        <v>8799</v>
      </c>
      <c r="B228" s="1" t="s">
        <v>8585</v>
      </c>
      <c r="C228" s="46">
        <v>163.65</v>
      </c>
      <c r="D228" s="66" t="s">
        <v>34</v>
      </c>
      <c r="E228" s="66" t="s">
        <v>60</v>
      </c>
      <c r="G228" s="50"/>
      <c r="L228" s="44"/>
      <c r="M228" s="8"/>
    </row>
    <row r="229" spans="1:13">
      <c r="A229" s="1" t="s">
        <v>8843</v>
      </c>
      <c r="B229" s="1" t="s">
        <v>8844</v>
      </c>
      <c r="C229" s="46">
        <v>24.92</v>
      </c>
      <c r="D229" s="66" t="s">
        <v>26</v>
      </c>
      <c r="E229" s="66" t="s">
        <v>6546</v>
      </c>
      <c r="G229" s="50"/>
      <c r="L229" s="44"/>
      <c r="M229" s="8"/>
    </row>
    <row r="230" spans="1:13">
      <c r="A230" s="1" t="s">
        <v>8676</v>
      </c>
      <c r="B230" s="1" t="s">
        <v>8770</v>
      </c>
      <c r="C230">
        <v>24.58</v>
      </c>
      <c r="D230" s="66" t="s">
        <v>26</v>
      </c>
      <c r="E230" s="66"/>
      <c r="G230" s="50"/>
      <c r="L230" s="44"/>
      <c r="M230" s="8"/>
    </row>
    <row r="231" spans="1:13">
      <c r="A231" s="1" t="s">
        <v>8712</v>
      </c>
      <c r="B231" s="1" t="s">
        <v>8845</v>
      </c>
      <c r="C231" s="46">
        <v>110.59</v>
      </c>
      <c r="D231" s="66" t="s">
        <v>26</v>
      </c>
      <c r="E231" s="66"/>
      <c r="G231" s="50"/>
      <c r="M231" s="8"/>
    </row>
    <row r="232" spans="1:13">
      <c r="A232" s="1" t="s">
        <v>8586</v>
      </c>
      <c r="B232" s="1" t="s">
        <v>8588</v>
      </c>
      <c r="C232" s="46">
        <v>23.42</v>
      </c>
      <c r="D232" s="66" t="s">
        <v>26</v>
      </c>
      <c r="E232" s="66"/>
      <c r="G232" s="50"/>
      <c r="L232" s="44"/>
      <c r="M232" s="8"/>
    </row>
    <row r="233" spans="1:13">
      <c r="A233" s="1" t="s">
        <v>8782</v>
      </c>
      <c r="B233" s="1" t="s">
        <v>8846</v>
      </c>
      <c r="C233" s="46">
        <v>52.72</v>
      </c>
      <c r="D233" s="66" t="s">
        <v>26</v>
      </c>
      <c r="E233" s="66" t="s">
        <v>65</v>
      </c>
      <c r="G233" s="50"/>
      <c r="M233" s="8"/>
    </row>
    <row r="234" spans="1:13">
      <c r="A234" s="1" t="s">
        <v>8586</v>
      </c>
      <c r="B234" s="1" t="s">
        <v>8587</v>
      </c>
      <c r="C234" s="46">
        <v>23.42</v>
      </c>
      <c r="D234" s="66" t="s">
        <v>26</v>
      </c>
      <c r="E234" s="66"/>
      <c r="G234" s="50"/>
      <c r="L234" s="44"/>
      <c r="M234" s="8"/>
    </row>
    <row r="235" spans="1:13">
      <c r="A235" s="1" t="s">
        <v>8773</v>
      </c>
      <c r="B235" s="1" t="s">
        <v>8847</v>
      </c>
      <c r="C235" s="46">
        <v>32.270000000000003</v>
      </c>
      <c r="D235" s="66" t="s">
        <v>26</v>
      </c>
      <c r="E235" s="66" t="s">
        <v>65</v>
      </c>
      <c r="F235" s="1"/>
      <c r="G235" s="50"/>
      <c r="L235" s="44"/>
      <c r="M235" s="8"/>
    </row>
    <row r="236" spans="1:13">
      <c r="A236" s="1" t="s">
        <v>8589</v>
      </c>
      <c r="B236" s="1" t="s">
        <v>8590</v>
      </c>
      <c r="C236" s="46">
        <v>29.61</v>
      </c>
      <c r="D236" s="66" t="s">
        <v>26</v>
      </c>
      <c r="E236" s="66" t="s">
        <v>60</v>
      </c>
      <c r="F236" s="1"/>
      <c r="G236" s="50"/>
      <c r="L236" s="44"/>
      <c r="M236" s="8"/>
    </row>
    <row r="237" spans="1:13">
      <c r="A237" s="1" t="s">
        <v>8848</v>
      </c>
      <c r="B237" s="1" t="s">
        <v>8849</v>
      </c>
      <c r="C237" s="46">
        <v>41.02</v>
      </c>
      <c r="D237" s="66" t="s">
        <v>34</v>
      </c>
      <c r="E237" s="66"/>
      <c r="G237" s="50"/>
      <c r="L237" s="44"/>
      <c r="M237" s="8"/>
    </row>
    <row r="238" spans="1:13">
      <c r="A238" s="1" t="s">
        <v>8700</v>
      </c>
      <c r="B238" s="1" t="s">
        <v>8850</v>
      </c>
      <c r="C238" s="46">
        <v>81.510000000000005</v>
      </c>
      <c r="D238" s="66" t="s">
        <v>34</v>
      </c>
      <c r="E238" s="66" t="s">
        <v>60</v>
      </c>
      <c r="G238" s="50"/>
      <c r="M238" s="8"/>
    </row>
    <row r="239" spans="1:13">
      <c r="A239" s="1" t="s">
        <v>8851</v>
      </c>
      <c r="B239" s="1" t="s">
        <v>8603</v>
      </c>
      <c r="C239" s="46">
        <v>22.37</v>
      </c>
      <c r="D239" s="66" t="s">
        <v>34</v>
      </c>
      <c r="E239" s="66"/>
      <c r="G239" s="50"/>
      <c r="L239" s="44"/>
      <c r="M239" s="8"/>
    </row>
    <row r="240" spans="1:13">
      <c r="A240" s="1" t="s">
        <v>8848</v>
      </c>
      <c r="B240" s="1" t="s">
        <v>8852</v>
      </c>
      <c r="C240" s="46">
        <v>41.02</v>
      </c>
      <c r="D240" s="66" t="s">
        <v>20</v>
      </c>
      <c r="E240" s="66"/>
      <c r="G240" s="50"/>
      <c r="L240" s="44"/>
      <c r="M240" s="8"/>
    </row>
    <row r="241" spans="1:13">
      <c r="A241" s="1" t="s">
        <v>8853</v>
      </c>
      <c r="B241" s="1" t="s">
        <v>8854</v>
      </c>
      <c r="C241" s="46">
        <v>72.55</v>
      </c>
      <c r="D241" s="66" t="s">
        <v>34</v>
      </c>
      <c r="E241" s="66"/>
      <c r="G241" s="50"/>
      <c r="L241" s="44"/>
      <c r="M241" s="8"/>
    </row>
    <row r="242" spans="1:13">
      <c r="A242" s="1" t="s">
        <v>8765</v>
      </c>
      <c r="B242" s="1" t="s">
        <v>8842</v>
      </c>
      <c r="C242" s="46">
        <v>36.24</v>
      </c>
      <c r="D242" s="66" t="s">
        <v>20</v>
      </c>
      <c r="E242" s="66"/>
      <c r="F242" s="1"/>
      <c r="G242" s="50"/>
      <c r="L242" s="44"/>
      <c r="M242" s="8"/>
    </row>
    <row r="243" spans="1:13">
      <c r="A243" s="1" t="s">
        <v>8686</v>
      </c>
      <c r="B243" s="1" t="s">
        <v>8642</v>
      </c>
      <c r="C243" s="46">
        <v>48.05</v>
      </c>
      <c r="D243" s="66" t="s">
        <v>34</v>
      </c>
      <c r="E243" s="66" t="s">
        <v>59</v>
      </c>
      <c r="G243" s="50"/>
      <c r="L243" s="44"/>
      <c r="M243" s="8"/>
    </row>
    <row r="244" spans="1:13">
      <c r="A244" s="1" t="s">
        <v>8799</v>
      </c>
      <c r="B244" s="1" t="s">
        <v>8585</v>
      </c>
      <c r="C244" s="46">
        <v>163.65</v>
      </c>
      <c r="D244" s="66" t="s">
        <v>34</v>
      </c>
      <c r="E244" s="66" t="s">
        <v>60</v>
      </c>
      <c r="G244" s="50"/>
      <c r="L244" s="44"/>
      <c r="M244" s="8"/>
    </row>
    <row r="245" spans="1:13">
      <c r="A245" s="1" t="s">
        <v>8843</v>
      </c>
      <c r="B245" s="1" t="s">
        <v>8844</v>
      </c>
      <c r="C245" s="46">
        <v>24.92</v>
      </c>
      <c r="D245" s="66" t="s">
        <v>26</v>
      </c>
      <c r="E245" s="66" t="s">
        <v>6546</v>
      </c>
      <c r="G245" s="50"/>
      <c r="L245" s="44"/>
      <c r="M245" s="8"/>
    </row>
    <row r="246" spans="1:13">
      <c r="A246" s="1" t="s">
        <v>8586</v>
      </c>
      <c r="B246" s="1" t="s">
        <v>8587</v>
      </c>
      <c r="C246" s="46">
        <v>23.42</v>
      </c>
      <c r="D246" s="66" t="s">
        <v>26</v>
      </c>
      <c r="E246" s="66"/>
      <c r="G246" s="50"/>
      <c r="L246" s="44"/>
      <c r="M246" s="8"/>
    </row>
    <row r="247" spans="1:13">
      <c r="A247" s="1" t="s">
        <v>8773</v>
      </c>
      <c r="B247" s="1" t="s">
        <v>8847</v>
      </c>
      <c r="C247" s="46">
        <v>32.270000000000003</v>
      </c>
      <c r="D247" s="66" t="s">
        <v>26</v>
      </c>
      <c r="E247" s="66" t="s">
        <v>65</v>
      </c>
      <c r="G247" s="50"/>
      <c r="M247" s="8"/>
    </row>
    <row r="248" spans="1:13">
      <c r="A248" s="1" t="s">
        <v>8589</v>
      </c>
      <c r="B248" s="1" t="s">
        <v>8590</v>
      </c>
      <c r="C248" s="46">
        <v>29.61</v>
      </c>
      <c r="D248" s="66" t="s">
        <v>26</v>
      </c>
      <c r="E248" s="66" t="s">
        <v>60</v>
      </c>
      <c r="G248" s="50"/>
      <c r="L248" s="44"/>
      <c r="M248" s="8"/>
    </row>
    <row r="249" spans="1:13">
      <c r="A249" s="1" t="s">
        <v>8848</v>
      </c>
      <c r="B249" s="1" t="s">
        <v>8849</v>
      </c>
      <c r="C249" s="46">
        <v>41.02</v>
      </c>
      <c r="D249" s="66" t="s">
        <v>20</v>
      </c>
      <c r="E249" s="66"/>
      <c r="G249" s="50"/>
      <c r="L249" s="44"/>
      <c r="M249" s="8"/>
    </row>
    <row r="250" spans="1:13">
      <c r="A250" s="1" t="s">
        <v>8700</v>
      </c>
      <c r="B250" s="1" t="s">
        <v>8850</v>
      </c>
      <c r="C250" s="46">
        <v>81.510000000000005</v>
      </c>
      <c r="D250" s="66" t="s">
        <v>34</v>
      </c>
      <c r="E250" s="66" t="s">
        <v>60</v>
      </c>
      <c r="G250" s="50"/>
      <c r="L250" s="44"/>
      <c r="M250" s="8"/>
    </row>
    <row r="251" spans="1:13">
      <c r="A251" s="1" t="s">
        <v>8851</v>
      </c>
      <c r="B251" s="1" t="s">
        <v>8603</v>
      </c>
      <c r="C251" s="46">
        <v>22.37</v>
      </c>
      <c r="D251" s="66" t="s">
        <v>34</v>
      </c>
      <c r="E251" s="66"/>
      <c r="G251" s="50"/>
      <c r="L251" s="44"/>
      <c r="M251" s="8"/>
    </row>
    <row r="252" spans="1:13">
      <c r="A252" s="1" t="s">
        <v>8848</v>
      </c>
      <c r="B252" s="1" t="s">
        <v>8852</v>
      </c>
      <c r="C252" s="46">
        <v>41.02</v>
      </c>
      <c r="D252" s="66" t="s">
        <v>20</v>
      </c>
      <c r="E252" s="66"/>
      <c r="G252" s="50"/>
      <c r="M252" s="8"/>
    </row>
    <row r="253" spans="1:13">
      <c r="A253" s="1" t="s">
        <v>8853</v>
      </c>
      <c r="B253" s="1" t="s">
        <v>8854</v>
      </c>
      <c r="C253" s="46">
        <v>72.55</v>
      </c>
      <c r="D253" s="66" t="s">
        <v>34</v>
      </c>
      <c r="E253" s="66"/>
      <c r="G253" s="50"/>
      <c r="L253" s="44"/>
      <c r="M253" s="8"/>
    </row>
    <row r="254" spans="1:13">
      <c r="A254" s="1" t="s">
        <v>8855</v>
      </c>
      <c r="B254" s="1" t="s">
        <v>8856</v>
      </c>
      <c r="C254" s="46">
        <v>29.92</v>
      </c>
      <c r="D254" s="66" t="s">
        <v>25</v>
      </c>
      <c r="E254" s="66"/>
      <c r="G254" s="50"/>
      <c r="L254" s="44"/>
      <c r="M254" s="8"/>
    </row>
    <row r="255" spans="1:13">
      <c r="A255" s="1" t="s">
        <v>8857</v>
      </c>
      <c r="B255" s="1" t="s">
        <v>8858</v>
      </c>
      <c r="C255" s="46">
        <v>91.92</v>
      </c>
      <c r="D255" s="66" t="s">
        <v>26</v>
      </c>
      <c r="E255" s="66" t="s">
        <v>65</v>
      </c>
      <c r="G255" s="50"/>
      <c r="L255" s="44"/>
      <c r="M255" s="8"/>
    </row>
    <row r="256" spans="1:13">
      <c r="A256" s="1" t="s">
        <v>8859</v>
      </c>
      <c r="B256" s="1" t="s">
        <v>8727</v>
      </c>
      <c r="C256" s="46">
        <v>37.56</v>
      </c>
      <c r="D256" s="66" t="s">
        <v>34</v>
      </c>
      <c r="E256" s="66"/>
      <c r="G256" s="50"/>
      <c r="L256" s="44"/>
      <c r="M256" s="8"/>
    </row>
    <row r="257" spans="1:13">
      <c r="A257" s="1" t="s">
        <v>8799</v>
      </c>
      <c r="B257" s="1" t="s">
        <v>8585</v>
      </c>
      <c r="C257" s="46">
        <v>163.65</v>
      </c>
      <c r="D257" s="66" t="s">
        <v>34</v>
      </c>
      <c r="E257" s="66" t="s">
        <v>60</v>
      </c>
      <c r="G257" s="50"/>
      <c r="L257" s="44"/>
      <c r="M257" s="8"/>
    </row>
    <row r="258" spans="1:13">
      <c r="A258" s="1" t="s">
        <v>8843</v>
      </c>
      <c r="B258" s="1" t="s">
        <v>8844</v>
      </c>
      <c r="C258" s="46">
        <v>24.92</v>
      </c>
      <c r="D258" s="66" t="s">
        <v>26</v>
      </c>
      <c r="E258" s="66" t="s">
        <v>6546</v>
      </c>
      <c r="G258" s="50"/>
      <c r="L258" s="44"/>
      <c r="M258" s="8"/>
    </row>
    <row r="259" spans="1:13">
      <c r="A259" s="1" t="s">
        <v>8860</v>
      </c>
      <c r="B259" s="1" t="s">
        <v>8861</v>
      </c>
      <c r="C259" s="46">
        <v>29.81</v>
      </c>
      <c r="D259" s="66" t="s">
        <v>26</v>
      </c>
      <c r="E259" s="66" t="s">
        <v>65</v>
      </c>
      <c r="F259" s="1"/>
      <c r="G259" s="50"/>
      <c r="L259" s="44"/>
      <c r="M259" s="8"/>
    </row>
    <row r="260" spans="1:13">
      <c r="A260" s="1" t="s">
        <v>8676</v>
      </c>
      <c r="B260" s="1" t="s">
        <v>8862</v>
      </c>
      <c r="C260" s="46">
        <v>98.78</v>
      </c>
      <c r="D260" s="66" t="s">
        <v>26</v>
      </c>
      <c r="E260" s="66" t="s">
        <v>65</v>
      </c>
      <c r="G260" s="50"/>
      <c r="L260" s="44"/>
      <c r="M260" s="8"/>
    </row>
    <row r="261" spans="1:13">
      <c r="A261" s="1" t="s">
        <v>8586</v>
      </c>
      <c r="B261" s="1" t="s">
        <v>8863</v>
      </c>
      <c r="C261" s="46">
        <v>23.42</v>
      </c>
      <c r="D261" s="66" t="s">
        <v>26</v>
      </c>
      <c r="E261" s="66"/>
      <c r="G261" s="50"/>
      <c r="L261" s="44"/>
      <c r="M261" s="8"/>
    </row>
    <row r="262" spans="1:13">
      <c r="A262" s="1" t="s">
        <v>8586</v>
      </c>
      <c r="B262" s="1" t="s">
        <v>8651</v>
      </c>
      <c r="C262" s="46">
        <v>23.42</v>
      </c>
      <c r="D262" s="66" t="s">
        <v>26</v>
      </c>
      <c r="E262" s="66"/>
      <c r="G262" s="50"/>
      <c r="L262" s="44"/>
      <c r="M262" s="8"/>
    </row>
    <row r="263" spans="1:13">
      <c r="A263" s="1" t="s">
        <v>8772</v>
      </c>
      <c r="B263" s="1" t="s">
        <v>8864</v>
      </c>
      <c r="C263" s="46">
        <v>41.73</v>
      </c>
      <c r="D263" s="66" t="s">
        <v>38</v>
      </c>
      <c r="E263" s="66" t="s">
        <v>65</v>
      </c>
      <c r="G263" s="50"/>
      <c r="L263" s="44"/>
      <c r="M263" s="8"/>
    </row>
    <row r="264" spans="1:13">
      <c r="A264" s="1" t="s">
        <v>8773</v>
      </c>
      <c r="B264" s="1" t="s">
        <v>8847</v>
      </c>
      <c r="C264" s="46">
        <v>34.22</v>
      </c>
      <c r="D264" s="66" t="s">
        <v>26</v>
      </c>
      <c r="E264" s="66" t="s">
        <v>65</v>
      </c>
      <c r="G264" s="50"/>
      <c r="L264" s="44"/>
      <c r="M264" s="8"/>
    </row>
    <row r="265" spans="1:13">
      <c r="A265" s="1" t="s">
        <v>8589</v>
      </c>
      <c r="B265" s="1" t="s">
        <v>8590</v>
      </c>
      <c r="C265" s="46">
        <v>29.61</v>
      </c>
      <c r="D265" s="66" t="s">
        <v>26</v>
      </c>
      <c r="E265" s="66" t="s">
        <v>65</v>
      </c>
      <c r="G265" s="50"/>
      <c r="L265" s="44"/>
      <c r="M265" s="8"/>
    </row>
    <row r="266" spans="1:13">
      <c r="A266" s="1" t="s">
        <v>8848</v>
      </c>
      <c r="B266" s="1" t="s">
        <v>8865</v>
      </c>
      <c r="C266" s="46">
        <v>41.02</v>
      </c>
      <c r="D266" s="66" t="s">
        <v>20</v>
      </c>
      <c r="E266" s="66"/>
      <c r="G266" s="50"/>
      <c r="L266" s="44"/>
      <c r="M266" s="8"/>
    </row>
    <row r="267" spans="1:13">
      <c r="A267" s="1" t="s">
        <v>8848</v>
      </c>
      <c r="B267" s="1" t="s">
        <v>8866</v>
      </c>
      <c r="C267" s="46">
        <v>41.02</v>
      </c>
      <c r="D267" s="66" t="s">
        <v>20</v>
      </c>
      <c r="E267" s="66"/>
      <c r="G267" s="50"/>
      <c r="L267" s="44"/>
      <c r="M267" s="8"/>
    </row>
    <row r="268" spans="1:13">
      <c r="A268" s="1" t="s">
        <v>8853</v>
      </c>
      <c r="B268" s="1" t="s">
        <v>8867</v>
      </c>
      <c r="C268" s="46">
        <v>72.55</v>
      </c>
      <c r="D268" s="66" t="s">
        <v>34</v>
      </c>
      <c r="E268" s="66"/>
      <c r="G268" s="50"/>
      <c r="L268" s="44"/>
      <c r="M268" s="8"/>
    </row>
    <row r="269" spans="1:13">
      <c r="A269" s="1" t="s">
        <v>8765</v>
      </c>
      <c r="B269" t="s">
        <v>8842</v>
      </c>
      <c r="C269" s="46">
        <v>36.33</v>
      </c>
      <c r="D269" s="66" t="s">
        <v>20</v>
      </c>
      <c r="E269" s="66"/>
      <c r="F269" s="1"/>
      <c r="G269" s="50"/>
      <c r="L269" s="44"/>
      <c r="M269" s="8"/>
    </row>
    <row r="270" spans="1:13">
      <c r="A270" s="1" t="s">
        <v>8799</v>
      </c>
      <c r="B270" s="1" t="s">
        <v>8585</v>
      </c>
      <c r="C270" s="46">
        <v>166.93</v>
      </c>
      <c r="D270" s="66" t="s">
        <v>34</v>
      </c>
      <c r="E270" s="66" t="s">
        <v>60</v>
      </c>
      <c r="G270" s="50"/>
      <c r="L270" s="44"/>
      <c r="M270" s="8"/>
    </row>
    <row r="271" spans="1:13">
      <c r="A271" s="1" t="s">
        <v>8586</v>
      </c>
      <c r="B271" s="1" t="s">
        <v>8587</v>
      </c>
      <c r="C271" s="46">
        <v>23.42</v>
      </c>
      <c r="D271" s="66" t="s">
        <v>26</v>
      </c>
      <c r="E271" s="66"/>
      <c r="G271" s="50"/>
      <c r="L271" s="44"/>
      <c r="M271" s="8"/>
    </row>
    <row r="272" spans="1:13">
      <c r="A272" s="1" t="s">
        <v>8586</v>
      </c>
      <c r="B272" s="1" t="s">
        <v>8588</v>
      </c>
      <c r="C272" s="46">
        <v>23.42</v>
      </c>
      <c r="D272" s="66" t="s">
        <v>26</v>
      </c>
      <c r="E272" s="66"/>
      <c r="G272" s="50"/>
      <c r="L272" s="44"/>
      <c r="M272" s="8"/>
    </row>
    <row r="273" spans="1:13">
      <c r="A273" s="1" t="s">
        <v>8868</v>
      </c>
      <c r="B273" s="1" t="s">
        <v>8869</v>
      </c>
      <c r="C273" s="46">
        <v>61.2</v>
      </c>
      <c r="D273" s="66" t="s">
        <v>26</v>
      </c>
      <c r="E273" s="66" t="s">
        <v>6546</v>
      </c>
      <c r="G273" s="50"/>
      <c r="L273" s="44"/>
      <c r="M273" s="8"/>
    </row>
    <row r="274" spans="1:13">
      <c r="A274" s="1" t="s">
        <v>8589</v>
      </c>
      <c r="B274" s="1" t="s">
        <v>8590</v>
      </c>
      <c r="C274" s="46">
        <v>29.61</v>
      </c>
      <c r="D274" s="66" t="s">
        <v>26</v>
      </c>
      <c r="E274" s="66" t="s">
        <v>65</v>
      </c>
      <c r="G274" s="50"/>
      <c r="L274" s="44"/>
      <c r="M274" s="8"/>
    </row>
    <row r="275" spans="1:13">
      <c r="A275" s="1" t="s">
        <v>8592</v>
      </c>
      <c r="B275" s="1" t="s">
        <v>8683</v>
      </c>
      <c r="C275" s="46">
        <v>41.92</v>
      </c>
      <c r="D275" s="66" t="s">
        <v>34</v>
      </c>
      <c r="E275" s="66"/>
      <c r="G275" s="50"/>
      <c r="L275" s="44"/>
      <c r="M275" s="8"/>
    </row>
    <row r="276" spans="1:13">
      <c r="A276" s="1" t="s">
        <v>8870</v>
      </c>
      <c r="B276" s="1" t="s">
        <v>8871</v>
      </c>
      <c r="C276" s="46">
        <v>29.84</v>
      </c>
      <c r="D276" s="66" t="s">
        <v>20</v>
      </c>
      <c r="E276" s="66"/>
      <c r="G276" s="50"/>
      <c r="L276" s="44"/>
      <c r="M276" s="8"/>
    </row>
    <row r="277" spans="1:13">
      <c r="A277" s="1" t="s">
        <v>8870</v>
      </c>
      <c r="B277" s="1" t="s">
        <v>8872</v>
      </c>
      <c r="C277" s="46">
        <v>29.84</v>
      </c>
      <c r="D277" s="66" t="s">
        <v>20</v>
      </c>
      <c r="E277" s="66"/>
      <c r="G277" s="50"/>
      <c r="L277" s="44"/>
      <c r="M277" s="8"/>
    </row>
    <row r="278" spans="1:13">
      <c r="A278" s="1" t="s">
        <v>8793</v>
      </c>
      <c r="B278" s="1" t="s">
        <v>8873</v>
      </c>
      <c r="C278" s="46">
        <v>51.35</v>
      </c>
      <c r="D278" s="66" t="s">
        <v>34</v>
      </c>
      <c r="E278" s="66" t="s">
        <v>60</v>
      </c>
      <c r="G278" s="50"/>
      <c r="L278" s="44"/>
      <c r="M278" s="8"/>
    </row>
    <row r="279" spans="1:13">
      <c r="A279" s="1" t="s">
        <v>8859</v>
      </c>
      <c r="B279" t="s">
        <v>8874</v>
      </c>
      <c r="C279" s="46">
        <v>37.56</v>
      </c>
      <c r="D279" s="66" t="s">
        <v>34</v>
      </c>
      <c r="E279" s="66"/>
      <c r="G279" s="50"/>
      <c r="L279" s="44"/>
      <c r="M279" s="8"/>
    </row>
    <row r="280" spans="1:13">
      <c r="A280" s="1" t="s">
        <v>8808</v>
      </c>
      <c r="B280" s="1" t="s">
        <v>8875</v>
      </c>
      <c r="C280" s="46">
        <v>42.51</v>
      </c>
      <c r="D280" s="66" t="s">
        <v>20</v>
      </c>
      <c r="E280" s="66"/>
      <c r="G280" s="50"/>
      <c r="L280" s="44"/>
      <c r="M280" s="8"/>
    </row>
    <row r="281" spans="1:13">
      <c r="A281" s="1" t="s">
        <v>8876</v>
      </c>
      <c r="B281" s="1" t="s">
        <v>8877</v>
      </c>
      <c r="C281" s="46">
        <v>32.81</v>
      </c>
      <c r="D281" s="66" t="s">
        <v>20</v>
      </c>
      <c r="E281" s="66"/>
      <c r="G281" s="50"/>
      <c r="L281" s="44"/>
      <c r="M281" s="8"/>
    </row>
    <row r="282" spans="1:13">
      <c r="A282" s="1" t="s">
        <v>8686</v>
      </c>
      <c r="B282" s="1" t="s">
        <v>8878</v>
      </c>
      <c r="C282" s="46">
        <v>117.87</v>
      </c>
      <c r="D282" s="66" t="s">
        <v>34</v>
      </c>
      <c r="E282" s="66" t="s">
        <v>8879</v>
      </c>
      <c r="G282" s="50"/>
      <c r="L282" s="44"/>
      <c r="M282" s="8"/>
    </row>
    <row r="283" spans="1:13">
      <c r="A283" s="1" t="s">
        <v>8880</v>
      </c>
      <c r="B283" s="1" t="s">
        <v>8881</v>
      </c>
      <c r="C283" s="46">
        <v>25.47</v>
      </c>
      <c r="D283" s="66" t="s">
        <v>34</v>
      </c>
      <c r="E283" s="66" t="s">
        <v>8882</v>
      </c>
      <c r="G283" s="50"/>
      <c r="L283" s="44"/>
      <c r="M283" s="8"/>
    </row>
    <row r="284" spans="1:13">
      <c r="A284" s="1" t="s">
        <v>8737</v>
      </c>
      <c r="B284" s="1" t="s">
        <v>8883</v>
      </c>
      <c r="C284" s="46">
        <v>32.11</v>
      </c>
      <c r="D284" s="66" t="s">
        <v>34</v>
      </c>
      <c r="E284" s="66"/>
      <c r="F284" s="1"/>
      <c r="G284" s="50"/>
      <c r="L284" s="44"/>
      <c r="M284" s="8"/>
    </row>
    <row r="285" spans="1:13">
      <c r="A285" s="1" t="s">
        <v>8737</v>
      </c>
      <c r="B285" t="s">
        <v>8884</v>
      </c>
      <c r="C285" s="46">
        <v>32.11</v>
      </c>
      <c r="D285" s="66" t="s">
        <v>34</v>
      </c>
      <c r="E285" s="66"/>
      <c r="G285" s="50"/>
      <c r="L285" s="44"/>
      <c r="M285" s="8"/>
    </row>
    <row r="286" spans="1:13">
      <c r="A286" s="1" t="s">
        <v>8737</v>
      </c>
      <c r="B286" s="1" t="s">
        <v>8885</v>
      </c>
      <c r="C286" s="46">
        <v>32.11</v>
      </c>
      <c r="D286" s="66" t="s">
        <v>34</v>
      </c>
      <c r="E286" s="66"/>
      <c r="G286" s="50"/>
      <c r="L286" s="44"/>
      <c r="M286" s="8"/>
    </row>
    <row r="287" spans="1:13">
      <c r="A287" s="1" t="s">
        <v>8737</v>
      </c>
      <c r="B287" s="1" t="s">
        <v>8742</v>
      </c>
      <c r="C287" s="46">
        <v>32.11</v>
      </c>
      <c r="D287" s="66" t="s">
        <v>34</v>
      </c>
      <c r="G287" s="50"/>
      <c r="L287" s="44"/>
      <c r="M287" s="8"/>
    </row>
    <row r="288" spans="1:13">
      <c r="A288" s="1" t="s">
        <v>8737</v>
      </c>
      <c r="B288" s="1" t="s">
        <v>8884</v>
      </c>
      <c r="C288" s="46">
        <v>32.11</v>
      </c>
      <c r="D288" s="66" t="s">
        <v>34</v>
      </c>
      <c r="E288" s="66" t="s">
        <v>65</v>
      </c>
      <c r="F288" s="1"/>
      <c r="G288" s="50"/>
      <c r="L288" s="44"/>
      <c r="M288" s="8"/>
    </row>
    <row r="289" spans="1:13">
      <c r="A289" s="1" t="s">
        <v>8737</v>
      </c>
      <c r="B289" s="1" t="s">
        <v>8886</v>
      </c>
      <c r="C289" s="46">
        <v>32.11</v>
      </c>
      <c r="D289" s="66" t="s">
        <v>34</v>
      </c>
      <c r="E289" s="66" t="s">
        <v>65</v>
      </c>
      <c r="G289" s="50"/>
      <c r="L289" s="44"/>
      <c r="M289" s="8"/>
    </row>
    <row r="290" spans="1:13">
      <c r="A290" s="1" t="s">
        <v>8743</v>
      </c>
      <c r="B290" s="1" t="s">
        <v>8887</v>
      </c>
      <c r="C290" s="46">
        <v>42.63</v>
      </c>
      <c r="D290" s="66" t="s">
        <v>39</v>
      </c>
      <c r="E290" s="66" t="s">
        <v>65</v>
      </c>
      <c r="G290" s="50"/>
      <c r="L290" s="44"/>
      <c r="M290" s="8"/>
    </row>
    <row r="291" spans="1:13">
      <c r="A291" s="1" t="s">
        <v>8888</v>
      </c>
      <c r="B291" s="1" t="s">
        <v>8889</v>
      </c>
      <c r="C291" s="46">
        <v>33.950000000000003</v>
      </c>
      <c r="D291" s="66" t="s">
        <v>34</v>
      </c>
      <c r="E291" s="66" t="s">
        <v>60</v>
      </c>
      <c r="G291" s="50"/>
      <c r="L291" s="44"/>
      <c r="M291" s="8"/>
    </row>
    <row r="292" spans="1:13">
      <c r="A292" s="1" t="s">
        <v>8890</v>
      </c>
      <c r="B292" s="1" t="s">
        <v>8891</v>
      </c>
      <c r="C292" s="46">
        <v>24.76</v>
      </c>
      <c r="D292" s="66" t="s">
        <v>34</v>
      </c>
      <c r="E292" s="66"/>
      <c r="G292" s="50"/>
      <c r="L292" s="44"/>
      <c r="M292" s="8"/>
    </row>
    <row r="293" spans="1:13">
      <c r="A293" s="1" t="s">
        <v>8698</v>
      </c>
      <c r="B293" s="1" t="s">
        <v>8892</v>
      </c>
      <c r="C293" s="46">
        <v>37.56</v>
      </c>
      <c r="D293" s="66" t="s">
        <v>34</v>
      </c>
      <c r="E293" s="66"/>
      <c r="G293" s="50"/>
      <c r="L293" s="44"/>
      <c r="M293" s="8"/>
    </row>
    <row r="294" spans="1:13">
      <c r="A294" s="1" t="s">
        <v>8893</v>
      </c>
      <c r="B294" s="1" t="s">
        <v>8894</v>
      </c>
      <c r="C294" s="46">
        <v>31.15</v>
      </c>
      <c r="D294" s="66" t="s">
        <v>8895</v>
      </c>
      <c r="E294" s="66"/>
      <c r="G294" s="50"/>
      <c r="L294" s="44"/>
      <c r="M294" s="8"/>
    </row>
    <row r="295" spans="1:13">
      <c r="A295" s="1" t="s">
        <v>8876</v>
      </c>
      <c r="B295" s="1" t="s">
        <v>8762</v>
      </c>
      <c r="C295" s="46">
        <v>31.15</v>
      </c>
      <c r="D295" s="66" t="s">
        <v>20</v>
      </c>
      <c r="E295" s="66"/>
      <c r="G295" s="50"/>
      <c r="L295" s="44"/>
      <c r="M295" s="8"/>
    </row>
    <row r="296" spans="1:13">
      <c r="A296" s="1" t="s">
        <v>8896</v>
      </c>
      <c r="B296" s="1" t="s">
        <v>8897</v>
      </c>
      <c r="C296" s="46">
        <v>61.72</v>
      </c>
      <c r="D296" s="66" t="s">
        <v>34</v>
      </c>
      <c r="E296" s="66" t="s">
        <v>6546</v>
      </c>
      <c r="G296" s="50"/>
      <c r="L296" s="44"/>
      <c r="M296" s="8"/>
    </row>
    <row r="297" spans="1:13">
      <c r="A297" s="1" t="s">
        <v>8876</v>
      </c>
      <c r="B297" s="1" t="s">
        <v>8898</v>
      </c>
      <c r="C297" s="46">
        <v>31.15</v>
      </c>
      <c r="D297" s="66" t="s">
        <v>20</v>
      </c>
      <c r="E297" s="66"/>
      <c r="G297" s="50"/>
      <c r="L297" s="44"/>
      <c r="M297" s="8"/>
    </row>
    <row r="298" spans="1:13">
      <c r="A298" s="66" t="s">
        <v>8765</v>
      </c>
      <c r="B298" t="s">
        <v>8766</v>
      </c>
      <c r="C298" s="45">
        <v>36.24</v>
      </c>
      <c r="D298" s="66" t="s">
        <v>20</v>
      </c>
      <c r="E298" s="66"/>
      <c r="G298" s="50"/>
      <c r="L298" s="44"/>
      <c r="M298" s="8"/>
    </row>
    <row r="299" spans="1:13">
      <c r="A299" s="66" t="s">
        <v>8731</v>
      </c>
      <c r="B299" t="s">
        <v>8767</v>
      </c>
      <c r="C299" s="45">
        <v>36.57</v>
      </c>
      <c r="D299" s="66" t="s">
        <v>20</v>
      </c>
      <c r="E299" s="66"/>
      <c r="G299" s="50"/>
      <c r="L299" s="44"/>
      <c r="M299" s="8"/>
    </row>
    <row r="300" spans="1:13">
      <c r="A300" s="66" t="s">
        <v>8686</v>
      </c>
      <c r="B300" t="s">
        <v>8642</v>
      </c>
      <c r="C300" s="45">
        <v>48.05</v>
      </c>
      <c r="D300" s="66" t="s">
        <v>34</v>
      </c>
      <c r="E300" s="66" t="s">
        <v>59</v>
      </c>
      <c r="G300" s="50"/>
      <c r="L300" s="44"/>
      <c r="M300" s="8"/>
    </row>
    <row r="301" spans="1:13">
      <c r="A301" s="66" t="s">
        <v>8703</v>
      </c>
      <c r="B301" t="s">
        <v>8644</v>
      </c>
      <c r="C301" s="45">
        <v>125.86</v>
      </c>
      <c r="D301" s="66" t="s">
        <v>34</v>
      </c>
      <c r="E301" s="66" t="s">
        <v>60</v>
      </c>
      <c r="G301" s="50"/>
      <c r="L301" s="44"/>
      <c r="M301" s="8"/>
    </row>
    <row r="302" spans="1:13">
      <c r="A302" s="1" t="s">
        <v>8799</v>
      </c>
      <c r="B302" s="1" t="s">
        <v>8585</v>
      </c>
      <c r="C302" s="46">
        <v>166.93</v>
      </c>
      <c r="D302" s="66" t="s">
        <v>34</v>
      </c>
      <c r="E302" s="66" t="s">
        <v>60</v>
      </c>
      <c r="G302" s="50"/>
      <c r="L302" s="44"/>
      <c r="M302" s="8"/>
    </row>
    <row r="303" spans="1:13">
      <c r="A303" s="1" t="s">
        <v>8808</v>
      </c>
      <c r="B303" s="1" t="s">
        <v>8899</v>
      </c>
      <c r="C303" s="46">
        <v>45.38</v>
      </c>
      <c r="D303" s="67" t="s">
        <v>20</v>
      </c>
      <c r="E303" s="67"/>
      <c r="G303" s="50"/>
      <c r="L303" s="44"/>
      <c r="M303" s="8"/>
    </row>
    <row r="304" spans="1:13">
      <c r="A304" s="1" t="s">
        <v>8900</v>
      </c>
      <c r="B304" s="1" t="s">
        <v>8770</v>
      </c>
      <c r="C304" s="46">
        <v>24.95</v>
      </c>
      <c r="D304" s="67" t="s">
        <v>26</v>
      </c>
      <c r="E304" s="67"/>
      <c r="G304" s="50"/>
      <c r="L304" s="44"/>
      <c r="M304" s="8"/>
    </row>
    <row r="305" spans="1:13">
      <c r="A305" s="1" t="s">
        <v>8586</v>
      </c>
      <c r="B305" s="1" t="s">
        <v>8587</v>
      </c>
      <c r="C305" s="46">
        <v>23.42</v>
      </c>
      <c r="D305" s="67" t="s">
        <v>26</v>
      </c>
      <c r="E305" s="66"/>
      <c r="G305" s="50"/>
      <c r="L305" s="44"/>
      <c r="M305" s="8"/>
    </row>
    <row r="306" spans="1:13">
      <c r="A306" s="1" t="s">
        <v>8586</v>
      </c>
      <c r="B306" s="1" t="s">
        <v>8651</v>
      </c>
      <c r="C306" s="46">
        <v>23.42</v>
      </c>
      <c r="D306" s="67" t="s">
        <v>26</v>
      </c>
      <c r="E306" s="66"/>
      <c r="G306" s="50"/>
      <c r="L306" s="44"/>
      <c r="M306" s="8"/>
    </row>
    <row r="307" spans="1:13">
      <c r="A307" s="1" t="s">
        <v>8773</v>
      </c>
      <c r="B307" s="1" t="s">
        <v>8901</v>
      </c>
      <c r="C307" s="46">
        <v>34.22</v>
      </c>
      <c r="D307" s="67" t="s">
        <v>26</v>
      </c>
      <c r="E307" s="66" t="s">
        <v>65</v>
      </c>
      <c r="G307" s="50"/>
      <c r="L307" s="44"/>
      <c r="M307" s="8"/>
    </row>
    <row r="308" spans="1:13">
      <c r="A308" s="1" t="s">
        <v>8868</v>
      </c>
      <c r="B308" s="1" t="s">
        <v>8869</v>
      </c>
      <c r="C308" s="46">
        <v>61.2</v>
      </c>
      <c r="D308" s="67" t="s">
        <v>26</v>
      </c>
      <c r="E308" s="66" t="s">
        <v>6546</v>
      </c>
      <c r="G308" s="50"/>
      <c r="L308" s="44"/>
      <c r="M308" s="8"/>
    </row>
    <row r="309" spans="1:13">
      <c r="A309" s="1" t="s">
        <v>8589</v>
      </c>
      <c r="B309" s="1" t="s">
        <v>8902</v>
      </c>
      <c r="C309" s="46">
        <v>29.61</v>
      </c>
      <c r="D309" s="67" t="s">
        <v>26</v>
      </c>
      <c r="E309" s="66" t="s">
        <v>65</v>
      </c>
      <c r="G309" s="50"/>
      <c r="L309" s="44"/>
      <c r="M309" s="8"/>
    </row>
    <row r="310" spans="1:13">
      <c r="A310" s="1" t="s">
        <v>8870</v>
      </c>
      <c r="B310" s="1" t="s">
        <v>8871</v>
      </c>
      <c r="C310" s="46">
        <v>29.84</v>
      </c>
      <c r="D310" s="66" t="s">
        <v>20</v>
      </c>
      <c r="E310" s="66"/>
      <c r="F310" s="1"/>
      <c r="G310" s="50"/>
      <c r="L310" s="44"/>
      <c r="M310" s="8"/>
    </row>
    <row r="311" spans="1:13">
      <c r="A311" s="1" t="s">
        <v>8903</v>
      </c>
      <c r="B311" s="1" t="s">
        <v>8904</v>
      </c>
      <c r="C311" s="46">
        <v>24.25</v>
      </c>
      <c r="D311" s="66" t="s">
        <v>20</v>
      </c>
      <c r="E311" s="66"/>
      <c r="G311" s="50"/>
      <c r="L311" s="44"/>
      <c r="M311" s="8"/>
    </row>
    <row r="312" spans="1:13">
      <c r="A312" s="1" t="s">
        <v>8703</v>
      </c>
      <c r="B312" s="1" t="s">
        <v>8724</v>
      </c>
      <c r="C312" s="46">
        <v>22.41</v>
      </c>
      <c r="D312" s="66" t="s">
        <v>20</v>
      </c>
      <c r="E312" s="66" t="s">
        <v>60</v>
      </c>
      <c r="G312" s="50"/>
      <c r="L312" s="44"/>
      <c r="M312" s="8"/>
    </row>
    <row r="313" spans="1:13">
      <c r="A313" s="1" t="s">
        <v>8905</v>
      </c>
      <c r="B313" s="1" t="s">
        <v>8906</v>
      </c>
      <c r="C313" s="46">
        <v>83.03</v>
      </c>
      <c r="D313" s="66" t="s">
        <v>34</v>
      </c>
      <c r="E313" s="66" t="s">
        <v>60</v>
      </c>
      <c r="G313" s="50"/>
      <c r="L313" s="44"/>
      <c r="M313" s="8"/>
    </row>
    <row r="314" spans="1:13">
      <c r="A314" s="66" t="s">
        <v>8765</v>
      </c>
      <c r="B314" t="s">
        <v>8766</v>
      </c>
      <c r="C314" s="45">
        <v>36.24</v>
      </c>
      <c r="D314" s="66" t="s">
        <v>20</v>
      </c>
      <c r="E314" s="66"/>
      <c r="G314" s="50"/>
      <c r="L314" s="44"/>
      <c r="M314" s="8"/>
    </row>
    <row r="315" spans="1:13">
      <c r="A315" s="1" t="s">
        <v>8799</v>
      </c>
      <c r="B315" s="1" t="s">
        <v>8585</v>
      </c>
      <c r="C315" s="46">
        <v>166.93</v>
      </c>
      <c r="D315" s="66" t="s">
        <v>34</v>
      </c>
      <c r="E315" s="66" t="s">
        <v>60</v>
      </c>
      <c r="G315" s="50"/>
      <c r="L315" s="44"/>
      <c r="M315" s="8"/>
    </row>
    <row r="316" spans="1:13">
      <c r="A316" s="1" t="s">
        <v>8900</v>
      </c>
      <c r="B316" s="1" t="s">
        <v>8770</v>
      </c>
      <c r="C316" s="46">
        <v>24.95</v>
      </c>
      <c r="D316" s="66" t="s">
        <v>26</v>
      </c>
      <c r="E316" s="66"/>
      <c r="G316" s="50"/>
      <c r="L316" s="44"/>
      <c r="M316" s="8"/>
    </row>
    <row r="317" spans="1:13">
      <c r="A317" s="1" t="s">
        <v>8586</v>
      </c>
      <c r="B317" s="1" t="s">
        <v>8587</v>
      </c>
      <c r="C317" s="46">
        <v>23.42</v>
      </c>
      <c r="D317" s="66" t="s">
        <v>26</v>
      </c>
      <c r="E317" s="66"/>
      <c r="F317" s="1"/>
      <c r="G317" s="50"/>
      <c r="L317" s="44"/>
      <c r="M317" s="8"/>
    </row>
    <row r="318" spans="1:13">
      <c r="A318" s="1" t="s">
        <v>8586</v>
      </c>
      <c r="B318" s="1" t="s">
        <v>8651</v>
      </c>
      <c r="C318" s="46">
        <v>23.42</v>
      </c>
      <c r="D318" s="66" t="s">
        <v>38</v>
      </c>
      <c r="E318" s="66"/>
      <c r="G318" s="50"/>
      <c r="L318" s="44"/>
      <c r="M318" s="8"/>
    </row>
    <row r="319" spans="1:13">
      <c r="A319" s="1" t="s">
        <v>8772</v>
      </c>
      <c r="B319" s="1" t="s">
        <v>8864</v>
      </c>
      <c r="C319" s="46">
        <v>41.73</v>
      </c>
      <c r="D319" s="66" t="s">
        <v>26</v>
      </c>
      <c r="E319" s="66" t="s">
        <v>65</v>
      </c>
      <c r="G319" s="50"/>
      <c r="L319" s="44"/>
      <c r="M319" s="8"/>
    </row>
    <row r="320" spans="1:13">
      <c r="A320" s="1" t="s">
        <v>8773</v>
      </c>
      <c r="B320" s="1" t="s">
        <v>8901</v>
      </c>
      <c r="C320" s="46">
        <v>34.22</v>
      </c>
      <c r="D320" s="66" t="s">
        <v>26</v>
      </c>
      <c r="E320" s="66" t="s">
        <v>65</v>
      </c>
      <c r="G320" s="50"/>
      <c r="L320" s="44"/>
      <c r="M320" s="8"/>
    </row>
    <row r="321" spans="1:13">
      <c r="A321" s="1" t="s">
        <v>8589</v>
      </c>
      <c r="B321" s="1" t="s">
        <v>8902</v>
      </c>
      <c r="C321" s="46">
        <v>29.61</v>
      </c>
      <c r="D321" s="66" t="s">
        <v>26</v>
      </c>
      <c r="E321" s="66" t="s">
        <v>65</v>
      </c>
      <c r="G321" s="50"/>
      <c r="L321" s="44"/>
      <c r="M321" s="8"/>
    </row>
    <row r="322" spans="1:13">
      <c r="A322" s="1" t="s">
        <v>8868</v>
      </c>
      <c r="B322" s="1" t="s">
        <v>8869</v>
      </c>
      <c r="C322" s="46">
        <v>61.2</v>
      </c>
      <c r="D322" s="66" t="s">
        <v>26</v>
      </c>
      <c r="E322" s="66" t="s">
        <v>6546</v>
      </c>
      <c r="G322" s="50"/>
      <c r="L322" s="44"/>
      <c r="M322" s="8"/>
    </row>
    <row r="323" spans="1:13">
      <c r="A323" s="1" t="s">
        <v>8870</v>
      </c>
      <c r="B323" s="1" t="s">
        <v>8871</v>
      </c>
      <c r="C323" s="46">
        <v>29.84</v>
      </c>
      <c r="D323" s="66" t="s">
        <v>20</v>
      </c>
      <c r="E323" s="66"/>
      <c r="G323" s="50"/>
      <c r="L323" s="44"/>
      <c r="M323" s="8"/>
    </row>
    <row r="324" spans="1:13">
      <c r="A324" s="1" t="s">
        <v>8907</v>
      </c>
      <c r="B324" s="1" t="s">
        <v>8872</v>
      </c>
      <c r="C324" s="46">
        <v>29.84</v>
      </c>
      <c r="D324" s="66" t="s">
        <v>20</v>
      </c>
      <c r="E324" s="66"/>
      <c r="G324" s="50"/>
      <c r="L324" s="44"/>
      <c r="M324" s="8"/>
    </row>
    <row r="325" spans="1:13">
      <c r="A325" s="1" t="s">
        <v>8903</v>
      </c>
      <c r="B325" s="1" t="s">
        <v>8904</v>
      </c>
      <c r="C325" s="46">
        <v>24.25</v>
      </c>
      <c r="D325" s="66" t="s">
        <v>20</v>
      </c>
      <c r="E325" s="66"/>
      <c r="G325" s="50"/>
      <c r="L325" s="44"/>
      <c r="M325" s="8"/>
    </row>
    <row r="326" spans="1:13">
      <c r="A326" s="1" t="s">
        <v>8905</v>
      </c>
      <c r="B326" s="1" t="s">
        <v>8906</v>
      </c>
      <c r="C326" s="46">
        <v>83.03</v>
      </c>
      <c r="D326" s="66" t="s">
        <v>34</v>
      </c>
      <c r="E326" s="66" t="s">
        <v>60</v>
      </c>
      <c r="G326" s="50"/>
      <c r="L326" s="44"/>
      <c r="M326" s="8"/>
    </row>
    <row r="327" spans="1:13">
      <c r="A327" s="66" t="s">
        <v>8582</v>
      </c>
      <c r="B327" t="s">
        <v>8583</v>
      </c>
      <c r="C327" s="45">
        <v>48.05</v>
      </c>
      <c r="D327" s="66" t="s">
        <v>34</v>
      </c>
      <c r="E327" s="66" t="s">
        <v>59</v>
      </c>
      <c r="G327" s="50"/>
      <c r="L327" s="44"/>
      <c r="M327" s="8"/>
    </row>
    <row r="328" spans="1:13">
      <c r="A328" s="66" t="s">
        <v>8643</v>
      </c>
      <c r="B328" t="s">
        <v>8644</v>
      </c>
      <c r="C328" s="45">
        <v>127.03</v>
      </c>
      <c r="D328" s="66" t="s">
        <v>34</v>
      </c>
      <c r="E328" s="66" t="s">
        <v>60</v>
      </c>
      <c r="G328" s="50"/>
      <c r="L328" s="44"/>
      <c r="M328" s="8"/>
    </row>
    <row r="329" spans="1:13">
      <c r="A329" s="66" t="s">
        <v>8676</v>
      </c>
      <c r="B329" t="s">
        <v>8677</v>
      </c>
      <c r="C329" s="45">
        <v>33.26</v>
      </c>
      <c r="D329" s="66" t="s">
        <v>26</v>
      </c>
      <c r="E329" s="66"/>
      <c r="G329" s="50"/>
      <c r="L329" s="44"/>
      <c r="M329" s="8"/>
    </row>
    <row r="330" spans="1:13">
      <c r="A330" s="66" t="s">
        <v>8676</v>
      </c>
      <c r="B330" t="s">
        <v>8678</v>
      </c>
      <c r="C330" s="45">
        <v>24.95</v>
      </c>
      <c r="D330" s="66" t="s">
        <v>26</v>
      </c>
      <c r="E330" s="66"/>
      <c r="G330" s="50"/>
      <c r="L330" s="44"/>
      <c r="M330" s="8"/>
    </row>
    <row r="331" spans="1:13">
      <c r="A331" s="66" t="s">
        <v>8712</v>
      </c>
      <c r="B331" t="s">
        <v>8713</v>
      </c>
      <c r="C331" s="45">
        <v>110.59</v>
      </c>
      <c r="D331" s="66" t="s">
        <v>26</v>
      </c>
      <c r="E331" s="66"/>
      <c r="G331" s="50"/>
      <c r="L331" s="44"/>
      <c r="M331" s="8"/>
    </row>
    <row r="332" spans="1:13">
      <c r="A332" s="1" t="s">
        <v>8586</v>
      </c>
      <c r="B332" s="1" t="s">
        <v>8587</v>
      </c>
      <c r="C332" s="46">
        <v>23.42</v>
      </c>
      <c r="D332" s="66" t="s">
        <v>26</v>
      </c>
      <c r="E332" s="66"/>
      <c r="G332" s="50"/>
      <c r="L332" s="44"/>
      <c r="M332" s="8"/>
    </row>
    <row r="333" spans="1:13">
      <c r="A333" s="1" t="s">
        <v>8586</v>
      </c>
      <c r="B333" s="1" t="s">
        <v>8651</v>
      </c>
      <c r="C333" s="46">
        <v>23.42</v>
      </c>
      <c r="D333" s="66" t="s">
        <v>26</v>
      </c>
      <c r="E333" s="66"/>
      <c r="G333" s="50"/>
      <c r="L333" s="44"/>
      <c r="M333" s="8"/>
    </row>
    <row r="334" spans="1:13">
      <c r="A334" s="1" t="s">
        <v>8772</v>
      </c>
      <c r="B334" s="1" t="s">
        <v>8864</v>
      </c>
      <c r="C334" s="46">
        <v>41.73</v>
      </c>
      <c r="D334" s="66" t="s">
        <v>38</v>
      </c>
      <c r="E334" s="66" t="s">
        <v>65</v>
      </c>
      <c r="G334" s="50"/>
      <c r="L334" s="44"/>
      <c r="M334" s="8"/>
    </row>
    <row r="335" spans="1:13">
      <c r="A335" s="1" t="s">
        <v>8773</v>
      </c>
      <c r="B335" s="1" t="s">
        <v>8901</v>
      </c>
      <c r="C335" s="46">
        <v>34.22</v>
      </c>
      <c r="D335" s="66" t="s">
        <v>26</v>
      </c>
      <c r="E335" s="66" t="s">
        <v>65</v>
      </c>
      <c r="G335" s="50"/>
      <c r="L335" s="44"/>
      <c r="M335" s="8"/>
    </row>
    <row r="336" spans="1:13">
      <c r="A336" s="1" t="s">
        <v>8589</v>
      </c>
      <c r="B336" s="1" t="s">
        <v>8902</v>
      </c>
      <c r="C336" s="46">
        <v>29.61</v>
      </c>
      <c r="D336" s="66" t="s">
        <v>26</v>
      </c>
      <c r="E336" s="66" t="s">
        <v>65</v>
      </c>
      <c r="G336" s="50"/>
      <c r="L336" s="44"/>
      <c r="M336" s="8"/>
    </row>
    <row r="337" spans="1:13">
      <c r="A337" s="1" t="s">
        <v>8908</v>
      </c>
      <c r="B337" s="1" t="s">
        <v>8909</v>
      </c>
      <c r="C337" s="46">
        <v>38.42</v>
      </c>
      <c r="D337" s="66" t="s">
        <v>37</v>
      </c>
      <c r="E337" s="66" t="s">
        <v>65</v>
      </c>
      <c r="G337" s="50"/>
      <c r="L337" s="44"/>
      <c r="M337" s="8"/>
    </row>
    <row r="338" spans="1:13">
      <c r="A338" s="1" t="s">
        <v>8848</v>
      </c>
      <c r="B338" s="1" t="s">
        <v>8865</v>
      </c>
      <c r="C338" s="46">
        <v>41.02</v>
      </c>
      <c r="D338" s="66" t="s">
        <v>20</v>
      </c>
      <c r="E338" s="66"/>
      <c r="F338" s="1"/>
      <c r="G338" s="50"/>
      <c r="L338" s="44"/>
      <c r="M338" s="8"/>
    </row>
    <row r="339" spans="1:13">
      <c r="A339" s="1" t="s">
        <v>8870</v>
      </c>
      <c r="B339" s="1" t="s">
        <v>8871</v>
      </c>
      <c r="C339" s="46">
        <v>29.84</v>
      </c>
      <c r="D339" s="66" t="s">
        <v>20</v>
      </c>
      <c r="E339" s="66"/>
      <c r="G339" s="50"/>
      <c r="L339" s="44"/>
      <c r="M339" s="8"/>
    </row>
    <row r="340" spans="1:13">
      <c r="A340" s="1" t="s">
        <v>8907</v>
      </c>
      <c r="B340" s="1" t="s">
        <v>8872</v>
      </c>
      <c r="C340" s="46">
        <v>29.84</v>
      </c>
      <c r="D340" s="66" t="s">
        <v>20</v>
      </c>
      <c r="E340" s="66"/>
      <c r="G340" s="50"/>
      <c r="L340" s="44"/>
      <c r="M340" s="8"/>
    </row>
    <row r="341" spans="1:13">
      <c r="A341" s="1" t="s">
        <v>8791</v>
      </c>
      <c r="B341" s="1" t="s">
        <v>8792</v>
      </c>
      <c r="C341" s="46">
        <v>42.13</v>
      </c>
      <c r="D341" s="66" t="s">
        <v>34</v>
      </c>
      <c r="E341" s="66" t="s">
        <v>65</v>
      </c>
      <c r="G341" s="50"/>
      <c r="L341" s="44"/>
      <c r="M341" s="8"/>
    </row>
    <row r="342" spans="1:13">
      <c r="A342" s="1" t="s">
        <v>8791</v>
      </c>
      <c r="B342" s="1" t="s">
        <v>8792</v>
      </c>
      <c r="C342" s="46">
        <v>25.11</v>
      </c>
      <c r="D342" s="66" t="s">
        <v>34</v>
      </c>
      <c r="E342" s="66"/>
      <c r="G342" s="50"/>
      <c r="L342" s="44"/>
      <c r="M342" s="8"/>
    </row>
    <row r="343" spans="1:13">
      <c r="A343" s="1" t="s">
        <v>8698</v>
      </c>
      <c r="B343" s="1" t="s">
        <v>8892</v>
      </c>
      <c r="C343" s="46">
        <v>37.56</v>
      </c>
      <c r="D343" s="66" t="s">
        <v>26</v>
      </c>
      <c r="E343" s="66"/>
      <c r="G343" s="50"/>
      <c r="L343" s="44"/>
      <c r="M343" s="8"/>
    </row>
    <row r="344" spans="1:13">
      <c r="A344" s="1" t="s">
        <v>8851</v>
      </c>
      <c r="B344" s="1" t="s">
        <v>8603</v>
      </c>
      <c r="C344" s="46">
        <v>23.16</v>
      </c>
      <c r="D344" s="66" t="s">
        <v>34</v>
      </c>
      <c r="E344" s="66"/>
      <c r="G344" s="50"/>
      <c r="L344" s="44"/>
      <c r="M344" s="8"/>
    </row>
    <row r="345" spans="1:13">
      <c r="A345" s="1" t="s">
        <v>8910</v>
      </c>
      <c r="B345" s="1" t="s">
        <v>8911</v>
      </c>
      <c r="C345" s="46">
        <v>41.02</v>
      </c>
      <c r="D345" s="66" t="s">
        <v>7942</v>
      </c>
      <c r="E345" s="66"/>
      <c r="G345" s="50"/>
      <c r="L345" s="44"/>
      <c r="M345" s="8"/>
    </row>
    <row r="346" spans="1:13">
      <c r="A346" s="1" t="s">
        <v>8703</v>
      </c>
      <c r="B346" s="1" t="s">
        <v>8644</v>
      </c>
      <c r="C346" s="46">
        <v>127.03</v>
      </c>
      <c r="D346" s="66" t="s">
        <v>34</v>
      </c>
      <c r="E346" s="66" t="s">
        <v>60</v>
      </c>
      <c r="G346" s="50"/>
      <c r="L346" s="44"/>
      <c r="M346" s="8"/>
    </row>
    <row r="347" spans="1:13">
      <c r="A347" s="1" t="s">
        <v>8799</v>
      </c>
      <c r="B347" s="1" t="s">
        <v>8585</v>
      </c>
      <c r="C347" s="46">
        <v>166.93</v>
      </c>
      <c r="D347" s="66" t="s">
        <v>34</v>
      </c>
      <c r="E347" s="66" t="s">
        <v>60</v>
      </c>
      <c r="G347" s="50"/>
      <c r="L347" s="44"/>
      <c r="M347" s="8"/>
    </row>
    <row r="348" spans="1:13">
      <c r="A348" s="1" t="s">
        <v>8912</v>
      </c>
      <c r="B348" s="1" t="s">
        <v>8587</v>
      </c>
      <c r="C348" s="46">
        <v>23.42</v>
      </c>
      <c r="D348" s="66" t="s">
        <v>26</v>
      </c>
      <c r="E348" s="66"/>
      <c r="G348" s="50"/>
      <c r="L348" s="44"/>
      <c r="M348" s="8"/>
    </row>
    <row r="349" spans="1:13">
      <c r="A349" s="1" t="s">
        <v>8586</v>
      </c>
      <c r="B349" s="1" t="s">
        <v>8651</v>
      </c>
      <c r="C349" s="46">
        <v>23.42</v>
      </c>
      <c r="D349" s="66" t="s">
        <v>26</v>
      </c>
      <c r="E349" s="66"/>
      <c r="G349" s="50"/>
      <c r="L349" s="44"/>
      <c r="M349" s="8"/>
    </row>
    <row r="350" spans="1:13">
      <c r="A350" s="1" t="s">
        <v>8773</v>
      </c>
      <c r="B350" s="1" t="s">
        <v>8774</v>
      </c>
      <c r="C350" s="46">
        <v>34.22</v>
      </c>
      <c r="D350" s="66" t="s">
        <v>26</v>
      </c>
      <c r="E350" s="66" t="s">
        <v>65</v>
      </c>
      <c r="F350" s="1"/>
      <c r="G350" s="50"/>
      <c r="L350" s="44"/>
      <c r="M350" s="8"/>
    </row>
    <row r="351" spans="1:13">
      <c r="A351" s="1" t="s">
        <v>8913</v>
      </c>
      <c r="B351" s="1" t="s">
        <v>8869</v>
      </c>
      <c r="C351" s="46">
        <v>61.2</v>
      </c>
      <c r="D351" s="66" t="s">
        <v>26</v>
      </c>
      <c r="E351" s="66" t="s">
        <v>6546</v>
      </c>
      <c r="G351" s="50"/>
      <c r="L351" s="44"/>
      <c r="M351" s="8"/>
    </row>
    <row r="352" spans="1:13">
      <c r="A352" s="1" t="s">
        <v>8589</v>
      </c>
      <c r="B352" s="1" t="s">
        <v>8590</v>
      </c>
      <c r="C352" s="46">
        <v>29.61</v>
      </c>
      <c r="D352" s="66" t="s">
        <v>26</v>
      </c>
      <c r="E352" s="66" t="s">
        <v>65</v>
      </c>
      <c r="G352" s="50"/>
      <c r="L352" s="44"/>
      <c r="M352" s="8"/>
    </row>
    <row r="353" spans="1:13">
      <c r="A353" s="1" t="s">
        <v>8914</v>
      </c>
      <c r="B353" s="1" t="s">
        <v>8915</v>
      </c>
      <c r="C353" s="46">
        <v>51.35</v>
      </c>
      <c r="D353" s="66" t="s">
        <v>34</v>
      </c>
      <c r="E353" s="66" t="s">
        <v>60</v>
      </c>
      <c r="G353" s="50"/>
      <c r="L353" s="44"/>
      <c r="M353" s="8"/>
    </row>
    <row r="354" spans="1:13">
      <c r="A354" s="1" t="s">
        <v>8799</v>
      </c>
      <c r="B354" s="1" t="s">
        <v>8687</v>
      </c>
      <c r="C354" s="46">
        <v>31.87</v>
      </c>
      <c r="D354" s="66" t="s">
        <v>34</v>
      </c>
      <c r="E354" s="66" t="s">
        <v>60</v>
      </c>
      <c r="G354" s="50"/>
      <c r="M354" s="8"/>
    </row>
    <row r="355" spans="1:13">
      <c r="A355" s="1" t="s">
        <v>8859</v>
      </c>
      <c r="B355" s="1" t="s">
        <v>8916</v>
      </c>
      <c r="C355" s="46">
        <v>37.56</v>
      </c>
      <c r="D355" s="66" t="s">
        <v>34</v>
      </c>
      <c r="E355" s="66"/>
      <c r="G355" s="50"/>
      <c r="M355" s="8"/>
    </row>
    <row r="356" spans="1:13">
      <c r="A356" s="1" t="s">
        <v>8729</v>
      </c>
      <c r="B356" s="1" t="s">
        <v>8917</v>
      </c>
      <c r="C356" s="46">
        <v>78.489999999999995</v>
      </c>
      <c r="D356" s="66" t="s">
        <v>34</v>
      </c>
      <c r="E356" s="66"/>
      <c r="G356" s="50"/>
      <c r="M356" s="8"/>
    </row>
    <row r="357" spans="1:13">
      <c r="A357" s="1" t="s">
        <v>8731</v>
      </c>
      <c r="B357" s="1" t="s">
        <v>8918</v>
      </c>
      <c r="C357" s="46">
        <v>42.54</v>
      </c>
      <c r="D357" s="66" t="s">
        <v>20</v>
      </c>
      <c r="E357" s="66"/>
      <c r="G357" s="50"/>
      <c r="M357" s="8"/>
    </row>
    <row r="358" spans="1:13">
      <c r="A358" s="1" t="s">
        <v>8731</v>
      </c>
      <c r="B358" s="1" t="s">
        <v>8919</v>
      </c>
      <c r="C358" s="46">
        <v>42.08</v>
      </c>
      <c r="D358" s="66" t="s">
        <v>20</v>
      </c>
      <c r="E358" s="66"/>
      <c r="G358" s="50"/>
      <c r="M358" s="8"/>
    </row>
    <row r="359" spans="1:13">
      <c r="A359" s="1" t="s">
        <v>8731</v>
      </c>
      <c r="B359" s="1" t="s">
        <v>8920</v>
      </c>
      <c r="C359" s="46">
        <v>36.68</v>
      </c>
      <c r="D359" s="66" t="s">
        <v>20</v>
      </c>
      <c r="E359" s="66"/>
      <c r="G359" s="50"/>
      <c r="M359" s="8"/>
    </row>
    <row r="360" spans="1:13">
      <c r="A360" s="1" t="s">
        <v>8731</v>
      </c>
      <c r="B360" s="1" t="s">
        <v>8921</v>
      </c>
      <c r="C360" s="46">
        <v>32.380000000000003</v>
      </c>
      <c r="D360" s="66" t="s">
        <v>20</v>
      </c>
      <c r="E360" s="66"/>
      <c r="G360" s="50"/>
      <c r="M360" s="8"/>
    </row>
    <row r="361" spans="1:13">
      <c r="A361" s="1" t="s">
        <v>8731</v>
      </c>
      <c r="B361" t="s">
        <v>8922</v>
      </c>
      <c r="C361" s="46">
        <v>32.590000000000003</v>
      </c>
      <c r="D361" s="66" t="s">
        <v>34</v>
      </c>
      <c r="E361" s="66"/>
      <c r="G361" s="50"/>
      <c r="M361" s="8"/>
    </row>
    <row r="362" spans="1:13">
      <c r="A362" s="1" t="s">
        <v>8737</v>
      </c>
      <c r="B362" t="s">
        <v>8923</v>
      </c>
      <c r="C362" s="46">
        <v>32.590000000000003</v>
      </c>
      <c r="D362" s="66" t="s">
        <v>34</v>
      </c>
      <c r="E362" s="66"/>
      <c r="F362" s="1"/>
      <c r="G362" s="50"/>
      <c r="M362" s="8"/>
    </row>
    <row r="363" spans="1:13">
      <c r="A363" s="1" t="s">
        <v>8737</v>
      </c>
      <c r="B363" s="1" t="s">
        <v>8885</v>
      </c>
      <c r="C363" s="46">
        <v>32.590000000000003</v>
      </c>
      <c r="D363" s="66" t="s">
        <v>34</v>
      </c>
      <c r="E363" s="66"/>
      <c r="G363" s="50"/>
      <c r="M363" s="8"/>
    </row>
    <row r="364" spans="1:13">
      <c r="A364" s="1" t="s">
        <v>8737</v>
      </c>
      <c r="B364" s="1" t="s">
        <v>8742</v>
      </c>
      <c r="C364" s="46">
        <v>32.590000000000003</v>
      </c>
      <c r="D364" s="66" t="s">
        <v>34</v>
      </c>
      <c r="E364" s="66"/>
      <c r="G364" s="50"/>
      <c r="M364" s="8"/>
    </row>
    <row r="365" spans="1:13">
      <c r="A365" s="1" t="s">
        <v>8743</v>
      </c>
      <c r="B365" s="1" t="s">
        <v>8744</v>
      </c>
      <c r="C365" s="46">
        <v>42.19</v>
      </c>
      <c r="D365" s="66" t="s">
        <v>39</v>
      </c>
      <c r="E365" s="66"/>
      <c r="G365" s="50"/>
      <c r="M365" s="8"/>
    </row>
    <row r="366" spans="1:13">
      <c r="A366" s="1" t="s">
        <v>8745</v>
      </c>
      <c r="B366" t="s">
        <v>8924</v>
      </c>
      <c r="C366" s="46">
        <v>23.65</v>
      </c>
      <c r="D366" s="66" t="s">
        <v>20</v>
      </c>
      <c r="E366" s="66"/>
      <c r="G366" s="50"/>
      <c r="M366" s="8"/>
    </row>
    <row r="367" spans="1:13">
      <c r="A367" s="1" t="s">
        <v>8745</v>
      </c>
      <c r="B367" s="1" t="s">
        <v>8925</v>
      </c>
      <c r="C367" s="46">
        <v>23.65</v>
      </c>
      <c r="D367" s="66" t="s">
        <v>20</v>
      </c>
      <c r="E367" s="66"/>
      <c r="G367" s="50"/>
      <c r="M367" s="8"/>
    </row>
    <row r="368" spans="1:13">
      <c r="A368" s="1" t="s">
        <v>8745</v>
      </c>
      <c r="B368" s="1" t="s">
        <v>8926</v>
      </c>
      <c r="C368" s="46">
        <v>33.869999999999997</v>
      </c>
      <c r="D368" s="66" t="s">
        <v>20</v>
      </c>
      <c r="E368" s="66"/>
      <c r="G368" s="50"/>
      <c r="M368" s="8"/>
    </row>
    <row r="369" spans="1:13">
      <c r="A369" s="1" t="s">
        <v>8745</v>
      </c>
      <c r="B369" s="1" t="s">
        <v>8750</v>
      </c>
      <c r="C369" s="46">
        <v>33.96</v>
      </c>
      <c r="D369" s="66" t="s">
        <v>20</v>
      </c>
      <c r="E369" s="66"/>
      <c r="G369" s="50"/>
      <c r="M369" s="8"/>
    </row>
    <row r="370" spans="1:13">
      <c r="A370" s="1" t="s">
        <v>8745</v>
      </c>
      <c r="B370" s="1" t="s">
        <v>8751</v>
      </c>
      <c r="C370" s="46">
        <v>33.96</v>
      </c>
      <c r="D370" s="66" t="s">
        <v>20</v>
      </c>
      <c r="E370" s="66"/>
      <c r="G370" s="50"/>
      <c r="M370" s="8"/>
    </row>
    <row r="371" spans="1:13">
      <c r="A371" s="1" t="s">
        <v>8745</v>
      </c>
      <c r="B371" s="1" t="s">
        <v>8927</v>
      </c>
      <c r="C371" s="46">
        <v>33.869999999999997</v>
      </c>
      <c r="D371" s="66" t="s">
        <v>20</v>
      </c>
      <c r="E371" s="66"/>
      <c r="G371" s="50"/>
      <c r="M371" s="8"/>
    </row>
    <row r="372" spans="1:13">
      <c r="A372" s="1" t="s">
        <v>8731</v>
      </c>
      <c r="B372" s="1" t="s">
        <v>8928</v>
      </c>
      <c r="C372" s="46">
        <v>32.64</v>
      </c>
      <c r="D372" s="66" t="s">
        <v>34</v>
      </c>
      <c r="E372" s="66"/>
      <c r="G372" s="50"/>
      <c r="M372" s="8"/>
    </row>
    <row r="373" spans="1:13">
      <c r="A373" s="1" t="s">
        <v>8722</v>
      </c>
      <c r="B373" s="1" t="s">
        <v>8929</v>
      </c>
      <c r="C373" s="46">
        <v>62.06</v>
      </c>
      <c r="D373" s="66" t="s">
        <v>20</v>
      </c>
      <c r="E373" s="66"/>
      <c r="G373" s="50"/>
      <c r="M373" s="8"/>
    </row>
    <row r="374" spans="1:13">
      <c r="A374" s="1" t="s">
        <v>8722</v>
      </c>
      <c r="B374" s="1" t="s">
        <v>8930</v>
      </c>
      <c r="C374" s="46">
        <v>21.35</v>
      </c>
      <c r="D374" s="66" t="s">
        <v>34</v>
      </c>
      <c r="E374" s="66"/>
      <c r="G374" s="50"/>
      <c r="M374" s="8"/>
    </row>
    <row r="375" spans="1:13">
      <c r="A375" s="1" t="s">
        <v>8722</v>
      </c>
      <c r="B375" s="1" t="s">
        <v>8931</v>
      </c>
      <c r="C375" s="46">
        <v>21.35</v>
      </c>
      <c r="D375" s="66" t="s">
        <v>34</v>
      </c>
      <c r="E375" s="66"/>
      <c r="G375" s="50"/>
      <c r="M375" s="8"/>
    </row>
    <row r="376" spans="1:13">
      <c r="A376" s="1" t="s">
        <v>8932</v>
      </c>
      <c r="B376" s="1" t="s">
        <v>8933</v>
      </c>
      <c r="C376" s="46">
        <v>36.71</v>
      </c>
      <c r="D376" s="66" t="s">
        <v>34</v>
      </c>
      <c r="E376" s="66"/>
      <c r="G376" s="50"/>
      <c r="M376" s="8"/>
    </row>
    <row r="377" spans="1:13">
      <c r="A377" s="1" t="s">
        <v>8934</v>
      </c>
      <c r="B377" s="1" t="s">
        <v>8935</v>
      </c>
      <c r="C377" s="46">
        <v>30.89</v>
      </c>
      <c r="D377" s="66" t="s">
        <v>34</v>
      </c>
      <c r="E377" s="66" t="s">
        <v>60</v>
      </c>
      <c r="G377" s="50"/>
      <c r="M377" s="8"/>
    </row>
    <row r="378" spans="1:13">
      <c r="A378" s="1" t="s">
        <v>8859</v>
      </c>
      <c r="B378" s="1" t="s">
        <v>8698</v>
      </c>
      <c r="C378" s="46">
        <v>35.25</v>
      </c>
      <c r="D378" s="66" t="s">
        <v>34</v>
      </c>
      <c r="E378" s="66"/>
      <c r="G378" s="50"/>
      <c r="M378" s="8"/>
    </row>
    <row r="379" spans="1:13">
      <c r="A379" s="1" t="s">
        <v>8698</v>
      </c>
      <c r="B379" s="1" t="s">
        <v>8916</v>
      </c>
      <c r="C379" s="46">
        <v>37.56</v>
      </c>
      <c r="D379" s="66" t="s">
        <v>34</v>
      </c>
      <c r="E379" s="66"/>
      <c r="G379" s="50"/>
      <c r="M379" s="8"/>
    </row>
    <row r="380" spans="1:13">
      <c r="A380" s="1" t="s">
        <v>8808</v>
      </c>
      <c r="B380" s="1" t="s">
        <v>8841</v>
      </c>
      <c r="C380">
        <v>30.74</v>
      </c>
      <c r="D380" s="66" t="s">
        <v>20</v>
      </c>
      <c r="E380" s="66"/>
      <c r="G380" s="50"/>
      <c r="M380" s="8"/>
    </row>
    <row r="381" spans="1:13">
      <c r="A381" s="66" t="s">
        <v>8640</v>
      </c>
      <c r="B381" t="s">
        <v>8581</v>
      </c>
      <c r="C381" s="45">
        <v>44.95</v>
      </c>
      <c r="D381" s="66" t="s">
        <v>20</v>
      </c>
      <c r="E381" s="66"/>
      <c r="G381" s="50"/>
      <c r="M381" s="8"/>
    </row>
    <row r="382" spans="1:13">
      <c r="A382" s="66" t="s">
        <v>8641</v>
      </c>
      <c r="B382" t="s">
        <v>8642</v>
      </c>
      <c r="C382" s="45">
        <v>48.05</v>
      </c>
      <c r="D382" s="66" t="s">
        <v>34</v>
      </c>
      <c r="E382" s="66" t="s">
        <v>59</v>
      </c>
      <c r="G382" s="50"/>
      <c r="M382" s="8"/>
    </row>
    <row r="383" spans="1:13">
      <c r="A383" s="66" t="s">
        <v>8643</v>
      </c>
      <c r="B383" t="s">
        <v>8644</v>
      </c>
      <c r="C383" s="45">
        <v>127.03</v>
      </c>
      <c r="D383" s="66" t="s">
        <v>34</v>
      </c>
      <c r="E383" s="66" t="s">
        <v>60</v>
      </c>
      <c r="G383" s="50"/>
      <c r="M383" s="8"/>
    </row>
    <row r="384" spans="1:13">
      <c r="A384" s="66" t="s">
        <v>8645</v>
      </c>
      <c r="B384" t="s">
        <v>8646</v>
      </c>
      <c r="C384" s="45">
        <v>167.65</v>
      </c>
      <c r="D384" s="66" t="s">
        <v>34</v>
      </c>
      <c r="E384" s="66" t="s">
        <v>60</v>
      </c>
      <c r="G384" s="50"/>
      <c r="M384" s="8"/>
    </row>
    <row r="385" spans="1:13">
      <c r="A385" s="66" t="s">
        <v>8712</v>
      </c>
      <c r="B385" t="s">
        <v>8713</v>
      </c>
      <c r="C385" s="45">
        <v>110.59</v>
      </c>
      <c r="D385" s="66" t="s">
        <v>26</v>
      </c>
      <c r="E385" s="66"/>
      <c r="G385" s="50"/>
      <c r="M385" s="8"/>
    </row>
    <row r="386" spans="1:13">
      <c r="A386" s="1" t="s">
        <v>8912</v>
      </c>
      <c r="B386" s="1" t="s">
        <v>8587</v>
      </c>
      <c r="C386" s="46">
        <v>23.42</v>
      </c>
      <c r="D386" s="66" t="s">
        <v>26</v>
      </c>
      <c r="E386" s="66"/>
      <c r="G386" s="50"/>
      <c r="M386" s="8"/>
    </row>
    <row r="387" spans="1:13">
      <c r="A387" s="1" t="s">
        <v>8586</v>
      </c>
      <c r="B387" s="1" t="s">
        <v>8651</v>
      </c>
      <c r="C387" s="46">
        <v>23.42</v>
      </c>
      <c r="D387" s="66" t="s">
        <v>26</v>
      </c>
      <c r="E387" s="66"/>
      <c r="G387" s="50"/>
      <c r="M387" s="8"/>
    </row>
    <row r="388" spans="1:13">
      <c r="A388" s="1" t="s">
        <v>8772</v>
      </c>
      <c r="B388" s="1" t="s">
        <v>8864</v>
      </c>
      <c r="C388" s="46">
        <v>41.73</v>
      </c>
      <c r="D388" s="66" t="s">
        <v>38</v>
      </c>
      <c r="E388" s="66" t="s">
        <v>65</v>
      </c>
      <c r="F388" s="1"/>
      <c r="G388" s="50"/>
      <c r="M388" s="8"/>
    </row>
    <row r="389" spans="1:13">
      <c r="A389" s="1" t="s">
        <v>8773</v>
      </c>
      <c r="B389" s="1" t="s">
        <v>8774</v>
      </c>
      <c r="C389" s="46">
        <v>34.22</v>
      </c>
      <c r="D389" s="66" t="s">
        <v>26</v>
      </c>
      <c r="E389" s="66" t="s">
        <v>65</v>
      </c>
      <c r="F389" s="1"/>
      <c r="G389" s="50"/>
      <c r="M389" s="8"/>
    </row>
    <row r="390" spans="1:13">
      <c r="A390" s="1" t="s">
        <v>8592</v>
      </c>
      <c r="B390" s="1" t="s">
        <v>8683</v>
      </c>
      <c r="C390" s="46">
        <v>42.87</v>
      </c>
      <c r="D390" s="66" t="s">
        <v>34</v>
      </c>
      <c r="E390" s="66"/>
      <c r="G390" s="50"/>
      <c r="M390" s="8"/>
    </row>
    <row r="391" spans="1:13">
      <c r="A391" s="1" t="s">
        <v>8870</v>
      </c>
      <c r="B391" s="1" t="s">
        <v>8872</v>
      </c>
      <c r="C391" s="46">
        <v>29.84</v>
      </c>
      <c r="D391" s="66" t="s">
        <v>20</v>
      </c>
      <c r="E391" s="66"/>
      <c r="G391" s="50"/>
      <c r="M391" s="8"/>
    </row>
    <row r="392" spans="1:13">
      <c r="A392" s="1" t="s">
        <v>8903</v>
      </c>
      <c r="B392" s="1" t="s">
        <v>8904</v>
      </c>
      <c r="C392" s="46">
        <v>24.25</v>
      </c>
      <c r="D392" s="66" t="s">
        <v>20</v>
      </c>
      <c r="E392" s="66"/>
      <c r="G392" s="50"/>
      <c r="M392" s="8"/>
    </row>
    <row r="393" spans="1:13">
      <c r="A393" s="1" t="s">
        <v>8905</v>
      </c>
      <c r="B393" s="1" t="s">
        <v>8906</v>
      </c>
      <c r="C393" s="46">
        <v>83.03</v>
      </c>
      <c r="D393" s="66" t="s">
        <v>34</v>
      </c>
      <c r="E393" s="66" t="s">
        <v>60</v>
      </c>
      <c r="G393" s="50"/>
      <c r="M393" s="8"/>
    </row>
    <row r="394" spans="1:13">
      <c r="A394" s="1" t="s">
        <v>8731</v>
      </c>
      <c r="B394" s="1" t="s">
        <v>8936</v>
      </c>
      <c r="C394" s="46">
        <v>44.95</v>
      </c>
      <c r="D394" s="66" t="s">
        <v>20</v>
      </c>
      <c r="E394" s="66"/>
      <c r="G394" s="50"/>
      <c r="M394" s="8"/>
    </row>
    <row r="395" spans="1:13">
      <c r="A395" s="1" t="s">
        <v>8731</v>
      </c>
      <c r="B395" s="1" t="s">
        <v>8937</v>
      </c>
      <c r="C395" s="46">
        <v>42.08</v>
      </c>
      <c r="D395" s="66" t="s">
        <v>20</v>
      </c>
      <c r="E395" s="66"/>
      <c r="G395" s="50"/>
      <c r="M395" s="8"/>
    </row>
    <row r="396" spans="1:13">
      <c r="A396" s="1" t="s">
        <v>8731</v>
      </c>
      <c r="B396" s="1" t="s">
        <v>8938</v>
      </c>
      <c r="C396" s="46">
        <v>36.68</v>
      </c>
      <c r="D396" s="66" t="s">
        <v>20</v>
      </c>
      <c r="E396" s="66"/>
      <c r="G396" s="50"/>
      <c r="M396" s="8"/>
    </row>
    <row r="397" spans="1:13">
      <c r="A397" s="1" t="s">
        <v>8731</v>
      </c>
      <c r="B397" s="1" t="s">
        <v>8877</v>
      </c>
      <c r="C397" s="46">
        <v>32.380000000000003</v>
      </c>
      <c r="D397" s="66" t="s">
        <v>20</v>
      </c>
      <c r="E397" s="66"/>
      <c r="G397" s="50"/>
      <c r="M397" s="8"/>
    </row>
    <row r="398" spans="1:13">
      <c r="A398" s="1" t="s">
        <v>8686</v>
      </c>
      <c r="B398" t="s">
        <v>8642</v>
      </c>
      <c r="C398" s="46">
        <v>48.05</v>
      </c>
      <c r="D398" s="66" t="s">
        <v>34</v>
      </c>
      <c r="E398" s="66" t="s">
        <v>59</v>
      </c>
      <c r="G398" s="50"/>
      <c r="M398" s="8"/>
    </row>
    <row r="399" spans="1:13">
      <c r="A399" s="1" t="s">
        <v>8676</v>
      </c>
      <c r="B399" t="s">
        <v>8939</v>
      </c>
      <c r="C399" s="46">
        <v>33.26</v>
      </c>
      <c r="D399" s="66" t="s">
        <v>26</v>
      </c>
      <c r="E399" s="66"/>
      <c r="F399" s="1"/>
      <c r="G399" s="50"/>
      <c r="M399" s="8"/>
    </row>
    <row r="400" spans="1:13">
      <c r="A400" s="1" t="s">
        <v>8676</v>
      </c>
      <c r="B400" s="1" t="s">
        <v>8678</v>
      </c>
      <c r="C400" s="46">
        <v>33.26</v>
      </c>
      <c r="D400" s="66" t="s">
        <v>26</v>
      </c>
      <c r="E400" s="66"/>
      <c r="G400" s="50"/>
      <c r="M400" s="8"/>
    </row>
    <row r="401" spans="1:13">
      <c r="A401" s="1" t="s">
        <v>8676</v>
      </c>
      <c r="B401" s="1" t="s">
        <v>8940</v>
      </c>
      <c r="C401" s="46">
        <v>33.26</v>
      </c>
      <c r="D401" s="66" t="s">
        <v>26</v>
      </c>
      <c r="E401" s="66"/>
      <c r="G401" s="50"/>
      <c r="M401" s="8"/>
    </row>
    <row r="402" spans="1:13">
      <c r="A402" s="1" t="s">
        <v>8676</v>
      </c>
      <c r="B402" s="1" t="s">
        <v>8941</v>
      </c>
      <c r="C402" s="46">
        <v>33.26</v>
      </c>
      <c r="D402" s="66" t="s">
        <v>26</v>
      </c>
      <c r="E402" s="66"/>
      <c r="G402" s="50"/>
      <c r="M402" s="8"/>
    </row>
    <row r="403" spans="1:13">
      <c r="A403" s="1" t="s">
        <v>8942</v>
      </c>
      <c r="B403" t="s">
        <v>8943</v>
      </c>
      <c r="C403" s="46">
        <v>38.26</v>
      </c>
      <c r="D403" s="66" t="s">
        <v>26</v>
      </c>
      <c r="E403" s="66" t="s">
        <v>65</v>
      </c>
      <c r="G403" s="50"/>
      <c r="M403" s="8"/>
    </row>
    <row r="404" spans="1:13">
      <c r="A404" s="1" t="s">
        <v>8912</v>
      </c>
      <c r="B404" s="1" t="s">
        <v>8587</v>
      </c>
      <c r="C404" s="46">
        <v>23.42</v>
      </c>
      <c r="D404" s="66" t="s">
        <v>26</v>
      </c>
      <c r="E404" s="66"/>
      <c r="G404" s="50"/>
      <c r="M404" s="8"/>
    </row>
    <row r="405" spans="1:13">
      <c r="A405" s="1" t="s">
        <v>8586</v>
      </c>
      <c r="B405" s="1" t="s">
        <v>8651</v>
      </c>
      <c r="C405" s="46">
        <v>23.42</v>
      </c>
      <c r="D405" s="66" t="s">
        <v>26</v>
      </c>
      <c r="E405" s="66"/>
      <c r="G405" s="50"/>
      <c r="M405" s="8"/>
    </row>
    <row r="406" spans="1:13">
      <c r="A406" s="1" t="s">
        <v>8773</v>
      </c>
      <c r="B406" s="1" t="s">
        <v>8944</v>
      </c>
      <c r="C406" s="46">
        <v>34.22</v>
      </c>
      <c r="D406" s="66" t="s">
        <v>26</v>
      </c>
      <c r="E406" s="66" t="s">
        <v>65</v>
      </c>
      <c r="G406" s="50"/>
      <c r="M406" s="8"/>
    </row>
    <row r="407" spans="1:13">
      <c r="A407" s="1" t="s">
        <v>8589</v>
      </c>
      <c r="B407" t="s">
        <v>8590</v>
      </c>
      <c r="C407" s="46">
        <v>29.61</v>
      </c>
      <c r="D407" s="66" t="s">
        <v>26</v>
      </c>
      <c r="E407" s="66" t="s">
        <v>65</v>
      </c>
      <c r="G407" s="50"/>
      <c r="M407" s="8"/>
    </row>
    <row r="408" spans="1:13">
      <c r="A408" s="1" t="s">
        <v>8908</v>
      </c>
      <c r="B408" s="1" t="s">
        <v>8909</v>
      </c>
      <c r="C408" s="46">
        <v>39.44</v>
      </c>
      <c r="D408" s="66" t="s">
        <v>37</v>
      </c>
      <c r="E408" s="66" t="s">
        <v>65</v>
      </c>
      <c r="G408" s="50"/>
      <c r="M408" s="8"/>
    </row>
    <row r="409" spans="1:13">
      <c r="A409" s="1" t="s">
        <v>8745</v>
      </c>
      <c r="B409" t="s">
        <v>8945</v>
      </c>
      <c r="C409" s="46">
        <v>34.119999999999997</v>
      </c>
      <c r="D409" s="66" t="s">
        <v>20</v>
      </c>
      <c r="E409" s="66"/>
      <c r="G409" s="50"/>
      <c r="M409" s="8"/>
    </row>
    <row r="410" spans="1:13">
      <c r="A410" s="1" t="s">
        <v>8745</v>
      </c>
      <c r="B410" s="1" t="s">
        <v>8946</v>
      </c>
      <c r="C410" s="46">
        <v>33.869999999999997</v>
      </c>
      <c r="D410" s="66" t="s">
        <v>20</v>
      </c>
      <c r="E410" s="66"/>
      <c r="G410" s="50"/>
      <c r="M410" s="8"/>
    </row>
    <row r="411" spans="1:13">
      <c r="A411" s="1" t="s">
        <v>8745</v>
      </c>
      <c r="B411" s="1" t="s">
        <v>8752</v>
      </c>
      <c r="C411" s="46">
        <v>30.03</v>
      </c>
      <c r="D411" s="66" t="s">
        <v>20</v>
      </c>
      <c r="E411" s="66"/>
      <c r="G411" s="50"/>
      <c r="M411" s="8"/>
    </row>
    <row r="412" spans="1:13">
      <c r="A412" s="1" t="s">
        <v>8745</v>
      </c>
      <c r="B412" s="1" t="s">
        <v>8753</v>
      </c>
      <c r="C412" s="46">
        <v>33.869999999999997</v>
      </c>
      <c r="D412" s="66" t="s">
        <v>20</v>
      </c>
      <c r="E412" s="66"/>
      <c r="G412" s="50"/>
      <c r="M412" s="8"/>
    </row>
    <row r="413" spans="1:13">
      <c r="A413" s="1" t="s">
        <v>8745</v>
      </c>
      <c r="B413" s="1" t="s">
        <v>8947</v>
      </c>
      <c r="C413" s="46">
        <v>25.16</v>
      </c>
      <c r="D413" s="66" t="s">
        <v>20</v>
      </c>
      <c r="E413" s="66"/>
      <c r="G413" s="50"/>
      <c r="M413" s="8"/>
    </row>
    <row r="414" spans="1:13">
      <c r="A414" s="1" t="s">
        <v>8594</v>
      </c>
      <c r="B414" s="1" t="s">
        <v>8595</v>
      </c>
      <c r="C414" s="46">
        <v>22.41</v>
      </c>
      <c r="D414" s="66" t="s">
        <v>34</v>
      </c>
      <c r="E414" s="66" t="s">
        <v>60</v>
      </c>
      <c r="G414" s="50"/>
      <c r="M414" s="8"/>
    </row>
    <row r="415" spans="1:13">
      <c r="A415" s="1" t="s">
        <v>8859</v>
      </c>
      <c r="B415" s="1" t="s">
        <v>8859</v>
      </c>
      <c r="C415" s="46">
        <v>37.56</v>
      </c>
      <c r="D415" s="66" t="s">
        <v>34</v>
      </c>
      <c r="E415" s="66"/>
      <c r="G415" s="50"/>
      <c r="M415" s="8"/>
    </row>
    <row r="416" spans="1:13">
      <c r="A416" s="1" t="s">
        <v>8948</v>
      </c>
      <c r="B416" s="1" t="s">
        <v>8949</v>
      </c>
      <c r="C416" s="46">
        <v>47.01</v>
      </c>
      <c r="D416" s="66" t="s">
        <v>34</v>
      </c>
      <c r="E416" s="66"/>
      <c r="G416" s="50"/>
      <c r="M416" s="8"/>
    </row>
    <row r="417" spans="1:13">
      <c r="A417" s="1" t="s">
        <v>8647</v>
      </c>
      <c r="B417" s="1" t="s">
        <v>8950</v>
      </c>
      <c r="C417" s="46">
        <v>24.95</v>
      </c>
      <c r="D417" s="66" t="s">
        <v>26</v>
      </c>
      <c r="E417" s="66"/>
      <c r="G417" s="50"/>
      <c r="M417" s="8"/>
    </row>
    <row r="418" spans="1:13">
      <c r="A418" s="1" t="s">
        <v>8912</v>
      </c>
      <c r="B418" s="1" t="s">
        <v>8587</v>
      </c>
      <c r="C418" s="46">
        <v>23.42</v>
      </c>
      <c r="D418" s="66" t="s">
        <v>26</v>
      </c>
      <c r="E418" s="66"/>
      <c r="G418" s="50"/>
      <c r="M418" s="8"/>
    </row>
    <row r="419" spans="1:13">
      <c r="A419" s="1" t="s">
        <v>8586</v>
      </c>
      <c r="B419" s="1" t="s">
        <v>8651</v>
      </c>
      <c r="C419" s="46">
        <v>23.42</v>
      </c>
      <c r="D419" s="66" t="s">
        <v>26</v>
      </c>
      <c r="E419" s="66"/>
      <c r="G419" s="50"/>
      <c r="M419" s="8"/>
    </row>
    <row r="420" spans="1:13">
      <c r="A420" s="1" t="s">
        <v>8951</v>
      </c>
      <c r="B420" s="1" t="s">
        <v>8864</v>
      </c>
      <c r="C420" s="46">
        <v>41.73</v>
      </c>
      <c r="D420" s="66" t="s">
        <v>38</v>
      </c>
      <c r="E420" s="66" t="s">
        <v>65</v>
      </c>
      <c r="F420" s="1"/>
      <c r="G420" s="50"/>
      <c r="M420" s="8"/>
    </row>
    <row r="421" spans="1:13">
      <c r="A421" s="1" t="s">
        <v>8952</v>
      </c>
      <c r="B421" s="1" t="s">
        <v>8901</v>
      </c>
      <c r="C421" s="46">
        <v>34.22</v>
      </c>
      <c r="D421" s="66" t="s">
        <v>26</v>
      </c>
      <c r="E421" s="66"/>
      <c r="G421" s="50"/>
      <c r="M421" s="8"/>
    </row>
    <row r="422" spans="1:13">
      <c r="A422" t="s">
        <v>8953</v>
      </c>
      <c r="B422" s="1" t="s">
        <v>8869</v>
      </c>
      <c r="C422" s="46">
        <v>61.2</v>
      </c>
      <c r="D422" s="66" t="s">
        <v>26</v>
      </c>
      <c r="E422" s="66" t="s">
        <v>65</v>
      </c>
      <c r="G422" s="50"/>
      <c r="M422" s="8"/>
    </row>
    <row r="423" spans="1:13">
      <c r="A423" s="1" t="s">
        <v>8589</v>
      </c>
      <c r="B423" s="1" t="s">
        <v>8954</v>
      </c>
      <c r="C423" s="46">
        <v>29.61</v>
      </c>
      <c r="D423" s="66" t="s">
        <v>26</v>
      </c>
      <c r="E423" s="66" t="s">
        <v>65</v>
      </c>
      <c r="G423" s="50"/>
      <c r="M423" s="8"/>
    </row>
    <row r="424" spans="1:13">
      <c r="A424" s="1" t="s">
        <v>8955</v>
      </c>
      <c r="B424" s="1" t="s">
        <v>8956</v>
      </c>
      <c r="C424" s="46">
        <v>49.57</v>
      </c>
      <c r="D424" s="66" t="s">
        <v>34</v>
      </c>
      <c r="E424" s="66"/>
      <c r="G424" s="50"/>
      <c r="M424" s="8"/>
    </row>
    <row r="425" spans="1:13">
      <c r="A425" s="1" t="s">
        <v>8957</v>
      </c>
      <c r="B425" s="1" t="s">
        <v>8909</v>
      </c>
      <c r="C425" s="46">
        <v>39.44</v>
      </c>
      <c r="D425" s="66" t="s">
        <v>38</v>
      </c>
      <c r="E425" s="66" t="s">
        <v>65</v>
      </c>
      <c r="G425" s="50"/>
      <c r="M425" s="8"/>
    </row>
    <row r="426" spans="1:13">
      <c r="A426" s="1" t="s">
        <v>8958</v>
      </c>
      <c r="B426" s="1" t="s">
        <v>8683</v>
      </c>
      <c r="C426" s="46">
        <v>42.87</v>
      </c>
      <c r="D426" s="66" t="s">
        <v>34</v>
      </c>
      <c r="E426" s="66"/>
      <c r="G426" s="50"/>
      <c r="M426" s="8"/>
    </row>
    <row r="427" spans="1:13">
      <c r="A427" s="1" t="s">
        <v>8959</v>
      </c>
      <c r="B427" s="1" t="s">
        <v>8960</v>
      </c>
      <c r="C427" s="46">
        <v>50.66</v>
      </c>
      <c r="D427" s="66" t="s">
        <v>26</v>
      </c>
      <c r="E427" s="66"/>
      <c r="G427" s="50"/>
      <c r="M427" s="8"/>
    </row>
    <row r="428" spans="1:13">
      <c r="A428" s="1" t="s">
        <v>8907</v>
      </c>
      <c r="B428" s="1" t="s">
        <v>8961</v>
      </c>
      <c r="C428" s="46">
        <v>29.84</v>
      </c>
      <c r="D428" s="66" t="s">
        <v>20</v>
      </c>
      <c r="E428" s="66"/>
      <c r="G428" s="50"/>
      <c r="M428" s="8"/>
    </row>
    <row r="429" spans="1:13">
      <c r="A429" s="1" t="s">
        <v>8962</v>
      </c>
      <c r="B429" s="1" t="s">
        <v>8963</v>
      </c>
      <c r="C429" s="46">
        <v>30.37</v>
      </c>
      <c r="D429" s="66" t="s">
        <v>38</v>
      </c>
      <c r="E429" s="66"/>
      <c r="G429" s="50"/>
      <c r="M429" s="8"/>
    </row>
    <row r="430" spans="1:13">
      <c r="A430" s="1" t="s">
        <v>8964</v>
      </c>
      <c r="B430" t="s">
        <v>8965</v>
      </c>
      <c r="C430" s="46">
        <v>24.25</v>
      </c>
      <c r="D430" s="66" t="s">
        <v>20</v>
      </c>
      <c r="E430" s="66"/>
      <c r="G430" s="50"/>
      <c r="M430" s="8"/>
    </row>
    <row r="431" spans="1:13">
      <c r="A431" s="1" t="s">
        <v>8966</v>
      </c>
      <c r="B431" s="1" t="s">
        <v>8967</v>
      </c>
      <c r="C431" s="46">
        <v>23.16</v>
      </c>
      <c r="D431" s="66" t="s">
        <v>34</v>
      </c>
      <c r="E431" s="66"/>
      <c r="G431" s="50"/>
      <c r="M431" s="8"/>
    </row>
    <row r="432" spans="1:13">
      <c r="A432" s="1" t="s">
        <v>8948</v>
      </c>
      <c r="B432" s="1" t="s">
        <v>8949</v>
      </c>
      <c r="C432" s="46">
        <v>47.01</v>
      </c>
      <c r="D432" s="66" t="s">
        <v>34</v>
      </c>
      <c r="E432" s="66"/>
      <c r="G432" s="50"/>
      <c r="M432" s="8"/>
    </row>
    <row r="433" spans="1:13">
      <c r="A433" s="1" t="s">
        <v>8686</v>
      </c>
      <c r="B433" s="1" t="s">
        <v>8642</v>
      </c>
      <c r="C433" s="46">
        <v>48.79</v>
      </c>
      <c r="D433" s="66" t="s">
        <v>34</v>
      </c>
      <c r="E433" s="66" t="s">
        <v>59</v>
      </c>
      <c r="G433" s="50"/>
      <c r="M433" s="8"/>
    </row>
    <row r="434" spans="1:13">
      <c r="A434" s="1" t="s">
        <v>8594</v>
      </c>
      <c r="B434" s="1" t="s">
        <v>8968</v>
      </c>
      <c r="C434" s="46">
        <v>127.03</v>
      </c>
      <c r="D434" s="66" t="s">
        <v>34</v>
      </c>
      <c r="E434" s="66" t="s">
        <v>60</v>
      </c>
      <c r="G434" s="50"/>
      <c r="M434" s="8"/>
    </row>
    <row r="435" spans="1:13">
      <c r="A435" s="1" t="s">
        <v>8969</v>
      </c>
      <c r="B435" s="1" t="s">
        <v>8970</v>
      </c>
      <c r="C435" s="46">
        <v>150.19999999999999</v>
      </c>
      <c r="D435" s="66" t="s">
        <v>34</v>
      </c>
      <c r="E435" s="66"/>
      <c r="G435" s="50"/>
      <c r="M435" s="8"/>
    </row>
    <row r="436" spans="1:13">
      <c r="A436" s="1" t="s">
        <v>8584</v>
      </c>
      <c r="B436" s="1" t="s">
        <v>8585</v>
      </c>
      <c r="C436" s="46">
        <v>167.65</v>
      </c>
      <c r="D436" s="66" t="s">
        <v>34</v>
      </c>
      <c r="E436" s="66" t="s">
        <v>60</v>
      </c>
      <c r="G436" s="50"/>
      <c r="M436" s="8"/>
    </row>
    <row r="437" spans="1:13">
      <c r="A437" s="1" t="s">
        <v>8912</v>
      </c>
      <c r="B437" s="1" t="s">
        <v>8587</v>
      </c>
      <c r="C437" s="46">
        <v>23.42</v>
      </c>
      <c r="D437" s="66" t="s">
        <v>26</v>
      </c>
      <c r="E437" s="66"/>
      <c r="G437" s="50"/>
      <c r="M437" s="8"/>
    </row>
    <row r="438" spans="1:13">
      <c r="A438" s="1" t="s">
        <v>8586</v>
      </c>
      <c r="B438" s="1" t="s">
        <v>8651</v>
      </c>
      <c r="C438" s="46">
        <v>23.42</v>
      </c>
      <c r="D438" s="66" t="s">
        <v>26</v>
      </c>
      <c r="E438" s="66"/>
      <c r="G438" s="50"/>
      <c r="M438" s="8"/>
    </row>
    <row r="439" spans="1:13">
      <c r="A439" s="1" t="s">
        <v>8951</v>
      </c>
      <c r="B439" s="1" t="s">
        <v>8864</v>
      </c>
      <c r="C439" s="46">
        <v>42.52</v>
      </c>
      <c r="D439" s="66" t="s">
        <v>38</v>
      </c>
      <c r="E439" s="66" t="s">
        <v>65</v>
      </c>
      <c r="G439" s="50"/>
      <c r="M439" s="8"/>
    </row>
    <row r="440" spans="1:13">
      <c r="A440" s="1" t="s">
        <v>8773</v>
      </c>
      <c r="B440" s="1" t="s">
        <v>8901</v>
      </c>
      <c r="C440" s="46">
        <v>34.22</v>
      </c>
      <c r="D440" s="66" t="s">
        <v>26</v>
      </c>
      <c r="E440" s="66" t="s">
        <v>65</v>
      </c>
      <c r="G440" s="50"/>
      <c r="M440" s="8"/>
    </row>
    <row r="441" spans="1:13">
      <c r="A441" s="1" t="s">
        <v>8868</v>
      </c>
      <c r="B441" s="1" t="s">
        <v>8869</v>
      </c>
      <c r="C441" s="46">
        <v>61.2</v>
      </c>
      <c r="D441" s="66" t="s">
        <v>26</v>
      </c>
      <c r="E441" s="66" t="s">
        <v>60</v>
      </c>
      <c r="G441" s="50"/>
      <c r="M441" s="8"/>
    </row>
    <row r="442" spans="1:13">
      <c r="A442" s="1" t="s">
        <v>8971</v>
      </c>
      <c r="B442" s="1" t="s">
        <v>8590</v>
      </c>
      <c r="C442" s="46">
        <v>29.61</v>
      </c>
      <c r="D442" s="66" t="s">
        <v>26</v>
      </c>
      <c r="E442" s="66" t="s">
        <v>65</v>
      </c>
      <c r="G442" s="50"/>
      <c r="M442" s="8"/>
    </row>
    <row r="443" spans="1:13">
      <c r="A443" s="1" t="s">
        <v>8972</v>
      </c>
      <c r="B443" s="1" t="s">
        <v>8963</v>
      </c>
      <c r="C443" s="46">
        <v>30.37</v>
      </c>
      <c r="D443" s="66" t="s">
        <v>38</v>
      </c>
      <c r="E443" s="66"/>
      <c r="G443" s="50"/>
      <c r="M443" s="8"/>
    </row>
    <row r="444" spans="1:13">
      <c r="A444" s="1" t="s">
        <v>8973</v>
      </c>
      <c r="B444" s="1" t="s">
        <v>8974</v>
      </c>
      <c r="C444" s="46">
        <v>74.31</v>
      </c>
      <c r="D444" s="66" t="s">
        <v>34</v>
      </c>
      <c r="E444" s="66" t="s">
        <v>60</v>
      </c>
      <c r="F444" s="1"/>
      <c r="G444" s="50"/>
      <c r="M444" s="8"/>
    </row>
    <row r="445" spans="1:13">
      <c r="A445" s="1" t="s">
        <v>8598</v>
      </c>
      <c r="B445" s="1" t="s">
        <v>8975</v>
      </c>
      <c r="C445" s="46">
        <v>37.56</v>
      </c>
      <c r="D445" s="66" t="s">
        <v>34</v>
      </c>
      <c r="E445" s="66"/>
      <c r="G445" s="50"/>
      <c r="M445" s="8"/>
    </row>
    <row r="446" spans="1:13">
      <c r="A446" s="1" t="s">
        <v>8976</v>
      </c>
      <c r="B446" t="s">
        <v>8977</v>
      </c>
      <c r="C446" s="46">
        <v>32.700000000000003</v>
      </c>
      <c r="D446" s="66" t="s">
        <v>34</v>
      </c>
      <c r="E446" s="66"/>
      <c r="G446" s="50"/>
      <c r="M446" s="8"/>
    </row>
    <row r="447" spans="1:13">
      <c r="A447" s="1" t="s">
        <v>8976</v>
      </c>
      <c r="B447" s="1" t="s">
        <v>8978</v>
      </c>
      <c r="C447" s="46">
        <v>32.700000000000003</v>
      </c>
      <c r="D447" s="66" t="s">
        <v>34</v>
      </c>
      <c r="E447" s="66"/>
      <c r="G447" s="50"/>
      <c r="M447" s="8"/>
    </row>
    <row r="448" spans="1:13">
      <c r="A448" s="1" t="s">
        <v>8979</v>
      </c>
      <c r="B448" s="1" t="s">
        <v>8850</v>
      </c>
      <c r="C448" s="46">
        <v>83.03</v>
      </c>
      <c r="D448" s="66" t="s">
        <v>34</v>
      </c>
      <c r="E448" s="66" t="s">
        <v>60</v>
      </c>
      <c r="G448" s="50"/>
      <c r="M448" s="8"/>
    </row>
    <row r="449" spans="1:13">
      <c r="A449" s="1" t="s">
        <v>8686</v>
      </c>
      <c r="B449" s="1" t="s">
        <v>8642</v>
      </c>
      <c r="C449" s="46">
        <v>48.79</v>
      </c>
      <c r="D449" s="66" t="s">
        <v>34</v>
      </c>
      <c r="E449" s="66" t="s">
        <v>59</v>
      </c>
      <c r="G449" s="50"/>
      <c r="M449" s="8"/>
    </row>
    <row r="450" spans="1:13">
      <c r="A450" s="1" t="s">
        <v>8584</v>
      </c>
      <c r="B450" s="1" t="s">
        <v>8585</v>
      </c>
      <c r="C450" s="46">
        <v>167.65</v>
      </c>
      <c r="D450" s="66" t="s">
        <v>34</v>
      </c>
      <c r="E450" s="66" t="s">
        <v>60</v>
      </c>
      <c r="G450" s="50"/>
      <c r="M450" s="8"/>
    </row>
    <row r="451" spans="1:13">
      <c r="A451" s="1" t="s">
        <v>8912</v>
      </c>
      <c r="B451" s="1" t="s">
        <v>8587</v>
      </c>
      <c r="C451" s="46">
        <v>23.42</v>
      </c>
      <c r="D451" s="66" t="s">
        <v>26</v>
      </c>
      <c r="E451" s="66"/>
      <c r="G451" s="50"/>
      <c r="M451" s="8"/>
    </row>
    <row r="452" spans="1:13">
      <c r="A452" s="1" t="s">
        <v>8586</v>
      </c>
      <c r="B452" s="1" t="s">
        <v>8651</v>
      </c>
      <c r="C452" s="46">
        <v>23.42</v>
      </c>
      <c r="D452" s="66" t="s">
        <v>26</v>
      </c>
      <c r="E452" s="66"/>
      <c r="G452" s="50"/>
      <c r="M452" s="8"/>
    </row>
    <row r="453" spans="1:13">
      <c r="A453" s="1" t="s">
        <v>8951</v>
      </c>
      <c r="B453" s="1" t="s">
        <v>8864</v>
      </c>
      <c r="C453" s="46">
        <v>42.52</v>
      </c>
      <c r="D453" s="66" t="s">
        <v>38</v>
      </c>
      <c r="E453" s="66" t="s">
        <v>65</v>
      </c>
      <c r="G453" s="50"/>
      <c r="M453" s="8"/>
    </row>
    <row r="454" spans="1:13">
      <c r="A454" s="1" t="s">
        <v>8773</v>
      </c>
      <c r="B454" s="1" t="s">
        <v>8901</v>
      </c>
      <c r="C454" s="46">
        <v>34.22</v>
      </c>
      <c r="D454" s="66" t="s">
        <v>26</v>
      </c>
      <c r="E454" s="66" t="s">
        <v>65</v>
      </c>
      <c r="G454" s="50"/>
      <c r="M454" s="8"/>
    </row>
    <row r="455" spans="1:13">
      <c r="A455" s="1" t="s">
        <v>8971</v>
      </c>
      <c r="B455" s="1" t="s">
        <v>8590</v>
      </c>
      <c r="C455" s="46">
        <v>29.61</v>
      </c>
      <c r="D455" s="66" t="s">
        <v>26</v>
      </c>
      <c r="E455" s="66" t="s">
        <v>65</v>
      </c>
      <c r="F455" s="1"/>
      <c r="G455" s="50"/>
      <c r="M455" s="8"/>
    </row>
    <row r="456" spans="1:13">
      <c r="A456" s="1" t="s">
        <v>8964</v>
      </c>
      <c r="B456" t="s">
        <v>8965</v>
      </c>
      <c r="C456" s="46">
        <v>24.25</v>
      </c>
      <c r="D456" s="66" t="s">
        <v>20</v>
      </c>
      <c r="E456" s="66"/>
      <c r="G456" s="50"/>
      <c r="M456" s="8"/>
    </row>
    <row r="457" spans="1:13">
      <c r="A457" s="1" t="s">
        <v>8859</v>
      </c>
      <c r="B457" s="1" t="s">
        <v>8859</v>
      </c>
      <c r="C457" s="46">
        <v>37.56</v>
      </c>
      <c r="D457" s="66" t="s">
        <v>34</v>
      </c>
      <c r="E457" s="66"/>
      <c r="G457" s="50"/>
      <c r="M457" s="8"/>
    </row>
    <row r="458" spans="1:13">
      <c r="A458" s="1" t="s">
        <v>8905</v>
      </c>
      <c r="B458" s="1" t="s">
        <v>8906</v>
      </c>
      <c r="C458" s="46">
        <v>83.03</v>
      </c>
      <c r="D458" s="66" t="s">
        <v>34</v>
      </c>
      <c r="E458" s="66" t="s">
        <v>60</v>
      </c>
      <c r="G458" s="50"/>
      <c r="M458" s="8"/>
    </row>
    <row r="459" spans="1:13">
      <c r="A459" s="1" t="s">
        <v>8948</v>
      </c>
      <c r="B459" s="1" t="s">
        <v>8949</v>
      </c>
      <c r="C459" s="46">
        <v>47.01</v>
      </c>
      <c r="D459" s="66" t="s">
        <v>34</v>
      </c>
      <c r="E459" s="66"/>
      <c r="G459" s="50"/>
      <c r="M459" s="8"/>
    </row>
    <row r="460" spans="1:13">
      <c r="A460" s="1" t="s">
        <v>8686</v>
      </c>
      <c r="B460" s="1" t="s">
        <v>8642</v>
      </c>
      <c r="C460" s="46">
        <v>48.79</v>
      </c>
      <c r="D460" s="66" t="s">
        <v>34</v>
      </c>
      <c r="E460" s="66" t="s">
        <v>59</v>
      </c>
      <c r="G460" s="50"/>
      <c r="M460" s="8"/>
    </row>
    <row r="461" spans="1:13">
      <c r="A461" s="1" t="s">
        <v>8594</v>
      </c>
      <c r="B461" s="1" t="s">
        <v>8968</v>
      </c>
      <c r="C461" s="46">
        <v>127.03</v>
      </c>
      <c r="D461" s="66" t="s">
        <v>34</v>
      </c>
      <c r="E461" s="66" t="s">
        <v>60</v>
      </c>
      <c r="G461" s="50"/>
      <c r="M461" s="8"/>
    </row>
    <row r="462" spans="1:13">
      <c r="A462" s="1" t="s">
        <v>8584</v>
      </c>
      <c r="B462" s="1" t="s">
        <v>8585</v>
      </c>
      <c r="C462" s="46">
        <v>167.65</v>
      </c>
      <c r="D462" s="66" t="s">
        <v>34</v>
      </c>
      <c r="E462" s="66" t="s">
        <v>60</v>
      </c>
      <c r="G462" s="50"/>
      <c r="M462" s="8"/>
    </row>
    <row r="463" spans="1:13">
      <c r="A463" s="1" t="s">
        <v>8647</v>
      </c>
      <c r="B463" s="1" t="s">
        <v>8950</v>
      </c>
      <c r="C463" s="46">
        <v>24.95</v>
      </c>
      <c r="D463" s="66" t="s">
        <v>26</v>
      </c>
      <c r="E463" s="66"/>
      <c r="G463" s="50"/>
      <c r="M463" s="8"/>
    </row>
    <row r="464" spans="1:13">
      <c r="A464" s="1" t="s">
        <v>8912</v>
      </c>
      <c r="B464" s="1" t="s">
        <v>8587</v>
      </c>
      <c r="C464" s="46">
        <v>23.42</v>
      </c>
      <c r="D464" s="66" t="s">
        <v>26</v>
      </c>
      <c r="E464" s="66"/>
      <c r="G464" s="50"/>
      <c r="M464" s="8"/>
    </row>
    <row r="465" spans="1:13">
      <c r="A465" s="1" t="s">
        <v>8586</v>
      </c>
      <c r="B465" s="1" t="s">
        <v>8651</v>
      </c>
      <c r="C465" s="46">
        <v>23.42</v>
      </c>
      <c r="D465" s="66" t="s">
        <v>26</v>
      </c>
      <c r="E465" s="66"/>
      <c r="G465" s="50"/>
      <c r="M465" s="8"/>
    </row>
    <row r="466" spans="1:13">
      <c r="A466" s="1" t="s">
        <v>8773</v>
      </c>
      <c r="B466" s="1" t="s">
        <v>8901</v>
      </c>
      <c r="C466" s="46">
        <v>34.22</v>
      </c>
      <c r="D466" s="66" t="s">
        <v>26</v>
      </c>
      <c r="E466" s="66" t="s">
        <v>65</v>
      </c>
      <c r="G466" s="50"/>
      <c r="M466" s="8"/>
    </row>
    <row r="467" spans="1:13">
      <c r="A467" s="1" t="s">
        <v>8971</v>
      </c>
      <c r="B467" s="1" t="s">
        <v>8590</v>
      </c>
      <c r="C467" s="46">
        <v>29.61</v>
      </c>
      <c r="D467" s="66" t="s">
        <v>26</v>
      </c>
      <c r="E467" s="66" t="s">
        <v>65</v>
      </c>
      <c r="G467" s="50"/>
      <c r="M467" s="8"/>
    </row>
    <row r="468" spans="1:13">
      <c r="A468" s="1" t="s">
        <v>8980</v>
      </c>
      <c r="B468" s="1" t="s">
        <v>8981</v>
      </c>
      <c r="C468" s="46">
        <v>77.739999999999995</v>
      </c>
      <c r="D468" s="66"/>
      <c r="E468" s="66" t="s">
        <v>65</v>
      </c>
      <c r="G468" s="50"/>
      <c r="M468" s="8"/>
    </row>
    <row r="469" spans="1:13">
      <c r="A469" s="1" t="s">
        <v>8859</v>
      </c>
      <c r="B469" s="1" t="s">
        <v>8859</v>
      </c>
      <c r="C469" s="46">
        <v>37.56</v>
      </c>
      <c r="D469" s="66"/>
      <c r="E469" s="66"/>
      <c r="G469" s="50"/>
      <c r="M469" s="8"/>
    </row>
    <row r="470" spans="1:13">
      <c r="A470" s="1" t="s">
        <v>8966</v>
      </c>
      <c r="B470" s="1" t="s">
        <v>8603</v>
      </c>
      <c r="C470" s="46">
        <v>23.16</v>
      </c>
      <c r="D470" s="66"/>
      <c r="E470" s="66"/>
      <c r="G470" s="50"/>
      <c r="M470" s="8"/>
    </row>
    <row r="471" spans="1:13">
      <c r="A471" s="1" t="s">
        <v>8686</v>
      </c>
      <c r="B471" s="1" t="s">
        <v>8642</v>
      </c>
      <c r="C471" s="46">
        <v>48.79</v>
      </c>
      <c r="D471" s="66"/>
      <c r="E471" s="66" t="s">
        <v>59</v>
      </c>
      <c r="G471" s="50"/>
      <c r="M471" s="8"/>
    </row>
    <row r="472" spans="1:13">
      <c r="A472" s="1" t="s">
        <v>8584</v>
      </c>
      <c r="B472" s="1" t="s">
        <v>8585</v>
      </c>
      <c r="C472" s="46">
        <v>167.65</v>
      </c>
      <c r="D472" s="66"/>
      <c r="E472" s="66" t="s">
        <v>60</v>
      </c>
      <c r="G472" s="50"/>
      <c r="M472" s="8"/>
    </row>
    <row r="473" spans="1:13">
      <c r="A473" s="1" t="s">
        <v>8773</v>
      </c>
      <c r="B473" s="1" t="s">
        <v>8901</v>
      </c>
      <c r="C473" s="46">
        <v>34.22</v>
      </c>
      <c r="D473" s="66"/>
      <c r="E473" s="66" t="s">
        <v>65</v>
      </c>
      <c r="F473" s="1"/>
      <c r="G473" s="50"/>
      <c r="M473" s="8"/>
    </row>
    <row r="474" spans="1:13">
      <c r="A474" s="1" t="s">
        <v>8971</v>
      </c>
      <c r="B474" s="1" t="s">
        <v>8590</v>
      </c>
      <c r="C474" s="46">
        <v>29.61</v>
      </c>
      <c r="D474" s="66"/>
      <c r="E474" s="66" t="s">
        <v>65</v>
      </c>
      <c r="G474" s="50"/>
      <c r="M474" s="8"/>
    </row>
    <row r="475" spans="1:13">
      <c r="A475" s="1" t="s">
        <v>8592</v>
      </c>
      <c r="B475" s="1" t="s">
        <v>8785</v>
      </c>
      <c r="C475" s="46">
        <v>42.87</v>
      </c>
      <c r="D475" s="66"/>
      <c r="E475" s="66"/>
      <c r="G475" s="50"/>
      <c r="M475" s="8"/>
    </row>
    <row r="476" spans="1:13">
      <c r="A476" s="1" t="s">
        <v>8982</v>
      </c>
      <c r="B476" s="1" t="s">
        <v>8983</v>
      </c>
      <c r="C476" s="46">
        <v>25.11</v>
      </c>
      <c r="D476" s="66"/>
      <c r="E476" s="66"/>
      <c r="G476" s="50"/>
      <c r="M476" s="8"/>
    </row>
    <row r="477" spans="1:13">
      <c r="A477" s="1" t="s">
        <v>8982</v>
      </c>
      <c r="B477" s="1" t="s">
        <v>8984</v>
      </c>
      <c r="C477" s="46">
        <v>50.55</v>
      </c>
      <c r="D477" s="66"/>
      <c r="E477" s="66" t="s">
        <v>65</v>
      </c>
      <c r="G477" s="50"/>
      <c r="M477" s="8"/>
    </row>
    <row r="478" spans="1:13">
      <c r="A478" s="1" t="s">
        <v>8598</v>
      </c>
      <c r="B478" s="1" t="s">
        <v>8975</v>
      </c>
      <c r="C478" s="46">
        <v>37.56</v>
      </c>
      <c r="D478" s="66"/>
      <c r="E478" s="66"/>
      <c r="G478" s="50"/>
      <c r="M478" s="8"/>
    </row>
    <row r="479" spans="1:13">
      <c r="A479" s="1" t="s">
        <v>8985</v>
      </c>
      <c r="B479" s="1" t="s">
        <v>8977</v>
      </c>
      <c r="C479" s="46">
        <v>32.700000000000003</v>
      </c>
      <c r="D479" s="66"/>
      <c r="E479" s="66"/>
      <c r="G479" s="50"/>
      <c r="M479" s="8"/>
    </row>
    <row r="480" spans="1:13">
      <c r="A480" s="1" t="s">
        <v>8985</v>
      </c>
      <c r="B480" s="1" t="s">
        <v>8986</v>
      </c>
      <c r="C480" s="46">
        <v>32.700000000000003</v>
      </c>
      <c r="D480" s="66"/>
      <c r="E480" s="66"/>
      <c r="G480" s="50"/>
      <c r="M480" s="8"/>
    </row>
    <row r="481" spans="1:13">
      <c r="A481" s="1" t="s">
        <v>8686</v>
      </c>
      <c r="B481" s="1" t="s">
        <v>8642</v>
      </c>
      <c r="C481" s="46">
        <v>48.79</v>
      </c>
      <c r="D481" s="66"/>
      <c r="E481" s="66" t="s">
        <v>59</v>
      </c>
      <c r="G481" s="50"/>
      <c r="M481" s="8"/>
    </row>
    <row r="482" spans="1:13">
      <c r="A482" s="1" t="s">
        <v>8594</v>
      </c>
      <c r="B482" s="1" t="s">
        <v>8968</v>
      </c>
      <c r="C482" s="46">
        <v>127.03</v>
      </c>
      <c r="D482" s="66"/>
      <c r="E482" s="66" t="s">
        <v>60</v>
      </c>
      <c r="G482" s="50"/>
      <c r="M482" s="8"/>
    </row>
    <row r="483" spans="1:13">
      <c r="A483" s="1" t="s">
        <v>8584</v>
      </c>
      <c r="B483" s="1" t="s">
        <v>8585</v>
      </c>
      <c r="C483" s="46">
        <v>167.65</v>
      </c>
      <c r="D483" s="66"/>
      <c r="E483" s="66" t="s">
        <v>60</v>
      </c>
      <c r="G483" s="50"/>
      <c r="M483" s="8"/>
    </row>
    <row r="484" spans="1:13">
      <c r="A484" s="1" t="s">
        <v>8912</v>
      </c>
      <c r="B484" s="1" t="s">
        <v>8587</v>
      </c>
      <c r="C484" s="46">
        <v>23.42</v>
      </c>
      <c r="D484" s="66"/>
      <c r="E484" s="66"/>
      <c r="G484" s="50"/>
      <c r="M484" s="8"/>
    </row>
    <row r="485" spans="1:13">
      <c r="A485" s="1" t="s">
        <v>8586</v>
      </c>
      <c r="B485" s="1" t="s">
        <v>8651</v>
      </c>
      <c r="C485" s="46">
        <v>23.42</v>
      </c>
      <c r="D485" s="66"/>
      <c r="E485" s="66"/>
      <c r="G485" s="50"/>
      <c r="M485" s="8"/>
    </row>
    <row r="486" spans="1:13">
      <c r="A486" s="1" t="s">
        <v>8773</v>
      </c>
      <c r="B486" s="1" t="s">
        <v>8901</v>
      </c>
      <c r="C486" s="46">
        <v>34.22</v>
      </c>
      <c r="D486" s="66"/>
      <c r="E486" s="66" t="s">
        <v>65</v>
      </c>
      <c r="G486" s="50"/>
      <c r="M486" s="8"/>
    </row>
    <row r="487" spans="1:13">
      <c r="A487" s="1" t="s">
        <v>8971</v>
      </c>
      <c r="B487" s="1" t="s">
        <v>8590</v>
      </c>
      <c r="C487" s="46">
        <v>29.61</v>
      </c>
      <c r="D487" s="66"/>
      <c r="E487" s="66" t="s">
        <v>65</v>
      </c>
      <c r="G487" s="50"/>
      <c r="M487" s="8"/>
    </row>
    <row r="488" spans="1:13">
      <c r="A488" s="1" t="s">
        <v>8848</v>
      </c>
      <c r="B488" s="1" t="s">
        <v>8852</v>
      </c>
      <c r="C488" s="46">
        <v>44.58</v>
      </c>
      <c r="D488" s="66"/>
      <c r="E488" s="66"/>
      <c r="G488" s="50"/>
      <c r="M488" s="8"/>
    </row>
    <row r="489" spans="1:13">
      <c r="A489" s="1" t="s">
        <v>8870</v>
      </c>
      <c r="B489" s="1" t="s">
        <v>8871</v>
      </c>
      <c r="C489" s="46">
        <v>29.84</v>
      </c>
      <c r="D489" s="66"/>
      <c r="E489" s="66"/>
      <c r="G489" s="50"/>
      <c r="M489" s="8"/>
    </row>
    <row r="490" spans="1:13">
      <c r="A490" s="1" t="s">
        <v>8870</v>
      </c>
      <c r="B490" s="1" t="s">
        <v>8872</v>
      </c>
      <c r="C490" s="46">
        <v>29.84</v>
      </c>
      <c r="D490" s="66"/>
      <c r="E490" s="66"/>
      <c r="G490" s="50"/>
      <c r="M490" s="8"/>
    </row>
    <row r="491" spans="1:13">
      <c r="A491" s="1" t="s">
        <v>8964</v>
      </c>
      <c r="B491" t="s">
        <v>8965</v>
      </c>
      <c r="C491" s="46">
        <v>24.39</v>
      </c>
      <c r="D491" s="66"/>
      <c r="E491" s="66"/>
      <c r="F491" s="1"/>
      <c r="G491" s="50"/>
      <c r="M491" s="8"/>
    </row>
    <row r="492" spans="1:13">
      <c r="A492" s="1" t="s">
        <v>8982</v>
      </c>
      <c r="B492" s="1" t="s">
        <v>8983</v>
      </c>
      <c r="C492" s="46">
        <v>25.11</v>
      </c>
      <c r="D492" s="66"/>
      <c r="E492" s="66"/>
      <c r="G492" s="50"/>
      <c r="M492" s="8"/>
    </row>
    <row r="493" spans="1:13">
      <c r="A493" s="1" t="s">
        <v>8987</v>
      </c>
      <c r="B493" s="1" t="s">
        <v>8988</v>
      </c>
      <c r="C493" s="46">
        <v>58.98</v>
      </c>
      <c r="D493" s="66"/>
      <c r="E493" s="66" t="s">
        <v>60</v>
      </c>
      <c r="G493" s="50"/>
      <c r="M493" s="8"/>
    </row>
    <row r="494" spans="1:13">
      <c r="A494" s="1" t="s">
        <v>8985</v>
      </c>
      <c r="B494" s="1" t="s">
        <v>8977</v>
      </c>
      <c r="C494" s="46">
        <v>32.909999999999997</v>
      </c>
      <c r="D494" s="66"/>
      <c r="E494" s="66"/>
      <c r="G494" s="50"/>
      <c r="M494" s="8"/>
    </row>
    <row r="495" spans="1:13">
      <c r="A495" s="1" t="s">
        <v>8985</v>
      </c>
      <c r="B495" s="1" t="s">
        <v>8986</v>
      </c>
      <c r="C495" s="46">
        <v>32.909999999999997</v>
      </c>
      <c r="D495" s="66"/>
      <c r="E495" s="66"/>
      <c r="G495" s="50"/>
      <c r="M495" s="8"/>
    </row>
    <row r="496" spans="1:13">
      <c r="A496" s="66" t="s">
        <v>8700</v>
      </c>
      <c r="B496" t="s">
        <v>8701</v>
      </c>
      <c r="C496" s="45">
        <v>83.03</v>
      </c>
      <c r="D496" s="66"/>
      <c r="E496" s="66" t="s">
        <v>60</v>
      </c>
      <c r="G496" s="50"/>
      <c r="M496" s="8"/>
    </row>
    <row r="497" spans="1:13">
      <c r="A497" s="1" t="s">
        <v>8745</v>
      </c>
      <c r="B497" s="1" t="s">
        <v>8945</v>
      </c>
      <c r="C497" s="46">
        <v>34.119999999999997</v>
      </c>
      <c r="D497" s="66"/>
      <c r="E497" s="66"/>
      <c r="G497" s="50"/>
      <c r="M497" s="8"/>
    </row>
    <row r="498" spans="1:13">
      <c r="A498" s="1" t="s">
        <v>8745</v>
      </c>
      <c r="B498" s="1" t="s">
        <v>8946</v>
      </c>
      <c r="C498" s="46">
        <v>33.869999999999997</v>
      </c>
      <c r="D498" s="66"/>
      <c r="E498" s="66"/>
      <c r="G498" s="50"/>
      <c r="M498" s="8"/>
    </row>
    <row r="499" spans="1:13">
      <c r="A499" s="1" t="s">
        <v>8745</v>
      </c>
      <c r="B499" s="1" t="s">
        <v>8989</v>
      </c>
      <c r="C499" s="46">
        <v>33.96</v>
      </c>
      <c r="D499" s="66"/>
      <c r="E499" s="66"/>
      <c r="G499" s="50"/>
      <c r="M499" s="8"/>
    </row>
    <row r="500" spans="1:13">
      <c r="A500" s="1" t="s">
        <v>8745</v>
      </c>
      <c r="B500" s="1" t="s">
        <v>8751</v>
      </c>
      <c r="C500" s="46">
        <v>33.96</v>
      </c>
      <c r="D500" s="66"/>
      <c r="E500" s="66"/>
      <c r="G500" s="50"/>
      <c r="M500" s="8"/>
    </row>
    <row r="501" spans="1:13">
      <c r="A501" s="1" t="s">
        <v>8745</v>
      </c>
      <c r="B501" s="1" t="s">
        <v>8752</v>
      </c>
      <c r="C501" s="46">
        <v>30.03</v>
      </c>
      <c r="D501" s="66"/>
      <c r="E501" s="66"/>
      <c r="G501" s="50"/>
      <c r="M501" s="8"/>
    </row>
    <row r="502" spans="1:13">
      <c r="A502" s="1" t="s">
        <v>8745</v>
      </c>
      <c r="B502" s="1" t="s">
        <v>8753</v>
      </c>
      <c r="C502" s="46">
        <v>33.869999999999997</v>
      </c>
      <c r="D502" s="66"/>
      <c r="E502" s="66"/>
      <c r="F502" s="1"/>
      <c r="G502" s="50"/>
      <c r="M502" s="8"/>
    </row>
    <row r="503" spans="1:13">
      <c r="A503" s="1" t="s">
        <v>8990</v>
      </c>
      <c r="B503" s="1" t="s">
        <v>8991</v>
      </c>
      <c r="C503" s="46">
        <v>45.67</v>
      </c>
      <c r="D503" s="66"/>
      <c r="E503" s="66" t="s">
        <v>65</v>
      </c>
      <c r="G503" s="50"/>
      <c r="M503" s="8"/>
    </row>
    <row r="504" spans="1:13">
      <c r="A504" s="1" t="s">
        <v>8745</v>
      </c>
      <c r="B504" s="1" t="s">
        <v>8992</v>
      </c>
      <c r="C504" s="46">
        <v>38.49</v>
      </c>
      <c r="D504" s="66"/>
      <c r="E504" s="66"/>
      <c r="G504" s="50"/>
      <c r="M504" s="8"/>
    </row>
    <row r="505" spans="1:13">
      <c r="A505" s="1" t="s">
        <v>8745</v>
      </c>
      <c r="B505" s="1" t="s">
        <v>8993</v>
      </c>
      <c r="C505" s="46">
        <v>27.47</v>
      </c>
      <c r="D505" s="66"/>
      <c r="E505" s="66"/>
      <c r="G505" s="50"/>
      <c r="M505" s="8"/>
    </row>
    <row r="506" spans="1:13">
      <c r="A506" s="1" t="s">
        <v>8994</v>
      </c>
      <c r="B506" s="1" t="s">
        <v>8995</v>
      </c>
      <c r="C506" s="46">
        <v>47.01</v>
      </c>
      <c r="D506" s="66"/>
      <c r="E506" s="66"/>
      <c r="F506" s="1"/>
      <c r="G506" s="50"/>
      <c r="M506" s="8"/>
    </row>
    <row r="507" spans="1:13">
      <c r="A507" s="1" t="s">
        <v>8686</v>
      </c>
      <c r="B507" s="1" t="s">
        <v>8642</v>
      </c>
      <c r="C507" s="46">
        <v>48.79</v>
      </c>
      <c r="D507" s="66"/>
      <c r="E507" s="66" t="s">
        <v>59</v>
      </c>
      <c r="F507" s="1"/>
      <c r="G507" s="50"/>
      <c r="M507" s="8"/>
    </row>
    <row r="508" spans="1:13">
      <c r="A508" s="1" t="s">
        <v>8594</v>
      </c>
      <c r="B508" s="1" t="s">
        <v>8996</v>
      </c>
      <c r="C508" s="46">
        <v>127.03</v>
      </c>
      <c r="D508" s="66"/>
      <c r="E508" s="66" t="s">
        <v>60</v>
      </c>
      <c r="G508" s="50"/>
      <c r="M508" s="8"/>
    </row>
    <row r="509" spans="1:13">
      <c r="A509" s="1" t="s">
        <v>8584</v>
      </c>
      <c r="B509" s="1" t="s">
        <v>8585</v>
      </c>
      <c r="C509" s="46">
        <v>167.65</v>
      </c>
      <c r="D509" s="66"/>
      <c r="E509" s="66" t="s">
        <v>60</v>
      </c>
      <c r="G509" s="50"/>
      <c r="M509" s="8"/>
    </row>
    <row r="510" spans="1:13">
      <c r="A510" s="1" t="s">
        <v>8676</v>
      </c>
      <c r="B510" s="1" t="s">
        <v>8770</v>
      </c>
      <c r="C510" s="46">
        <v>24.95</v>
      </c>
      <c r="D510" s="66"/>
      <c r="E510" s="66"/>
      <c r="G510" s="50"/>
      <c r="M510" s="8"/>
    </row>
    <row r="511" spans="1:13">
      <c r="A511" s="1" t="s">
        <v>8712</v>
      </c>
      <c r="B511" s="1" t="s">
        <v>8713</v>
      </c>
      <c r="C511" s="46">
        <v>110.59</v>
      </c>
      <c r="D511" s="66"/>
      <c r="E511" s="66"/>
      <c r="G511" s="50"/>
      <c r="M511" s="8"/>
    </row>
    <row r="512" spans="1:13">
      <c r="A512" s="1" t="s">
        <v>8586</v>
      </c>
      <c r="B512" s="1" t="s">
        <v>8587</v>
      </c>
      <c r="C512" s="46">
        <v>23.42</v>
      </c>
      <c r="D512" s="66"/>
      <c r="E512" s="66"/>
      <c r="G512" s="50"/>
      <c r="M512" s="8"/>
    </row>
    <row r="513" spans="1:13">
      <c r="A513" s="1" t="s">
        <v>8586</v>
      </c>
      <c r="B513" s="1" t="s">
        <v>8588</v>
      </c>
      <c r="C513" s="46">
        <v>23.42</v>
      </c>
      <c r="D513" s="66"/>
      <c r="E513" s="66"/>
      <c r="G513" s="50"/>
      <c r="M513" s="8"/>
    </row>
    <row r="514" spans="1:13">
      <c r="A514" s="1" t="s">
        <v>8997</v>
      </c>
      <c r="B514" s="1" t="s">
        <v>8847</v>
      </c>
      <c r="C514" s="46">
        <v>34.22</v>
      </c>
      <c r="D514" s="66"/>
      <c r="E514" s="66" t="s">
        <v>65</v>
      </c>
      <c r="G514" s="50"/>
      <c r="M514" s="8"/>
    </row>
    <row r="515" spans="1:13">
      <c r="A515" s="1" t="s">
        <v>8868</v>
      </c>
      <c r="B515" s="1" t="s">
        <v>8998</v>
      </c>
      <c r="C515" s="46">
        <v>61.2</v>
      </c>
      <c r="D515" s="66"/>
      <c r="E515" s="66" t="s">
        <v>60</v>
      </c>
      <c r="G515" s="50"/>
      <c r="M515" s="8"/>
    </row>
    <row r="516" spans="1:13">
      <c r="A516" s="1" t="s">
        <v>8589</v>
      </c>
      <c r="B516" s="1" t="s">
        <v>8590</v>
      </c>
      <c r="C516" s="46">
        <v>29.61</v>
      </c>
      <c r="D516" s="66"/>
      <c r="E516" s="66" t="s">
        <v>65</v>
      </c>
      <c r="G516" s="50"/>
      <c r="M516" s="8"/>
    </row>
    <row r="517" spans="1:13">
      <c r="A517" s="1" t="s">
        <v>8908</v>
      </c>
      <c r="B517" s="1" t="s">
        <v>8909</v>
      </c>
      <c r="C517" s="46">
        <v>39.26</v>
      </c>
      <c r="D517" s="66"/>
      <c r="E517" s="66" t="s">
        <v>65</v>
      </c>
      <c r="G517" s="50"/>
      <c r="M517" s="8"/>
    </row>
    <row r="518" spans="1:13">
      <c r="A518" s="1" t="s">
        <v>8692</v>
      </c>
      <c r="B518" s="1" t="s">
        <v>8999</v>
      </c>
      <c r="C518" s="46">
        <v>68.599999999999994</v>
      </c>
      <c r="D518" s="66"/>
      <c r="E518" s="66"/>
      <c r="G518" s="50"/>
      <c r="M518" s="8"/>
    </row>
    <row r="519" spans="1:13">
      <c r="A519" s="1" t="s">
        <v>8982</v>
      </c>
      <c r="B519" s="1" t="s">
        <v>8983</v>
      </c>
      <c r="C519" s="46">
        <v>25.11</v>
      </c>
      <c r="D519" s="66"/>
      <c r="E519" s="66"/>
      <c r="G519" s="50"/>
      <c r="M519" s="8"/>
    </row>
    <row r="520" spans="1:13">
      <c r="A520" s="1" t="s">
        <v>8982</v>
      </c>
      <c r="B520" s="1" t="s">
        <v>8984</v>
      </c>
      <c r="C520" s="46">
        <v>50.55</v>
      </c>
      <c r="D520" s="66"/>
      <c r="E520" s="66" t="s">
        <v>65</v>
      </c>
      <c r="G520" s="50"/>
      <c r="M520" s="8"/>
    </row>
    <row r="521" spans="1:13">
      <c r="A521" s="1" t="s">
        <v>9000</v>
      </c>
      <c r="B521" s="1" t="s">
        <v>8977</v>
      </c>
      <c r="C521" s="46">
        <v>32.909999999999997</v>
      </c>
      <c r="D521" s="66"/>
      <c r="E521" s="66"/>
      <c r="G521" s="50"/>
      <c r="M521" s="8"/>
    </row>
    <row r="522" spans="1:13">
      <c r="A522" s="1" t="s">
        <v>8686</v>
      </c>
      <c r="B522" s="1" t="s">
        <v>8778</v>
      </c>
      <c r="C522" s="46">
        <v>48.79</v>
      </c>
      <c r="D522" s="66"/>
      <c r="E522" s="66" t="s">
        <v>59</v>
      </c>
      <c r="G522" s="50"/>
      <c r="M522" s="8"/>
    </row>
    <row r="523" spans="1:13">
      <c r="A523" s="1" t="s">
        <v>8676</v>
      </c>
      <c r="B523" s="1" t="s">
        <v>9001</v>
      </c>
      <c r="C523" s="46">
        <v>24.95</v>
      </c>
      <c r="D523" s="66"/>
      <c r="E523" s="66"/>
      <c r="G523" s="50"/>
      <c r="M523" s="8"/>
    </row>
    <row r="524" spans="1:13">
      <c r="A524" s="1" t="s">
        <v>8586</v>
      </c>
      <c r="B524" s="1" t="s">
        <v>8651</v>
      </c>
      <c r="C524" s="46">
        <v>23.42</v>
      </c>
      <c r="D524" s="66"/>
      <c r="E524" s="66"/>
      <c r="G524" s="50"/>
      <c r="M524" s="8"/>
    </row>
    <row r="525" spans="1:13">
      <c r="A525" s="1" t="s">
        <v>9002</v>
      </c>
      <c r="B525" s="1" t="s">
        <v>8847</v>
      </c>
      <c r="C525" s="46">
        <v>34.22</v>
      </c>
      <c r="D525" s="66"/>
      <c r="E525" s="66" t="s">
        <v>65</v>
      </c>
      <c r="G525" s="50"/>
      <c r="M525" s="8"/>
    </row>
    <row r="526" spans="1:13">
      <c r="A526" s="1" t="s">
        <v>8589</v>
      </c>
      <c r="B526" s="1" t="s">
        <v>8590</v>
      </c>
      <c r="C526" s="46">
        <v>29.61</v>
      </c>
      <c r="D526" s="66"/>
      <c r="E526" s="66" t="s">
        <v>65</v>
      </c>
      <c r="G526" s="50"/>
      <c r="M526" s="8"/>
    </row>
    <row r="527" spans="1:13">
      <c r="A527" s="1" t="s">
        <v>8594</v>
      </c>
      <c r="B527" s="1" t="s">
        <v>8833</v>
      </c>
      <c r="C527" s="46">
        <v>22.41</v>
      </c>
      <c r="D527" s="66"/>
      <c r="E527" s="66" t="s">
        <v>60</v>
      </c>
      <c r="F527" s="1"/>
      <c r="G527" s="50"/>
      <c r="M527" s="8"/>
    </row>
    <row r="528" spans="1:13">
      <c r="A528" s="1" t="s">
        <v>8598</v>
      </c>
      <c r="B528" s="1" t="s">
        <v>9003</v>
      </c>
      <c r="C528" s="46">
        <v>38.14</v>
      </c>
      <c r="D528" s="66"/>
      <c r="E528" s="66"/>
      <c r="G528" s="50"/>
      <c r="M528" s="8"/>
    </row>
    <row r="529" spans="1:13">
      <c r="A529" s="1" t="s">
        <v>9000</v>
      </c>
      <c r="B529" s="1" t="s">
        <v>9004</v>
      </c>
      <c r="C529" s="46">
        <v>32.909999999999997</v>
      </c>
      <c r="D529" s="66"/>
      <c r="E529" s="66"/>
      <c r="G529" s="50"/>
      <c r="M529" s="8"/>
    </row>
    <row r="530" spans="1:13">
      <c r="A530" s="1" t="s">
        <v>8602</v>
      </c>
      <c r="B530" s="1" t="s">
        <v>8603</v>
      </c>
      <c r="C530" s="46">
        <v>23.16</v>
      </c>
      <c r="D530" s="66"/>
      <c r="E530" s="66"/>
      <c r="G530" s="50"/>
      <c r="M530" s="8"/>
    </row>
    <row r="531" spans="1:13">
      <c r="A531" s="1" t="s">
        <v>8686</v>
      </c>
      <c r="B531" s="1" t="s">
        <v>8778</v>
      </c>
      <c r="C531" s="46">
        <v>48.79</v>
      </c>
      <c r="D531" s="66"/>
      <c r="E531" s="66" t="s">
        <v>59</v>
      </c>
      <c r="G531" s="50"/>
      <c r="M531" s="8"/>
    </row>
    <row r="532" spans="1:13">
      <c r="A532" s="1" t="s">
        <v>8584</v>
      </c>
      <c r="B532" s="1" t="s">
        <v>8585</v>
      </c>
      <c r="C532" s="46">
        <v>167.65</v>
      </c>
      <c r="D532" s="66"/>
      <c r="E532" s="66" t="s">
        <v>60</v>
      </c>
      <c r="G532" s="50"/>
      <c r="M532" s="8"/>
    </row>
    <row r="533" spans="1:13">
      <c r="A533" s="1" t="s">
        <v>8586</v>
      </c>
      <c r="B533" t="s">
        <v>8651</v>
      </c>
      <c r="C533" s="46">
        <v>23.42</v>
      </c>
      <c r="D533" s="66"/>
      <c r="E533" s="66"/>
      <c r="G533" s="50"/>
      <c r="M533" s="8"/>
    </row>
    <row r="534" spans="1:13">
      <c r="A534" s="1" t="s">
        <v>8594</v>
      </c>
      <c r="B534" t="s">
        <v>8833</v>
      </c>
      <c r="C534" s="46">
        <v>22.41</v>
      </c>
      <c r="D534" s="66"/>
      <c r="E534" s="66" t="s">
        <v>60</v>
      </c>
      <c r="G534" s="50"/>
      <c r="M534" s="8"/>
    </row>
    <row r="535" spans="1:13">
      <c r="A535" s="1" t="s">
        <v>9000</v>
      </c>
      <c r="B535" s="1" t="s">
        <v>9005</v>
      </c>
      <c r="C535" s="46">
        <v>32.909999999999997</v>
      </c>
      <c r="D535" s="66"/>
      <c r="E535" s="66"/>
      <c r="G535" s="50"/>
      <c r="M535" s="8"/>
    </row>
    <row r="536" spans="1:13">
      <c r="A536" s="1" t="s">
        <v>8602</v>
      </c>
      <c r="B536" s="1" t="s">
        <v>8603</v>
      </c>
      <c r="C536" s="46">
        <v>23.16</v>
      </c>
      <c r="D536" s="66"/>
      <c r="E536" s="66"/>
      <c r="G536" s="50"/>
      <c r="M536" s="8"/>
    </row>
    <row r="537" spans="1:13">
      <c r="A537" s="1" t="s">
        <v>8686</v>
      </c>
      <c r="B537" s="1" t="s">
        <v>8642</v>
      </c>
      <c r="C537" s="46">
        <v>48.79</v>
      </c>
      <c r="D537" s="66"/>
      <c r="E537" s="66" t="s">
        <v>59</v>
      </c>
      <c r="G537" s="50"/>
      <c r="M537" s="8"/>
    </row>
    <row r="538" spans="1:13">
      <c r="A538" s="1" t="s">
        <v>8584</v>
      </c>
      <c r="B538" s="1" t="s">
        <v>8585</v>
      </c>
      <c r="C538" s="46">
        <v>167.65</v>
      </c>
      <c r="D538" s="66"/>
      <c r="E538" s="66" t="s">
        <v>60</v>
      </c>
      <c r="G538" s="50"/>
      <c r="M538" s="8"/>
    </row>
    <row r="539" spans="1:13">
      <c r="A539" s="1" t="s">
        <v>8676</v>
      </c>
      <c r="B539" s="1" t="s">
        <v>8770</v>
      </c>
      <c r="C539" s="46">
        <v>24.95</v>
      </c>
      <c r="D539" s="66"/>
      <c r="E539" s="66"/>
      <c r="G539" s="50"/>
      <c r="M539" s="8"/>
    </row>
    <row r="540" spans="1:13">
      <c r="A540" s="1" t="s">
        <v>8586</v>
      </c>
      <c r="B540" s="1" t="s">
        <v>8587</v>
      </c>
      <c r="C540" s="46">
        <v>23.42</v>
      </c>
      <c r="D540" s="66"/>
      <c r="E540" s="66"/>
      <c r="G540" s="50"/>
      <c r="M540" s="8"/>
    </row>
    <row r="541" spans="1:13">
      <c r="A541" s="1" t="s">
        <v>9006</v>
      </c>
      <c r="B541" s="1" t="s">
        <v>8588</v>
      </c>
      <c r="C541" s="46">
        <v>23.42</v>
      </c>
      <c r="D541" s="66"/>
      <c r="E541" s="66"/>
      <c r="F541" s="1"/>
      <c r="G541" s="50"/>
      <c r="M541" s="8"/>
    </row>
    <row r="542" spans="1:13">
      <c r="A542" s="1" t="s">
        <v>9002</v>
      </c>
      <c r="B542" s="1" t="s">
        <v>8847</v>
      </c>
      <c r="C542" s="46">
        <v>34.22</v>
      </c>
      <c r="D542" s="66"/>
      <c r="E542" s="66" t="s">
        <v>65</v>
      </c>
      <c r="G542" s="50"/>
      <c r="M542" s="8"/>
    </row>
    <row r="543" spans="1:13">
      <c r="A543" s="1" t="s">
        <v>8868</v>
      </c>
      <c r="B543" s="1" t="s">
        <v>8998</v>
      </c>
      <c r="C543" s="46">
        <v>61.2</v>
      </c>
      <c r="D543" s="66"/>
      <c r="E543" s="66" t="s">
        <v>60</v>
      </c>
      <c r="G543" s="50"/>
      <c r="M543" s="8"/>
    </row>
    <row r="544" spans="1:13">
      <c r="A544" s="1" t="s">
        <v>8589</v>
      </c>
      <c r="B544" s="1" t="s">
        <v>8590</v>
      </c>
      <c r="C544" s="46">
        <v>29.61</v>
      </c>
      <c r="D544" s="66"/>
      <c r="E544" s="66" t="s">
        <v>65</v>
      </c>
      <c r="G544" s="50"/>
      <c r="M544" s="8"/>
    </row>
    <row r="545" spans="1:13">
      <c r="A545" s="1" t="s">
        <v>8990</v>
      </c>
      <c r="B545" s="1" t="s">
        <v>9007</v>
      </c>
      <c r="C545" s="46">
        <v>46.19</v>
      </c>
      <c r="D545" s="66"/>
      <c r="E545" s="66" t="s">
        <v>65</v>
      </c>
      <c r="G545" s="50"/>
      <c r="M545" s="8"/>
    </row>
    <row r="546" spans="1:13">
      <c r="A546" s="1" t="s">
        <v>8990</v>
      </c>
      <c r="B546" s="1" t="s">
        <v>9008</v>
      </c>
      <c r="C546" s="46">
        <v>45.67</v>
      </c>
      <c r="D546" s="66"/>
      <c r="E546" s="66" t="s">
        <v>65</v>
      </c>
      <c r="G546" s="50"/>
      <c r="M546" s="8"/>
    </row>
    <row r="547" spans="1:13">
      <c r="A547" s="1" t="s">
        <v>9009</v>
      </c>
      <c r="B547" s="1" t="s">
        <v>9010</v>
      </c>
      <c r="C547" s="46">
        <v>48.29</v>
      </c>
      <c r="D547" s="66"/>
      <c r="E547" s="66"/>
      <c r="G547" s="50"/>
      <c r="M547" s="8"/>
    </row>
    <row r="548" spans="1:13">
      <c r="A548" s="1" t="s">
        <v>9011</v>
      </c>
      <c r="B548" s="1" t="s">
        <v>9012</v>
      </c>
      <c r="C548" s="46">
        <v>59.69</v>
      </c>
      <c r="D548" s="66"/>
      <c r="E548" s="66"/>
      <c r="G548" s="50"/>
      <c r="M548" s="8"/>
    </row>
    <row r="549" spans="1:13">
      <c r="A549" s="1" t="s">
        <v>9013</v>
      </c>
      <c r="B549" s="1" t="s">
        <v>9014</v>
      </c>
      <c r="C549" s="46">
        <v>52.44</v>
      </c>
      <c r="D549" s="66"/>
      <c r="E549" s="66"/>
      <c r="G549" s="50"/>
      <c r="M549" s="8"/>
    </row>
    <row r="550" spans="1:13">
      <c r="A550" s="1" t="s">
        <v>8791</v>
      </c>
      <c r="B550" s="1" t="s">
        <v>8983</v>
      </c>
      <c r="C550" s="46">
        <v>25.11</v>
      </c>
      <c r="D550" s="66"/>
      <c r="E550" s="66"/>
      <c r="G550" s="50"/>
      <c r="M550" s="8"/>
    </row>
    <row r="551" spans="1:13">
      <c r="A551" s="1" t="s">
        <v>9015</v>
      </c>
      <c r="B551" s="1" t="s">
        <v>8984</v>
      </c>
      <c r="C551" s="46">
        <v>50.55</v>
      </c>
      <c r="D551" s="66"/>
      <c r="E551" s="66" t="s">
        <v>65</v>
      </c>
      <c r="G551" s="50"/>
      <c r="M551" s="8"/>
    </row>
    <row r="552" spans="1:13">
      <c r="A552" s="1" t="s">
        <v>9016</v>
      </c>
      <c r="B552" s="1" t="s">
        <v>9017</v>
      </c>
      <c r="C552" s="46">
        <v>29.67</v>
      </c>
      <c r="D552" s="66"/>
      <c r="E552" s="66"/>
      <c r="G552" s="50"/>
      <c r="M552" s="8"/>
    </row>
    <row r="553" spans="1:13">
      <c r="A553" s="1" t="s">
        <v>8584</v>
      </c>
      <c r="B553" s="1" t="s">
        <v>8585</v>
      </c>
      <c r="C553" s="46">
        <v>35.020000000000003</v>
      </c>
      <c r="D553" s="66"/>
      <c r="E553" s="66" t="s">
        <v>60</v>
      </c>
      <c r="G553" s="50"/>
      <c r="M553" s="8"/>
    </row>
    <row r="554" spans="1:13">
      <c r="A554" s="1" t="s">
        <v>8598</v>
      </c>
      <c r="B554" s="1" t="s">
        <v>9018</v>
      </c>
      <c r="C554" s="46">
        <v>38.14</v>
      </c>
      <c r="D554" s="66"/>
      <c r="E554" s="66"/>
      <c r="G554" s="50"/>
      <c r="M554" s="8"/>
    </row>
    <row r="555" spans="1:13">
      <c r="A555" s="1" t="s">
        <v>8905</v>
      </c>
      <c r="B555" s="1" t="s">
        <v>9019</v>
      </c>
      <c r="C555" s="46">
        <v>83.03</v>
      </c>
      <c r="D555" s="66"/>
      <c r="E555" s="66" t="s">
        <v>60</v>
      </c>
      <c r="F555" s="1"/>
      <c r="G555" s="50"/>
      <c r="M555" s="8"/>
    </row>
    <row r="556" spans="1:13">
      <c r="A556" s="1" t="s">
        <v>9020</v>
      </c>
      <c r="B556" s="1" t="s">
        <v>9021</v>
      </c>
      <c r="C556" s="46">
        <v>25.87</v>
      </c>
      <c r="D556" s="66"/>
      <c r="E556" s="66"/>
      <c r="G556" s="50"/>
      <c r="M556" s="8"/>
    </row>
    <row r="557" spans="1:13">
      <c r="A557" s="1" t="s">
        <v>9020</v>
      </c>
      <c r="B557" s="1" t="s">
        <v>9022</v>
      </c>
      <c r="C557" s="46">
        <v>25.87</v>
      </c>
      <c r="D557" s="66"/>
      <c r="E557" s="66"/>
      <c r="G557" s="50"/>
      <c r="M557" s="8"/>
    </row>
    <row r="558" spans="1:13">
      <c r="A558" s="1" t="s">
        <v>9023</v>
      </c>
      <c r="B558" s="1" t="s">
        <v>9024</v>
      </c>
      <c r="C558" s="46">
        <v>33.9</v>
      </c>
      <c r="D558" s="66"/>
      <c r="E558" s="66"/>
      <c r="G558" s="50"/>
      <c r="M558" s="8"/>
    </row>
    <row r="559" spans="1:13">
      <c r="A559" s="1" t="s">
        <v>9025</v>
      </c>
      <c r="B559" s="1" t="s">
        <v>9026</v>
      </c>
      <c r="C559" s="46">
        <v>25.96</v>
      </c>
      <c r="D559" s="66"/>
      <c r="E559" s="66"/>
      <c r="G559" s="50"/>
      <c r="M559" s="8"/>
    </row>
    <row r="560" spans="1:13">
      <c r="A560" s="1" t="s">
        <v>9025</v>
      </c>
      <c r="B560" s="1" t="s">
        <v>9027</v>
      </c>
      <c r="C560" s="46">
        <v>25.96</v>
      </c>
      <c r="D560" s="66"/>
      <c r="E560" s="66"/>
      <c r="G560" s="50"/>
      <c r="M560" s="8"/>
    </row>
    <row r="561" spans="1:13">
      <c r="A561" s="1" t="s">
        <v>9028</v>
      </c>
      <c r="B561" s="1" t="s">
        <v>9029</v>
      </c>
      <c r="C561" s="46">
        <v>83.4</v>
      </c>
      <c r="D561" s="66"/>
      <c r="E561" s="66"/>
      <c r="G561" s="50"/>
      <c r="M561" s="8"/>
    </row>
    <row r="562" spans="1:13">
      <c r="A562" s="1" t="s">
        <v>9030</v>
      </c>
      <c r="B562" s="1" t="s">
        <v>9031</v>
      </c>
      <c r="C562" s="46">
        <v>58.71</v>
      </c>
      <c r="D562" s="66"/>
      <c r="E562" s="66" t="s">
        <v>60</v>
      </c>
      <c r="G562" s="50"/>
      <c r="M562" s="8"/>
    </row>
    <row r="563" spans="1:13">
      <c r="A563" s="1" t="s">
        <v>9032</v>
      </c>
      <c r="B563" s="1" t="s">
        <v>9033</v>
      </c>
      <c r="C563" s="46">
        <v>32.33</v>
      </c>
      <c r="D563" s="66"/>
      <c r="E563" s="66"/>
      <c r="G563" s="50"/>
      <c r="M563" s="8"/>
    </row>
    <row r="564" spans="1:13">
      <c r="A564" s="1" t="s">
        <v>9034</v>
      </c>
      <c r="B564" s="1" t="s">
        <v>9035</v>
      </c>
      <c r="C564" s="46">
        <v>39.68</v>
      </c>
      <c r="D564" s="66"/>
      <c r="E564" s="66" t="s">
        <v>9036</v>
      </c>
      <c r="G564" s="50"/>
      <c r="M564" s="8"/>
    </row>
    <row r="565" spans="1:13">
      <c r="A565" s="1" t="s">
        <v>9037</v>
      </c>
      <c r="B565" s="1" t="s">
        <v>9038</v>
      </c>
      <c r="C565" s="46">
        <v>75.489999999999995</v>
      </c>
      <c r="D565" s="66"/>
      <c r="E565" s="66"/>
      <c r="G565" s="50"/>
      <c r="M565" s="8"/>
    </row>
    <row r="566" spans="1:13">
      <c r="A566" s="1" t="s">
        <v>9039</v>
      </c>
      <c r="B566" s="1" t="s">
        <v>9040</v>
      </c>
      <c r="C566" s="46">
        <v>98.33</v>
      </c>
      <c r="D566" s="66"/>
      <c r="E566" s="66"/>
      <c r="G566" s="50"/>
      <c r="M566" s="8"/>
    </row>
    <row r="567" spans="1:13">
      <c r="A567" s="1" t="s">
        <v>9039</v>
      </c>
      <c r="B567" s="1" t="s">
        <v>9041</v>
      </c>
      <c r="C567" s="46">
        <v>98.33</v>
      </c>
      <c r="D567" s="66"/>
      <c r="E567" s="66"/>
      <c r="G567" s="50"/>
      <c r="M567" s="8"/>
    </row>
    <row r="568" spans="1:13">
      <c r="A568" s="1" t="s">
        <v>8737</v>
      </c>
      <c r="B568" s="1" t="s">
        <v>8922</v>
      </c>
      <c r="C568" s="46">
        <v>32.590000000000003</v>
      </c>
      <c r="D568" s="66"/>
      <c r="E568" s="66"/>
      <c r="G568" s="50"/>
      <c r="M568" s="8"/>
    </row>
    <row r="569" spans="1:13">
      <c r="A569" s="1" t="s">
        <v>8737</v>
      </c>
      <c r="B569" s="1" t="s">
        <v>8923</v>
      </c>
      <c r="C569" s="46">
        <v>32.590000000000003</v>
      </c>
      <c r="D569" s="66"/>
      <c r="E569" s="66"/>
      <c r="G569" s="50"/>
      <c r="M569" s="8"/>
    </row>
    <row r="570" spans="1:13">
      <c r="A570" s="1" t="s">
        <v>9042</v>
      </c>
      <c r="B570" s="1" t="s">
        <v>9043</v>
      </c>
      <c r="C570" s="46">
        <v>32.590000000000003</v>
      </c>
      <c r="D570" s="66"/>
      <c r="E570" s="66"/>
      <c r="G570" s="50"/>
      <c r="M570" s="8"/>
    </row>
    <row r="571" spans="1:13">
      <c r="A571" s="1" t="s">
        <v>8737</v>
      </c>
      <c r="B571" s="1" t="s">
        <v>8742</v>
      </c>
      <c r="C571" s="46">
        <v>32.590000000000003</v>
      </c>
      <c r="D571" s="66"/>
      <c r="E571" s="66"/>
      <c r="G571" s="50"/>
      <c r="M571" s="8"/>
    </row>
    <row r="572" spans="1:13">
      <c r="A572" s="1" t="s">
        <v>8743</v>
      </c>
      <c r="B572" s="1" t="s">
        <v>8744</v>
      </c>
      <c r="C572" s="46">
        <v>42.19</v>
      </c>
      <c r="D572" s="66"/>
      <c r="E572" s="66" t="s">
        <v>65</v>
      </c>
      <c r="G572" s="50"/>
      <c r="M572" s="8"/>
    </row>
    <row r="573" spans="1:13">
      <c r="A573" s="1" t="s">
        <v>9044</v>
      </c>
      <c r="B573" s="1" t="s">
        <v>9045</v>
      </c>
      <c r="C573" s="46">
        <v>23.65</v>
      </c>
      <c r="D573" s="66"/>
      <c r="E573" s="66"/>
      <c r="G573" s="50"/>
      <c r="M573" s="8"/>
    </row>
    <row r="574" spans="1:13">
      <c r="A574" s="1" t="s">
        <v>9044</v>
      </c>
      <c r="B574" s="1" t="s">
        <v>9046</v>
      </c>
      <c r="C574" s="46">
        <v>33.869999999999997</v>
      </c>
      <c r="D574" s="66"/>
      <c r="E574" s="66"/>
      <c r="G574" s="50"/>
      <c r="M574" s="8"/>
    </row>
    <row r="575" spans="1:13">
      <c r="A575" s="1" t="s">
        <v>9044</v>
      </c>
      <c r="B575" s="1" t="s">
        <v>8752</v>
      </c>
      <c r="C575" s="46">
        <v>30.03</v>
      </c>
      <c r="D575" s="66"/>
      <c r="E575" s="66"/>
      <c r="G575" s="50"/>
      <c r="M575" s="8"/>
    </row>
    <row r="576" spans="1:13">
      <c r="A576" s="1" t="s">
        <v>9047</v>
      </c>
      <c r="B576" s="1" t="s">
        <v>9048</v>
      </c>
      <c r="C576" s="46">
        <v>45.24</v>
      </c>
      <c r="D576" s="66"/>
      <c r="E576" s="66"/>
      <c r="G576" s="50"/>
      <c r="M576" s="8"/>
    </row>
    <row r="577" spans="1:13">
      <c r="A577" s="1" t="s">
        <v>9049</v>
      </c>
      <c r="B577" s="1" t="s">
        <v>9050</v>
      </c>
      <c r="C577" s="46">
        <v>91.52</v>
      </c>
      <c r="D577" s="66"/>
      <c r="E577" s="66"/>
      <c r="G577" s="50"/>
      <c r="M577" s="8"/>
    </row>
    <row r="578" spans="1:13">
      <c r="A578" s="1" t="s">
        <v>9049</v>
      </c>
      <c r="B578" s="1" t="s">
        <v>9051</v>
      </c>
      <c r="C578" s="8">
        <v>88.21</v>
      </c>
      <c r="D578" s="66"/>
      <c r="E578" s="66"/>
      <c r="G578" s="50"/>
      <c r="M578" s="8"/>
    </row>
    <row r="579" spans="1:13">
      <c r="A579" s="1" t="s">
        <v>9049</v>
      </c>
      <c r="B579" s="1" t="s">
        <v>9052</v>
      </c>
      <c r="C579" s="8">
        <v>62.4</v>
      </c>
      <c r="D579" s="66"/>
      <c r="E579" s="66"/>
      <c r="G579" s="50"/>
      <c r="M579" s="8"/>
    </row>
    <row r="580" spans="1:13">
      <c r="A580" s="1" t="s">
        <v>9049</v>
      </c>
      <c r="B580" s="1" t="s">
        <v>9053</v>
      </c>
      <c r="C580" s="8">
        <v>64.64</v>
      </c>
      <c r="D580" s="66"/>
      <c r="E580" s="66"/>
      <c r="G580" s="50"/>
      <c r="M580" s="8"/>
    </row>
    <row r="581" spans="1:13">
      <c r="A581" s="1" t="s">
        <v>9049</v>
      </c>
      <c r="B581" s="1" t="s">
        <v>9054</v>
      </c>
      <c r="C581" s="8">
        <v>33.32</v>
      </c>
      <c r="D581" s="66"/>
      <c r="E581" s="66"/>
      <c r="G581" s="50"/>
      <c r="M581" s="8"/>
    </row>
    <row r="582" spans="1:13">
      <c r="A582" s="1" t="s">
        <v>9055</v>
      </c>
      <c r="B582" s="1" t="s">
        <v>9056</v>
      </c>
      <c r="C582" s="8">
        <v>137.53</v>
      </c>
      <c r="D582" s="66"/>
      <c r="E582" s="66"/>
      <c r="G582" s="50"/>
      <c r="M582" s="8"/>
    </row>
    <row r="583" spans="1:13">
      <c r="A583" s="1" t="s">
        <v>9055</v>
      </c>
      <c r="B583" s="1" t="s">
        <v>9057</v>
      </c>
      <c r="C583" s="8">
        <v>24.03</v>
      </c>
      <c r="D583" s="66"/>
      <c r="E583" s="66"/>
      <c r="G583" s="50"/>
      <c r="M583" s="8"/>
    </row>
    <row r="584" spans="1:13">
      <c r="A584" s="1" t="s">
        <v>8598</v>
      </c>
      <c r="B584" s="1" t="s">
        <v>9058</v>
      </c>
      <c r="C584" s="8">
        <v>38.14</v>
      </c>
      <c r="D584" s="66"/>
      <c r="E584" s="66"/>
      <c r="F584" s="1"/>
      <c r="G584" s="50"/>
      <c r="M584" s="8"/>
    </row>
    <row r="585" spans="1:13">
      <c r="A585" s="1" t="s">
        <v>9059</v>
      </c>
      <c r="B585" s="1" t="s">
        <v>9060</v>
      </c>
      <c r="C585" s="8">
        <v>43.67</v>
      </c>
      <c r="D585" s="66"/>
      <c r="E585" s="66"/>
      <c r="G585" s="50"/>
      <c r="M585" s="8"/>
    </row>
    <row r="586" spans="1:13">
      <c r="A586" s="1" t="s">
        <v>9061</v>
      </c>
      <c r="B586" s="1" t="s">
        <v>9062</v>
      </c>
      <c r="C586" s="8">
        <v>55.59</v>
      </c>
      <c r="D586" s="66"/>
      <c r="E586" s="66"/>
      <c r="G586" s="50"/>
      <c r="M586" s="8"/>
    </row>
    <row r="587" spans="1:13">
      <c r="A587" s="1" t="s">
        <v>9063</v>
      </c>
      <c r="B587" s="1" t="s">
        <v>9064</v>
      </c>
      <c r="C587" s="8">
        <v>42.87</v>
      </c>
      <c r="D587" s="66"/>
      <c r="E587" s="66"/>
      <c r="G587" s="50"/>
      <c r="M587" s="8"/>
    </row>
    <row r="588" spans="1:13">
      <c r="A588" s="1" t="s">
        <v>8808</v>
      </c>
      <c r="B588" s="1" t="s">
        <v>9065</v>
      </c>
      <c r="C588" s="8">
        <v>44.95</v>
      </c>
      <c r="D588" s="66"/>
      <c r="E588" s="66"/>
      <c r="G588" s="50"/>
      <c r="M588" s="8"/>
    </row>
    <row r="589" spans="1:13">
      <c r="A589" s="1" t="s">
        <v>8808</v>
      </c>
      <c r="B589" s="1" t="s">
        <v>9066</v>
      </c>
      <c r="C589" s="8">
        <v>44.95</v>
      </c>
      <c r="D589" s="66"/>
      <c r="E589" s="66"/>
      <c r="G589" s="50"/>
      <c r="M589" s="8"/>
    </row>
    <row r="590" spans="1:13">
      <c r="A590" s="1" t="s">
        <v>8808</v>
      </c>
      <c r="B590" s="1" t="s">
        <v>8920</v>
      </c>
      <c r="C590" s="8">
        <v>42.08</v>
      </c>
      <c r="D590" s="66"/>
      <c r="E590" s="66"/>
      <c r="G590" s="50"/>
      <c r="M590" s="8"/>
    </row>
    <row r="591" spans="1:13">
      <c r="A591" s="1" t="s">
        <v>8808</v>
      </c>
      <c r="B591" s="1" t="s">
        <v>8921</v>
      </c>
      <c r="C591" s="8">
        <v>36.68</v>
      </c>
      <c r="D591" s="66"/>
      <c r="E591" s="66"/>
      <c r="G591" s="50"/>
      <c r="M591" s="8"/>
    </row>
    <row r="592" spans="1:13">
      <c r="A592" s="1" t="s">
        <v>8808</v>
      </c>
      <c r="B592" s="1" t="s">
        <v>8877</v>
      </c>
      <c r="C592" s="8">
        <v>32.380000000000003</v>
      </c>
      <c r="D592" s="66"/>
      <c r="E592" s="66"/>
      <c r="G592" s="50"/>
      <c r="M592" s="8"/>
    </row>
    <row r="593" spans="1:13">
      <c r="A593" s="1" t="s">
        <v>8641</v>
      </c>
      <c r="B593" t="s">
        <v>8778</v>
      </c>
      <c r="C593" s="8">
        <v>48.79</v>
      </c>
      <c r="D593" s="66"/>
      <c r="E593" s="66"/>
      <c r="G593" s="50"/>
      <c r="M593" s="8"/>
    </row>
    <row r="594" spans="1:13">
      <c r="A594" s="1" t="s">
        <v>8584</v>
      </c>
      <c r="B594" s="1" t="s">
        <v>8585</v>
      </c>
      <c r="C594" s="8">
        <v>167.65</v>
      </c>
      <c r="D594" s="1"/>
      <c r="E594" s="1" t="s">
        <v>60</v>
      </c>
      <c r="G594" s="50"/>
      <c r="M594" s="8"/>
    </row>
    <row r="595" spans="1:13">
      <c r="A595" s="1" t="s">
        <v>8676</v>
      </c>
      <c r="B595" s="1" t="s">
        <v>8770</v>
      </c>
      <c r="C595" s="8">
        <v>24.95</v>
      </c>
      <c r="D595" s="66"/>
      <c r="E595" s="66"/>
      <c r="G595" s="50"/>
      <c r="M595" s="8"/>
    </row>
    <row r="596" spans="1:13">
      <c r="A596" s="1" t="s">
        <v>8908</v>
      </c>
      <c r="B596" s="1" t="s">
        <v>9067</v>
      </c>
      <c r="C596" s="8">
        <v>39.26</v>
      </c>
      <c r="D596" s="66"/>
      <c r="E596" s="66" t="s">
        <v>65</v>
      </c>
      <c r="G596" s="50"/>
      <c r="M596" s="8"/>
    </row>
    <row r="597" spans="1:13">
      <c r="A597" s="1" t="s">
        <v>8813</v>
      </c>
      <c r="B597" s="1" t="s">
        <v>9068</v>
      </c>
      <c r="C597" s="8">
        <v>76.52</v>
      </c>
      <c r="D597" s="66"/>
      <c r="E597" s="66"/>
      <c r="G597" s="50"/>
      <c r="M597" s="8"/>
    </row>
    <row r="598" spans="1:13">
      <c r="A598" s="1" t="s">
        <v>8813</v>
      </c>
      <c r="B598" s="1" t="s">
        <v>9069</v>
      </c>
      <c r="C598" s="8">
        <v>76.52</v>
      </c>
      <c r="D598" s="66"/>
      <c r="E598" s="66"/>
      <c r="G598" s="50"/>
      <c r="M598" s="8"/>
    </row>
    <row r="599" spans="1:13">
      <c r="A599" s="1" t="s">
        <v>8745</v>
      </c>
      <c r="B599" s="1" t="s">
        <v>8748</v>
      </c>
      <c r="C599" s="8">
        <v>34</v>
      </c>
      <c r="D599" s="66"/>
      <c r="E599" s="66"/>
      <c r="G599" s="50"/>
      <c r="M599" s="8"/>
    </row>
    <row r="600" spans="1:13">
      <c r="A600" s="1" t="s">
        <v>8745</v>
      </c>
      <c r="B600" s="1" t="s">
        <v>8749</v>
      </c>
      <c r="C600" s="8">
        <v>34.119999999999997</v>
      </c>
      <c r="D600" s="66"/>
      <c r="E600" s="66"/>
      <c r="G600" s="50"/>
      <c r="M600" s="8"/>
    </row>
    <row r="601" spans="1:13">
      <c r="A601" s="1" t="s">
        <v>8745</v>
      </c>
      <c r="B601" s="1" t="s">
        <v>8750</v>
      </c>
      <c r="C601" s="8">
        <v>33.869999999999997</v>
      </c>
      <c r="D601" s="66"/>
      <c r="E601" s="66"/>
      <c r="G601" s="50"/>
      <c r="M601" s="8"/>
    </row>
    <row r="602" spans="1:13">
      <c r="A602" s="1" t="s">
        <v>8745</v>
      </c>
      <c r="B602" s="1" t="s">
        <v>8751</v>
      </c>
      <c r="C602" s="8">
        <v>33.96</v>
      </c>
      <c r="D602" s="66"/>
      <c r="E602" s="66"/>
      <c r="G602" s="50"/>
      <c r="M602" s="8"/>
    </row>
    <row r="603" spans="1:13">
      <c r="A603" s="1" t="s">
        <v>8745</v>
      </c>
      <c r="B603" s="1" t="s">
        <v>9070</v>
      </c>
      <c r="C603" s="44">
        <v>33.869999999999997</v>
      </c>
      <c r="D603" s="1"/>
      <c r="E603" s="1"/>
      <c r="G603" s="50"/>
      <c r="M603" s="8"/>
    </row>
    <row r="604" spans="1:13">
      <c r="A604" t="s">
        <v>8870</v>
      </c>
      <c r="B604" t="s">
        <v>9071</v>
      </c>
      <c r="C604" s="44">
        <v>29.84</v>
      </c>
      <c r="G604" s="50"/>
      <c r="M604" s="8"/>
    </row>
    <row r="605" spans="1:13" ht="15" customHeight="1">
      <c r="A605" t="s">
        <v>8855</v>
      </c>
      <c r="B605" t="s">
        <v>9072</v>
      </c>
      <c r="C605" s="44">
        <v>30.42</v>
      </c>
    </row>
    <row r="606" spans="1:13" ht="15" customHeight="1">
      <c r="A606" t="s">
        <v>8903</v>
      </c>
      <c r="B606" t="s">
        <v>9073</v>
      </c>
      <c r="C606" s="44">
        <v>24.39</v>
      </c>
    </row>
    <row r="607" spans="1:13" ht="15" customHeight="1">
      <c r="A607" t="s">
        <v>9074</v>
      </c>
      <c r="B607" t="s">
        <v>8984</v>
      </c>
      <c r="C607" s="44">
        <v>50.55</v>
      </c>
      <c r="E607" t="s">
        <v>65</v>
      </c>
    </row>
    <row r="608" spans="1:13" ht="15" customHeight="1">
      <c r="A608" t="s">
        <v>8643</v>
      </c>
      <c r="B608" t="s">
        <v>8833</v>
      </c>
      <c r="C608" s="44">
        <v>22.41</v>
      </c>
      <c r="E608" t="s">
        <v>60</v>
      </c>
    </row>
    <row r="609" spans="1:5" ht="15" customHeight="1">
      <c r="A609" t="s">
        <v>8698</v>
      </c>
      <c r="B609" t="s">
        <v>9075</v>
      </c>
      <c r="C609" s="44">
        <v>38.14</v>
      </c>
    </row>
    <row r="610" spans="1:5" ht="15" customHeight="1">
      <c r="A610" t="s">
        <v>8976</v>
      </c>
      <c r="B610" t="s">
        <v>9076</v>
      </c>
      <c r="C610" s="44">
        <v>32.909999999999997</v>
      </c>
    </row>
    <row r="611" spans="1:5" ht="15" customHeight="1">
      <c r="A611" t="s">
        <v>8976</v>
      </c>
      <c r="B611" t="s">
        <v>9077</v>
      </c>
      <c r="C611" s="44">
        <v>32.909999999999997</v>
      </c>
    </row>
    <row r="612" spans="1:5" ht="15" customHeight="1">
      <c r="A612" t="s">
        <v>9049</v>
      </c>
      <c r="B612" t="s">
        <v>9078</v>
      </c>
      <c r="C612">
        <v>64.28</v>
      </c>
    </row>
    <row r="613" spans="1:5" ht="15" customHeight="1">
      <c r="A613" t="s">
        <v>9049</v>
      </c>
      <c r="B613" t="s">
        <v>9079</v>
      </c>
      <c r="C613" s="44">
        <v>88.21</v>
      </c>
    </row>
    <row r="614" spans="1:5" ht="15" customHeight="1">
      <c r="A614" t="s">
        <v>9049</v>
      </c>
      <c r="B614" t="s">
        <v>9054</v>
      </c>
      <c r="C614" s="44">
        <v>33.32</v>
      </c>
    </row>
    <row r="615" spans="1:5" ht="15" customHeight="1">
      <c r="A615" t="s">
        <v>9055</v>
      </c>
      <c r="B615" t="s">
        <v>9080</v>
      </c>
      <c r="C615" s="44">
        <v>137.53</v>
      </c>
    </row>
    <row r="616" spans="1:5" ht="15" customHeight="1">
      <c r="A616" t="s">
        <v>9055</v>
      </c>
      <c r="B616" t="s">
        <v>9081</v>
      </c>
      <c r="C616" s="44">
        <v>30.74</v>
      </c>
    </row>
    <row r="617" spans="1:5" ht="15" customHeight="1">
      <c r="A617" t="s">
        <v>9059</v>
      </c>
      <c r="B617" t="s">
        <v>9082</v>
      </c>
      <c r="C617" s="44">
        <v>98.34</v>
      </c>
    </row>
    <row r="618" spans="1:5" ht="15" customHeight="1">
      <c r="A618" t="s">
        <v>9049</v>
      </c>
      <c r="B618" t="s">
        <v>9083</v>
      </c>
      <c r="C618" s="44">
        <v>207.71</v>
      </c>
      <c r="E618" t="s">
        <v>60</v>
      </c>
    </row>
    <row r="619" spans="1:5" ht="15" customHeight="1">
      <c r="A619" t="s">
        <v>9084</v>
      </c>
      <c r="B619" t="s">
        <v>9050</v>
      </c>
      <c r="C619" s="44">
        <v>91.52</v>
      </c>
    </row>
    <row r="620" spans="1:5" ht="15" customHeight="1">
      <c r="A620" t="s">
        <v>8686</v>
      </c>
      <c r="B620" t="s">
        <v>8778</v>
      </c>
      <c r="C620" s="44">
        <v>48.79</v>
      </c>
    </row>
    <row r="621" spans="1:5" ht="15" customHeight="1">
      <c r="A621" t="s">
        <v>8942</v>
      </c>
      <c r="B621" t="s">
        <v>9085</v>
      </c>
      <c r="C621" s="44">
        <v>31.68</v>
      </c>
      <c r="E621" t="s">
        <v>65</v>
      </c>
    </row>
    <row r="622" spans="1:5" ht="15" customHeight="1">
      <c r="A622" t="s">
        <v>8586</v>
      </c>
      <c r="B622" t="s">
        <v>8587</v>
      </c>
      <c r="C622" s="44">
        <v>23.42</v>
      </c>
    </row>
    <row r="623" spans="1:5" ht="15" customHeight="1">
      <c r="A623" t="s">
        <v>9086</v>
      </c>
      <c r="B623" t="s">
        <v>8651</v>
      </c>
      <c r="C623" s="44">
        <v>23.42</v>
      </c>
    </row>
    <row r="624" spans="1:5" ht="15" customHeight="1">
      <c r="A624" t="s">
        <v>8773</v>
      </c>
      <c r="B624" t="s">
        <v>9087</v>
      </c>
      <c r="C624" s="44">
        <v>34.22</v>
      </c>
      <c r="E624" t="s">
        <v>65</v>
      </c>
    </row>
    <row r="625" spans="1:5" ht="15" customHeight="1">
      <c r="A625" t="s">
        <v>8656</v>
      </c>
      <c r="B625" t="s">
        <v>8657</v>
      </c>
      <c r="C625" s="44">
        <v>29.61</v>
      </c>
      <c r="E625" t="s">
        <v>65</v>
      </c>
    </row>
    <row r="626" spans="1:5" ht="15" customHeight="1">
      <c r="A626" t="s">
        <v>9088</v>
      </c>
      <c r="B626" t="s">
        <v>9089</v>
      </c>
      <c r="C626" s="44">
        <v>44.58</v>
      </c>
    </row>
    <row r="627" spans="1:5" ht="15" customHeight="1">
      <c r="A627" t="s">
        <v>9088</v>
      </c>
      <c r="B627" t="s">
        <v>9090</v>
      </c>
      <c r="C627" s="44">
        <v>44.58</v>
      </c>
    </row>
    <row r="628" spans="1:5" ht="15" customHeight="1">
      <c r="A628" t="s">
        <v>8870</v>
      </c>
      <c r="B628" t="s">
        <v>8871</v>
      </c>
      <c r="C628" s="44">
        <v>29.84</v>
      </c>
    </row>
    <row r="629" spans="1:5" ht="15" customHeight="1">
      <c r="A629" t="s">
        <v>8870</v>
      </c>
      <c r="B629" t="s">
        <v>9071</v>
      </c>
      <c r="C629" s="44">
        <v>29.84</v>
      </c>
    </row>
    <row r="630" spans="1:5" ht="15" customHeight="1">
      <c r="A630" t="s">
        <v>8903</v>
      </c>
      <c r="B630" t="s">
        <v>9073</v>
      </c>
      <c r="C630" s="44">
        <v>24.39</v>
      </c>
    </row>
    <row r="631" spans="1:5" ht="15" customHeight="1">
      <c r="A631" t="s">
        <v>9015</v>
      </c>
      <c r="B631" t="s">
        <v>9091</v>
      </c>
      <c r="C631" s="44">
        <v>25.11</v>
      </c>
    </row>
    <row r="632" spans="1:5" ht="15" customHeight="1">
      <c r="A632" t="s">
        <v>8596</v>
      </c>
      <c r="B632" t="s">
        <v>9092</v>
      </c>
      <c r="C632" s="44">
        <v>51.77</v>
      </c>
      <c r="E632" t="s">
        <v>60</v>
      </c>
    </row>
    <row r="633" spans="1:5" ht="15" customHeight="1">
      <c r="A633" t="s">
        <v>8584</v>
      </c>
      <c r="B633" t="s">
        <v>8687</v>
      </c>
      <c r="C633" s="44">
        <v>35.020000000000003</v>
      </c>
      <c r="E633" t="s">
        <v>60</v>
      </c>
    </row>
    <row r="634" spans="1:5" ht="15" customHeight="1">
      <c r="A634" t="s">
        <v>8598</v>
      </c>
      <c r="B634" t="s">
        <v>8699</v>
      </c>
      <c r="C634" s="44">
        <v>38.14</v>
      </c>
    </row>
    <row r="635" spans="1:5" ht="15" customHeight="1">
      <c r="A635" t="s">
        <v>8976</v>
      </c>
      <c r="B635" t="s">
        <v>9093</v>
      </c>
      <c r="C635" s="44">
        <v>32.909999999999997</v>
      </c>
    </row>
    <row r="636" spans="1:5" ht="15" customHeight="1">
      <c r="A636" t="s">
        <v>9094</v>
      </c>
      <c r="B636" t="s">
        <v>8778</v>
      </c>
      <c r="C636" s="44">
        <v>48.79</v>
      </c>
    </row>
    <row r="637" spans="1:5" ht="15" customHeight="1">
      <c r="A637" t="s">
        <v>8586</v>
      </c>
      <c r="B637" t="s">
        <v>8587</v>
      </c>
      <c r="C637" s="44">
        <v>23.42</v>
      </c>
    </row>
    <row r="638" spans="1:5" ht="15" customHeight="1">
      <c r="A638" t="s">
        <v>9086</v>
      </c>
      <c r="B638" t="s">
        <v>8651</v>
      </c>
      <c r="C638" s="44">
        <v>23.42</v>
      </c>
    </row>
    <row r="639" spans="1:5" ht="15" customHeight="1">
      <c r="A639" t="s">
        <v>8773</v>
      </c>
      <c r="B639" t="s">
        <v>9087</v>
      </c>
      <c r="C639" s="44">
        <v>34.22</v>
      </c>
      <c r="E639" t="s">
        <v>65</v>
      </c>
    </row>
    <row r="640" spans="1:5" ht="15" customHeight="1">
      <c r="A640" t="s">
        <v>8589</v>
      </c>
      <c r="B640" t="s">
        <v>8657</v>
      </c>
      <c r="C640" s="44">
        <v>29.61</v>
      </c>
      <c r="E640" t="s">
        <v>65</v>
      </c>
    </row>
    <row r="641" spans="1:5" ht="15" customHeight="1">
      <c r="A641" t="s">
        <v>9088</v>
      </c>
      <c r="B641" t="s">
        <v>9090</v>
      </c>
      <c r="C641" s="44">
        <v>44.58</v>
      </c>
    </row>
    <row r="642" spans="1:5" ht="15" customHeight="1">
      <c r="A642" t="s">
        <v>9095</v>
      </c>
      <c r="B642" t="s">
        <v>8871</v>
      </c>
      <c r="C642" s="44">
        <v>29.84</v>
      </c>
    </row>
    <row r="643" spans="1:5" ht="15" customHeight="1">
      <c r="A643" t="s">
        <v>8870</v>
      </c>
      <c r="B643" t="s">
        <v>9071</v>
      </c>
      <c r="C643" s="44">
        <v>29.84</v>
      </c>
    </row>
    <row r="644" spans="1:5" ht="15" customHeight="1">
      <c r="A644" t="s">
        <v>9096</v>
      </c>
      <c r="B644" t="s">
        <v>9097</v>
      </c>
      <c r="C644" s="44">
        <v>126.38</v>
      </c>
    </row>
    <row r="645" spans="1:5" ht="15" customHeight="1">
      <c r="A645" t="s">
        <v>8903</v>
      </c>
      <c r="B645" t="s">
        <v>8904</v>
      </c>
      <c r="C645" s="44">
        <v>24.39</v>
      </c>
    </row>
    <row r="646" spans="1:5" ht="15" customHeight="1">
      <c r="A646" t="s">
        <v>8979</v>
      </c>
      <c r="B646" t="s">
        <v>9098</v>
      </c>
      <c r="C646" s="44">
        <v>83.03</v>
      </c>
      <c r="E646" t="s">
        <v>60</v>
      </c>
    </row>
    <row r="647" spans="1:5" ht="15" customHeight="1">
      <c r="A647" t="s">
        <v>9094</v>
      </c>
      <c r="B647" t="s">
        <v>8778</v>
      </c>
      <c r="C647" s="44">
        <v>48.79</v>
      </c>
    </row>
    <row r="648" spans="1:5" ht="15" customHeight="1">
      <c r="A648" t="s">
        <v>8584</v>
      </c>
      <c r="B648" t="s">
        <v>8687</v>
      </c>
      <c r="C648" s="44">
        <v>167.65</v>
      </c>
      <c r="E648" t="s">
        <v>60</v>
      </c>
    </row>
    <row r="649" spans="1:5" ht="15" customHeight="1">
      <c r="A649" t="s">
        <v>8647</v>
      </c>
      <c r="B649" t="s">
        <v>8770</v>
      </c>
      <c r="C649" s="44">
        <v>24.95</v>
      </c>
    </row>
    <row r="650" spans="1:5" ht="15" customHeight="1">
      <c r="A650" t="s">
        <v>9099</v>
      </c>
      <c r="B650" t="s">
        <v>9100</v>
      </c>
      <c r="C650" s="44">
        <v>111.83</v>
      </c>
    </row>
    <row r="651" spans="1:5" ht="15" customHeight="1">
      <c r="A651" t="s">
        <v>8586</v>
      </c>
      <c r="B651" t="s">
        <v>8587</v>
      </c>
      <c r="C651" s="44">
        <v>23.42</v>
      </c>
    </row>
    <row r="652" spans="1:5" ht="15" customHeight="1">
      <c r="A652" t="s">
        <v>8586</v>
      </c>
      <c r="B652" t="s">
        <v>8651</v>
      </c>
      <c r="C652" s="44">
        <v>23.42</v>
      </c>
    </row>
    <row r="653" spans="1:5" ht="15" customHeight="1">
      <c r="A653" t="s">
        <v>8773</v>
      </c>
      <c r="B653" t="s">
        <v>9087</v>
      </c>
      <c r="C653" s="44">
        <v>34.22</v>
      </c>
      <c r="E653" t="s">
        <v>65</v>
      </c>
    </row>
    <row r="654" spans="1:5" ht="15" customHeight="1">
      <c r="A654" t="s">
        <v>8656</v>
      </c>
      <c r="B654" t="s">
        <v>8657</v>
      </c>
      <c r="C654" s="44">
        <v>29.61</v>
      </c>
      <c r="E654" t="s">
        <v>65</v>
      </c>
    </row>
    <row r="655" spans="1:5" ht="15" customHeight="1">
      <c r="A655" t="s">
        <v>8594</v>
      </c>
      <c r="B655" t="s">
        <v>8833</v>
      </c>
      <c r="C655" s="44">
        <v>22.41</v>
      </c>
      <c r="E655" t="s">
        <v>65</v>
      </c>
    </row>
    <row r="656" spans="1:5" ht="15" customHeight="1">
      <c r="A656" t="s">
        <v>8598</v>
      </c>
      <c r="B656" t="s">
        <v>8699</v>
      </c>
      <c r="C656" s="44">
        <v>38.14</v>
      </c>
    </row>
    <row r="657" spans="1:5" ht="15" customHeight="1">
      <c r="A657" t="s">
        <v>8586</v>
      </c>
      <c r="B657" t="s">
        <v>8587</v>
      </c>
      <c r="C657" s="44">
        <v>23.42</v>
      </c>
    </row>
    <row r="658" spans="1:5" ht="15" customHeight="1">
      <c r="A658" t="s">
        <v>8586</v>
      </c>
      <c r="B658" t="s">
        <v>8651</v>
      </c>
      <c r="C658" s="44">
        <v>23.42</v>
      </c>
    </row>
    <row r="659" spans="1:5" ht="15" customHeight="1">
      <c r="A659" t="s">
        <v>9101</v>
      </c>
      <c r="B659" t="s">
        <v>9102</v>
      </c>
      <c r="C659" s="44">
        <v>41.32</v>
      </c>
      <c r="E659" t="s">
        <v>65</v>
      </c>
    </row>
    <row r="660" spans="1:5" ht="15" customHeight="1">
      <c r="A660" t="s">
        <v>8773</v>
      </c>
      <c r="B660" t="s">
        <v>9087</v>
      </c>
      <c r="C660" s="44">
        <v>11.2</v>
      </c>
      <c r="E660" t="s">
        <v>65</v>
      </c>
    </row>
    <row r="661" spans="1:5" ht="15" customHeight="1">
      <c r="A661" t="s">
        <v>9103</v>
      </c>
      <c r="B661" t="s">
        <v>9104</v>
      </c>
      <c r="C661" s="44">
        <v>51.24</v>
      </c>
      <c r="E661" t="s">
        <v>65</v>
      </c>
    </row>
    <row r="662" spans="1:5" ht="15" customHeight="1">
      <c r="A662" t="s">
        <v>9105</v>
      </c>
      <c r="B662" t="s">
        <v>9106</v>
      </c>
      <c r="C662" s="44">
        <v>51.24</v>
      </c>
      <c r="E662" t="s">
        <v>65</v>
      </c>
    </row>
    <row r="663" spans="1:5" ht="15" customHeight="1">
      <c r="A663" t="s">
        <v>9107</v>
      </c>
      <c r="B663" t="s">
        <v>9108</v>
      </c>
      <c r="C663" s="44">
        <v>86.3</v>
      </c>
      <c r="E663" t="s">
        <v>65</v>
      </c>
    </row>
    <row r="664" spans="1:5" ht="15" customHeight="1">
      <c r="A664" t="s">
        <v>9109</v>
      </c>
      <c r="B664" t="s">
        <v>9110</v>
      </c>
      <c r="C664" s="44">
        <v>27.96</v>
      </c>
      <c r="E664" t="s">
        <v>60</v>
      </c>
    </row>
    <row r="665" spans="1:5" ht="15" customHeight="1">
      <c r="A665" t="s">
        <v>9111</v>
      </c>
      <c r="B665" t="s">
        <v>8984</v>
      </c>
      <c r="C665" s="44">
        <v>65.849999999999994</v>
      </c>
      <c r="E665" t="s">
        <v>65</v>
      </c>
    </row>
    <row r="666" spans="1:5" ht="15" customHeight="1">
      <c r="A666" t="s">
        <v>8658</v>
      </c>
      <c r="B666" t="s">
        <v>8597</v>
      </c>
      <c r="C666" s="44">
        <v>51.77</v>
      </c>
      <c r="E666" t="s">
        <v>60</v>
      </c>
    </row>
    <row r="667" spans="1:5" ht="15" customHeight="1">
      <c r="A667" t="s">
        <v>8658</v>
      </c>
      <c r="B667" t="s">
        <v>8805</v>
      </c>
      <c r="C667" s="44">
        <v>57.52</v>
      </c>
      <c r="E667" t="s">
        <v>60</v>
      </c>
    </row>
    <row r="668" spans="1:5" ht="15" customHeight="1">
      <c r="A668" t="s">
        <v>9112</v>
      </c>
      <c r="B668" t="s">
        <v>9113</v>
      </c>
      <c r="C668" s="44">
        <v>30.89</v>
      </c>
      <c r="E668" t="s">
        <v>60</v>
      </c>
    </row>
    <row r="670" spans="1:5" ht="15" customHeight="1">
      <c r="B670" s="55" t="s">
        <v>122</v>
      </c>
      <c r="C670" s="56">
        <f>SUM(C2:C602)</f>
        <v>28490.259999999987</v>
      </c>
    </row>
  </sheetData>
  <autoFilter ref="A1:E603" xr:uid="{00000000-0009-0000-0000-000007000000}"/>
  <conditionalFormatting sqref="I2:P15 I17:P19">
    <cfRule type="cellIs" dxfId="1" priority="1" operator="equal">
      <formula>0</formula>
    </cfRule>
  </conditionalFormatting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6D7A8"/>
    <outlinePr summaryBelow="0" summaryRight="0"/>
  </sheetPr>
  <dimension ref="A1:T1801"/>
  <sheetViews>
    <sheetView workbookViewId="0">
      <selection activeCell="J15" sqref="J15"/>
    </sheetView>
  </sheetViews>
  <sheetFormatPr defaultColWidth="17.28515625" defaultRowHeight="15" customHeight="1"/>
  <cols>
    <col min="6" max="6" width="9.140625"/>
    <col min="7" max="7" width="7" customWidth="1"/>
    <col min="8" max="8" width="20" customWidth="1"/>
    <col min="9" max="9" width="24.7109375" customWidth="1"/>
    <col min="10" max="10" width="16" customWidth="1"/>
    <col min="11" max="11" width="13" customWidth="1"/>
    <col min="12" max="12" width="13.7109375" customWidth="1"/>
    <col min="13" max="13" width="12.42578125" customWidth="1"/>
    <col min="14" max="14" width="19.42578125" customWidth="1"/>
    <col min="15" max="16" width="12.7109375" customWidth="1"/>
    <col min="17" max="17" width="23.85546875" customWidth="1"/>
  </cols>
  <sheetData>
    <row r="1" spans="1:17">
      <c r="A1" s="49" t="s">
        <v>9114</v>
      </c>
      <c r="B1" s="3" t="s">
        <v>7573</v>
      </c>
      <c r="C1" s="47" t="s">
        <v>154</v>
      </c>
      <c r="D1" s="3" t="s">
        <v>16</v>
      </c>
      <c r="E1" s="3" t="s">
        <v>7574</v>
      </c>
      <c r="F1" s="47"/>
      <c r="H1" s="48" t="s">
        <v>156</v>
      </c>
      <c r="J1" s="49" t="s">
        <v>54</v>
      </c>
      <c r="K1" s="49" t="s">
        <v>20</v>
      </c>
      <c r="L1" s="49" t="s">
        <v>38</v>
      </c>
      <c r="M1" s="49" t="s">
        <v>39</v>
      </c>
      <c r="N1" s="49" t="s">
        <v>55</v>
      </c>
      <c r="O1" s="49" t="s">
        <v>30</v>
      </c>
      <c r="P1" s="49" t="s">
        <v>37</v>
      </c>
      <c r="Q1" s="49" t="s">
        <v>56</v>
      </c>
    </row>
    <row r="2" spans="1:17">
      <c r="A2" s="164" t="s">
        <v>9115</v>
      </c>
      <c r="B2" s="1" t="s">
        <v>8354</v>
      </c>
      <c r="C2" s="8">
        <v>72</v>
      </c>
      <c r="D2" s="1" t="s">
        <v>20</v>
      </c>
      <c r="E2" s="1" t="s">
        <v>61</v>
      </c>
      <c r="F2" s="1"/>
      <c r="I2" s="73" t="s">
        <v>58</v>
      </c>
      <c r="J2" s="5">
        <f>SUMIFS($C$2:$C$1800,$D$2:$D$1800,"Beverage",$E$2:$E$1800,"*FR*")</f>
        <v>0</v>
      </c>
      <c r="K2" s="5">
        <f>SUMIFS($C$2:$C$1800,$D$2:$D$1800,"Bakery",$E$2:$E$1800,"*FR*")</f>
        <v>0</v>
      </c>
      <c r="L2" s="5">
        <f>SUMIFS($C$2:$C$1800,$D$2:$D$1800,"Produce",$E$2:$E$1800,"*FR*")</f>
        <v>0</v>
      </c>
      <c r="M2" s="5">
        <f>SUMIFS($C$2:$C$1800,$D$2:$D$1800,"Seafood",$E$2:$E$1800,"*FR*")</f>
        <v>0</v>
      </c>
      <c r="N2" s="5">
        <f>SUMIFS($C$2:$C$1800,$D$2:$D$1800,"Dairy",$E$2:$E$1800,"*FR*")</f>
        <v>0</v>
      </c>
      <c r="O2" s="5">
        <f>SUMIFS($C$2:$C$1800,$D$2:$D$1800,"Meat",$E$2:$E$1800,"*FR*")</f>
        <v>0</v>
      </c>
      <c r="P2" s="5">
        <f>SUMIFS($C$2:$C$1800,$D$2:$D$1800,"Poultry",$E$2:$E$1800,"*FR*")</f>
        <v>0</v>
      </c>
      <c r="Q2" s="5">
        <f>SUMIFS($C$2:$C$1800,$D$2:$D$1800,"Pantry",$E$2:$E$1800,"*FR*")</f>
        <v>0</v>
      </c>
    </row>
    <row r="3" spans="1:17">
      <c r="A3" s="165" t="s">
        <v>9116</v>
      </c>
      <c r="B3" s="1" t="s">
        <v>8354</v>
      </c>
      <c r="C3" s="8">
        <v>72</v>
      </c>
      <c r="D3" s="1" t="s">
        <v>20</v>
      </c>
      <c r="E3" s="1" t="s">
        <v>61</v>
      </c>
      <c r="F3" s="1"/>
      <c r="I3" s="73" t="s">
        <v>59</v>
      </c>
      <c r="J3" s="5">
        <f>SUMIFS($C$2:$C$1800,$D$2:$D$1800,"Beverage",$E$2:$E$1800,"*RA*")</f>
        <v>0</v>
      </c>
      <c r="K3" s="5">
        <f>SUMIFS($C$2:$C$1800,$D$2:$D$1800,"Bakery",$E$2:$E$1800,"*RA*")</f>
        <v>0</v>
      </c>
      <c r="L3" s="5">
        <f>SUMIFS($C$2:$C$1800,$D$2:$D$1800,"Produce",$E$2:$E$1800,"*RA*")</f>
        <v>0</v>
      </c>
      <c r="M3" s="5">
        <f>SUMIFS($C$2:$C$1800,$D$2:$D$1800,"Seafood",$E$2:$E$1800,"*RA*")</f>
        <v>0</v>
      </c>
      <c r="N3" s="5">
        <f>SUMIFS($C$2:$C$1800,$D$2:$D$1800,"Dairy",$E$2:$E$1800,"*RA*")</f>
        <v>0</v>
      </c>
      <c r="O3" s="5">
        <f>SUMIFS($C$2:$C$1800,$D$2:$D$1800,"Meat",$E$2:$E$1800,"*RA*")</f>
        <v>0</v>
      </c>
      <c r="P3" s="5">
        <f>SUMIFS($C$2:$C$1800,$D$2:$D$1800,"Poultry",$E$2:$E$1800,"*RA*")</f>
        <v>0</v>
      </c>
      <c r="Q3" s="5">
        <f>SUMIFS($C$2:$C$1800,$D$2:$D$1800,"Pantry",$E$2:$E$1800,"*RA*")</f>
        <v>0</v>
      </c>
    </row>
    <row r="4" spans="1:17">
      <c r="A4" s="165" t="s">
        <v>9117</v>
      </c>
      <c r="B4" s="1" t="s">
        <v>8354</v>
      </c>
      <c r="C4" s="8">
        <v>570</v>
      </c>
      <c r="D4" s="1" t="s">
        <v>20</v>
      </c>
      <c r="E4" s="1" t="s">
        <v>61</v>
      </c>
      <c r="F4" s="1"/>
      <c r="I4" s="73" t="s">
        <v>60</v>
      </c>
      <c r="J4" s="5">
        <f>SUMIFS($C$2:$C$1800,$D$2:$D$1800,"Beverage",$E$2:$E$1800,"*OR*")</f>
        <v>0</v>
      </c>
      <c r="K4" s="5">
        <f>SUMIFS($C$2:$C$1800,$D$2:$D$1800,"Bakery",$E$2:$E$1800,"*OR*")</f>
        <v>0</v>
      </c>
      <c r="L4" s="5">
        <f>SUMIFS($C$2:$C$1800,$D$2:$D$1800,"Produce",$E$2:$E$1800,"*OR*")</f>
        <v>0</v>
      </c>
      <c r="M4" s="5">
        <f>SUMIFS($C$2:$C$1800,$D$2:$D$1800,"Seafood",$E$2:$E$1800,"*OR*")</f>
        <v>0</v>
      </c>
      <c r="N4" s="5">
        <f>SUMIFS($C$2:$C$1800,$D$2:$D$1800,"Dairy",$E$2:$E$1800,"*OR*")</f>
        <v>0</v>
      </c>
      <c r="O4" s="5">
        <f>SUMIFS($C$2:$C$1800,$D$2:$D$1800,"Meat",$E$2:$E$1800,"*OR*")</f>
        <v>0</v>
      </c>
      <c r="P4" s="5">
        <f>SUMIFS($C$2:$C$1800,$D$2:$D$1800,"Poultry",$E$2:$E$1800,"*OR*")</f>
        <v>0</v>
      </c>
      <c r="Q4" s="5">
        <f>SUMIFS($C$2:$C$1800,$D$2:$D$1800,"Pantry",$E$2:$E$1800,"*OR*")</f>
        <v>0</v>
      </c>
    </row>
    <row r="5" spans="1:17">
      <c r="A5" s="166">
        <v>10494567</v>
      </c>
      <c r="B5" s="1" t="s">
        <v>8354</v>
      </c>
      <c r="C5" s="8">
        <v>72</v>
      </c>
      <c r="D5" s="1" t="s">
        <v>20</v>
      </c>
      <c r="E5" s="1" t="s">
        <v>61</v>
      </c>
      <c r="F5" s="1"/>
      <c r="I5" s="73" t="s">
        <v>61</v>
      </c>
      <c r="J5" s="5">
        <f>SUMIFS($C$2:$C$1800,$D$2:$D$1800,"Beverage",$E$2:$E$1800,"*L*")</f>
        <v>0</v>
      </c>
      <c r="K5" s="5">
        <f>SUMIFS($C$2:$C$1800,$D$2:$D$1800,"Bakery",$E$2:$E$1800,"*L*")</f>
        <v>70540.760000000009</v>
      </c>
      <c r="L5" s="5">
        <f>SUMIFS($C$2:$C$1800,$D$2:$D$1800,"Produce",$E$2:$E$1800,"*L*")</f>
        <v>0</v>
      </c>
      <c r="M5" s="5">
        <f>SUMIFS($C$2:$C$1800,$D$2:$D$1800,"Seafood",$E$2:$E$1800,"*L*")</f>
        <v>0</v>
      </c>
      <c r="N5" s="5">
        <f>SUMIFS($C$2:$C$1800,$D$2:$D$1800,"Dairy",$E$2:$E$1800,"*L*")</f>
        <v>0</v>
      </c>
      <c r="O5" s="5">
        <f>SUMIFS($C$2:$C$1800,$D$2:$D$1800,"Meat",$E$2:$E$1800,"*L*")</f>
        <v>0</v>
      </c>
      <c r="P5" s="5">
        <f>SUMIFS($C$2:$C$1800,$D$2:$D$1800,"Poultry",$E$2:$E$1800,"*L*")</f>
        <v>0</v>
      </c>
      <c r="Q5" s="5">
        <f>SUMIFS($C$2:$C$1800,$D$2:$D$1800,"Pantry",$E$2:$E$1800,"*L*")</f>
        <v>0</v>
      </c>
    </row>
    <row r="6" spans="1:17">
      <c r="A6" s="166">
        <v>10494565</v>
      </c>
      <c r="B6" s="1" t="s">
        <v>8354</v>
      </c>
      <c r="C6" s="8">
        <v>72</v>
      </c>
      <c r="D6" s="1" t="s">
        <v>20</v>
      </c>
      <c r="E6" s="1" t="s">
        <v>61</v>
      </c>
      <c r="F6" s="1"/>
      <c r="I6" s="73" t="s">
        <v>62</v>
      </c>
      <c r="J6" s="5">
        <f>SUMIFS($C$2:$C$1800,$D$2:$D$1800,"Beverage",$E$2:$E$1800,"*CF*")</f>
        <v>0</v>
      </c>
      <c r="K6" s="5">
        <f>SUMIFS($C$2:$C$1800,$D$2:$D$1800,"Bakery",$E$2:$E$1800,"*CF*")</f>
        <v>0</v>
      </c>
      <c r="L6" s="5">
        <f>SUMIFS($C$2:$C$1800,$D$2:$D$1800,"Produce",$E$2:$E$1800,"*CF*")</f>
        <v>0</v>
      </c>
      <c r="M6" s="5">
        <f>SUMIFS($C$2:$C$1800,$D$2:$D$1800,"Seafood",$E$2:$E$1800,"*CF*")</f>
        <v>0</v>
      </c>
      <c r="N6" s="5">
        <f>SUMIFS($C$2:$C$1800,$D$2:$D$1800,"Dairy",$E$2:$E$1800,"*CF*")</f>
        <v>0</v>
      </c>
      <c r="O6" s="5">
        <f>SUMIFS($C$2:$C$1800,$D$2:$D$1800,"Meat",$E$2:$E$1800,"*CF*")</f>
        <v>0</v>
      </c>
      <c r="P6" s="5">
        <f>SUMIFS($C$2:$C$1800,$D$2:$D$1800,"Poultry",$E$2:$E$1800,"*CF*")</f>
        <v>0</v>
      </c>
      <c r="Q6" s="5">
        <f>SUMIFS($C$2:$C$1800,$D$2:$D$1800,"Pantry",$E$2:$E$1800,"*CF*")</f>
        <v>0</v>
      </c>
    </row>
    <row r="7" spans="1:17">
      <c r="A7" s="166">
        <v>10495597</v>
      </c>
      <c r="B7" s="1" t="s">
        <v>8354</v>
      </c>
      <c r="C7" s="8">
        <v>570</v>
      </c>
      <c r="D7" s="1" t="s">
        <v>20</v>
      </c>
      <c r="E7" s="1" t="s">
        <v>61</v>
      </c>
      <c r="F7" s="1"/>
      <c r="I7" s="73" t="s">
        <v>63</v>
      </c>
      <c r="J7" s="5">
        <f>SUMIFS($C$2:$C$1800,$D$2:$D$1800,"Beverage",$E$2:$E$1800,"*H*")</f>
        <v>0</v>
      </c>
      <c r="K7" s="5">
        <f>SUMIFS($C$2:$C$1800,$D$2:$D$1800,"Bakery",$E$2:$E$1800,"*H*")</f>
        <v>0</v>
      </c>
      <c r="L7" s="5">
        <f>SUMIFS($C$2:$C$1800,$D$2:$D$1800,"Produce",$E$2:$E$1800,"*H*")</f>
        <v>0</v>
      </c>
      <c r="M7" s="5">
        <f>SUMIFS($C$2:$C$1800,$D$2:$D$1800,"Seafood",$E$2:$E$1800,"*H*")</f>
        <v>0</v>
      </c>
      <c r="N7" s="5">
        <f>SUMIFS($C$2:$C$1800,$D$2:$D$1800,"Dairy",$E$2:$E$1800,"*H*")</f>
        <v>0</v>
      </c>
      <c r="O7" s="5">
        <f>SUMIFS($C$2:$C$1800,$D$2:$D$1800,"Meat",$E$2:$E$1800,"*H*")</f>
        <v>0</v>
      </c>
      <c r="P7" s="5">
        <f>SUMIFS($C$2:$C$1800,$D$2:$D$1800,"Poultry",$E$2:$E$1800,"*H*")</f>
        <v>0</v>
      </c>
      <c r="Q7" s="5">
        <f>SUMIFS($C$2:$C$1800,$D$2:$D$1800,"Pantry",$E$2:$E$1800,"*H*")</f>
        <v>0</v>
      </c>
    </row>
    <row r="8" spans="1:17">
      <c r="A8" s="166">
        <v>10495601</v>
      </c>
      <c r="B8" s="1" t="s">
        <v>8354</v>
      </c>
      <c r="C8" s="8">
        <v>72</v>
      </c>
      <c r="D8" s="1" t="s">
        <v>20</v>
      </c>
      <c r="E8" s="1" t="s">
        <v>61</v>
      </c>
      <c r="F8" s="1"/>
      <c r="I8" s="73" t="s">
        <v>64</v>
      </c>
      <c r="J8" s="5">
        <f>SUMIFS($C$2:$C$1800,$D$2:$D$1800,"Beverage",$E$2:$E$1800,"*VA*")</f>
        <v>0</v>
      </c>
      <c r="K8" s="5">
        <f>SUMIFS($C$2:$C$1800,$D$2:$D$1800,"Bakery",$E$2:$E$1800,"*VA*")</f>
        <v>0</v>
      </c>
      <c r="L8" s="5">
        <f>SUMIFS($C$2:$C$1800,$D$2:$D$1800,"Produce",$E$2:$E$1800,"*VA*")</f>
        <v>0</v>
      </c>
      <c r="M8" s="5">
        <f>SUMIFS($C$2:$C$1800,$D$2:$D$1800,"Seafood",$E$2:$E$1800,"*VA*")</f>
        <v>0</v>
      </c>
      <c r="N8" s="5">
        <f>SUMIFS($C$2:$C$1800,$D$2:$D$1800,"Dairy",$E$2:$E$1800,"*VA*")</f>
        <v>0</v>
      </c>
      <c r="O8" s="5">
        <f>SUMIFS($C$2:$C$1800,$D$2:$D$1800,"Meat",$E$2:$E$1800,"*VA*")</f>
        <v>0</v>
      </c>
      <c r="P8" s="5">
        <f>SUMIFS($C$2:$C$1800,$D$2:$D$1800,"Poultry",$E$2:$E$1800,"*VA*")</f>
        <v>0</v>
      </c>
      <c r="Q8" s="5">
        <f>SUMIFS($C$2:$C$1800,$D$2:$D$1800,"Pantry",$E$2:$E$1800,"*VA*")</f>
        <v>0</v>
      </c>
    </row>
    <row r="9" spans="1:17">
      <c r="A9" s="166">
        <v>10496671</v>
      </c>
      <c r="B9" s="1" t="s">
        <v>8354</v>
      </c>
      <c r="C9" s="8">
        <v>72</v>
      </c>
      <c r="D9" s="1" t="s">
        <v>20</v>
      </c>
      <c r="E9" s="1" t="s">
        <v>61</v>
      </c>
      <c r="F9" s="1"/>
      <c r="I9" s="73" t="s">
        <v>65</v>
      </c>
      <c r="J9" s="5">
        <f>SUMIFS($C$2:$C$1800,$D$2:$D$1800,"Beverage",$E$2:$E$1800,"*V")</f>
        <v>0</v>
      </c>
      <c r="K9" s="5">
        <f>SUMIFS($C$2:$C$1800,$D$2:$D$1800,"Bakery",$E$2:$E$1800,"*V")</f>
        <v>0</v>
      </c>
      <c r="L9" s="5">
        <f>SUMIFS($C$2:$C$1800,$D$2:$D$1800,"Produce",$E$2:$E$1800,"*V")</f>
        <v>0</v>
      </c>
      <c r="M9" s="5">
        <f>SUMIFS($C$2:$C$1800,$D$2:$D$1800,"Seafood",$E$2:$E$1800,"*V")</f>
        <v>0</v>
      </c>
      <c r="N9" s="5">
        <f>SUMIFS($C$2:$C$1800,$D$2:$D$1800,"Dairy",$E$2:$E$1800,"*V")</f>
        <v>0</v>
      </c>
      <c r="O9" s="5">
        <f>SUMIFS($C$2:$C$1800,$D$2:$D$1800,"Meat",$E$2:$E$1800,"*V")</f>
        <v>0</v>
      </c>
      <c r="P9" s="5">
        <f>SUMIFS($C$2:$C$1800,$D$2:$D$1800,"Poultry",$E$2:$E$1800,"*V")</f>
        <v>0</v>
      </c>
      <c r="Q9" s="5">
        <f>SUMIFS($C$2:$C$1800,$D$2:$D$1800,"Pantry",$E$2:$E$1800,"*V")</f>
        <v>0</v>
      </c>
    </row>
    <row r="10" spans="1:17">
      <c r="A10" s="166">
        <v>10495847</v>
      </c>
      <c r="B10" s="1" t="s">
        <v>8354</v>
      </c>
      <c r="C10" s="8">
        <v>72</v>
      </c>
      <c r="D10" s="1" t="s">
        <v>20</v>
      </c>
      <c r="E10" s="1" t="s">
        <v>61</v>
      </c>
      <c r="F10" s="1"/>
      <c r="I10" s="73" t="s">
        <v>66</v>
      </c>
      <c r="J10" s="5">
        <f>SUMIFS($C$2:$C$1800,$D$2:$D$1800,"Beverage",$E$2:$E$1800,"*AF*")</f>
        <v>0</v>
      </c>
      <c r="K10" s="5">
        <f>SUMIFS($C$2:$C$1800,$D$2:$D$1800,"Bakery",$E$2:$E$1800,"*AF*")</f>
        <v>0</v>
      </c>
      <c r="L10" s="5">
        <f>SUMIFS($C$2:$C$1800,$D$2:$D$1800,"Produce",$E$2:$E$1800,"*AF*")</f>
        <v>0</v>
      </c>
      <c r="M10" s="5">
        <f>SUMIFS($C$2:$C$1800,$D$2:$D$1800,"Seafood",$E$2:$E$1800,"*AF*")</f>
        <v>0</v>
      </c>
      <c r="N10" s="5">
        <f>SUMIFS($C$2:$C$1800,$D$2:$D$1800,"Dairy",$E$2:$E$1800,"*AF*")</f>
        <v>0</v>
      </c>
      <c r="O10" s="5">
        <f>SUMIFS($C$2:$C$1800,$D$2:$D$1800,"Meat",$E$2:$E$1800,"*AF*")</f>
        <v>0</v>
      </c>
      <c r="P10" s="5">
        <f>SUMIFS($C$2:$C$1800,$D$2:$D$1800,"Poultry",$E$2:$E$1800,"*AF*")</f>
        <v>0</v>
      </c>
      <c r="Q10" s="5">
        <f>SUMIFS($C$2:$C$1800,$D$2:$D$1800,"Pantry",$E$2:$E$1800,"*AF*")</f>
        <v>0</v>
      </c>
    </row>
    <row r="11" spans="1:17">
      <c r="A11" s="166">
        <v>10496738</v>
      </c>
      <c r="B11" s="1" t="s">
        <v>8354</v>
      </c>
      <c r="C11" s="8">
        <v>96</v>
      </c>
      <c r="D11" s="1" t="s">
        <v>20</v>
      </c>
      <c r="E11" s="1" t="s">
        <v>61</v>
      </c>
      <c r="F11" s="1"/>
      <c r="I11" s="73" t="s">
        <v>67</v>
      </c>
      <c r="J11" s="5">
        <f>SUMIFS($C$2:$C$1800,$D$2:$D$1800,"Beverage",$E$2:$E$1800,"*HF*")</f>
        <v>0</v>
      </c>
      <c r="K11" s="5">
        <f>SUMIFS($C$2:$C$1800,$D$2:$D$1800,"Bakery",$E$2:$E$1800,"*HF*")</f>
        <v>0</v>
      </c>
      <c r="L11" s="5">
        <f>SUMIFS($C$2:$C$1800,$D$2:$D$1800,"Produce",$E$2:$E$1800,"*HF*")</f>
        <v>0</v>
      </c>
      <c r="M11" s="5">
        <f>SUMIFS($C$2:$C$1800,$D$2:$D$1800,"Seafood",$E$2:$E$1800,"*HF*")</f>
        <v>0</v>
      </c>
      <c r="N11" s="5">
        <f>SUMIFS($C$2:$C$1800,$D$2:$D$1800,"Dairy",$E$2:$E$1800,"*HF*")</f>
        <v>0</v>
      </c>
      <c r="O11" s="5">
        <f>SUMIFS($C$2:$C$1800,$D$2:$D$1800,"Meat",$E$2:$E$1800,"*HF*")</f>
        <v>0</v>
      </c>
      <c r="P11" s="5">
        <f>SUMIFS($C$2:$C$1800,$D$2:$D$1800,"Poultry",$E$2:$E$1800,"*HF*")</f>
        <v>0</v>
      </c>
      <c r="Q11" s="5">
        <f>SUMIFS($C$2:$C$1800,$D$2:$D$1800,"Pantry",$E$2:$E$1800,"*HF*")</f>
        <v>0</v>
      </c>
    </row>
    <row r="12" spans="1:17">
      <c r="A12" s="166">
        <v>10497661</v>
      </c>
      <c r="B12" s="1" t="s">
        <v>8354</v>
      </c>
      <c r="C12" s="8">
        <v>96</v>
      </c>
      <c r="D12" s="1" t="s">
        <v>20</v>
      </c>
      <c r="E12" s="1" t="s">
        <v>61</v>
      </c>
      <c r="F12" s="1"/>
      <c r="I12" s="73" t="s">
        <v>121</v>
      </c>
      <c r="J12" s="5">
        <f>SUMIFS($C$2:$C$1800,$D$2:$D$1800,"Beverage",$E$2:$E$1800,"*BC*") + SUMIFS($C$2:$C$1800,$D$2:$D$1800,"Beverage",$E$2:$E$1800,"*MSB*")</f>
        <v>0</v>
      </c>
      <c r="K12" s="5">
        <f>SUMIFS($C$2:$C$1800,$D$2:$D$1800,"Bakery",$E$2:$E$1800,"*BC*") + SUMIFS($C$2:$C$1800,$D$2:$D$1800,"Bakery",$E$2:$E$1800,"*MSB*")</f>
        <v>0</v>
      </c>
      <c r="L12" s="5">
        <f>SUMIFS($C$2:$C$1800,$D$2:$D$1800,"Produce",$E$2:$E$1800,"*BC*") + SUMIFS($C$2:$C$1800,$D$2:$D$1800,"Produce",$E$2:$E$1800,"*MSB*")</f>
        <v>0</v>
      </c>
      <c r="M12" s="5">
        <f>SUMIFS($C$2:$C$1800,$D$2:$D$1800,"Seafood",$E$2:$E$1800,"*BC*") + SUMIFS($C$2:$C$1800,$D$2:$D$1800,"Seafood",$E$2:$E$1800,"*MSB*")</f>
        <v>0</v>
      </c>
      <c r="N12" s="5">
        <f>SUMIFS($C$2:$C$1800,$D$2:$D$1800,"Dairy",$E$2:$E$1800,"*BC*") + SUMIFS($C$2:$C$1800,$D$2:$D$1800,"Dairy",$E$2:$E$1800,"*MSB*")</f>
        <v>0</v>
      </c>
      <c r="O12" s="5">
        <f>SUMIFS($C$2:$C$1800,$D$2:$D$1800,"Meat",$E$2:$E$1800,"*BC*") + SUMIFS($C$2:$C$1800,$D$2:$D$1800,"Meat",$E$2:$E$1800,"*MSB*")</f>
        <v>0</v>
      </c>
      <c r="P12" s="5">
        <f>SUMIFS($C$2:$C$1800,$D$2:$D$1800,"Poultry",$E$2:$E$1800,"*BC*") + SUMIFS($C$2:$C$1800,$D$2:$D$1800,"Poultry",$E$2:$E$1800,"*MSB*")</f>
        <v>0</v>
      </c>
      <c r="Q12" s="5">
        <f>SUMIFS($C$2:$C$1800,$D$2:$D$1800,"Pantry",$E$2:$E$1800,"*BC*") + SUMIFS($C$2:$C$1800,$D$2:$D$1800,"Grocery",$E$2:$E$1800,"*MSB*")</f>
        <v>0</v>
      </c>
    </row>
    <row r="13" spans="1:17">
      <c r="A13" s="166">
        <v>10497659</v>
      </c>
      <c r="B13" s="1" t="s">
        <v>8354</v>
      </c>
      <c r="C13" s="8">
        <v>96</v>
      </c>
      <c r="D13" s="1" t="s">
        <v>20</v>
      </c>
      <c r="E13" s="1" t="s">
        <v>61</v>
      </c>
      <c r="F13" s="1"/>
      <c r="I13" s="73" t="s">
        <v>69</v>
      </c>
      <c r="J13" s="5">
        <f>SUMIFS($C$2:$C$1800,$D$2:$D$1800,"Beverage",$E$2:$E$1800,"*FT*")</f>
        <v>0</v>
      </c>
      <c r="K13" s="5">
        <f>SUMIFS($C$2:$C$1800,$D$2:$D$1800,"Bakery",$E$2:$E$1800,"*FT*")</f>
        <v>0</v>
      </c>
      <c r="L13" s="5">
        <f>SUMIFS($C$2:$C$1800,$D$2:$D$1800,"Produce",$E$2:$E$1800,"*FT*")</f>
        <v>0</v>
      </c>
      <c r="M13" s="5">
        <f>SUMIFS($C$2:$C$1800,$D$2:$D$1800,"Seafood",$E$2:$E$1800,"*FT*")</f>
        <v>0</v>
      </c>
      <c r="N13" s="5">
        <f>SUMIFS($C$2:$C$1800,$D$2:$D$1800,"Dairy",$E$2:$E$1800,"*FT*")</f>
        <v>0</v>
      </c>
      <c r="O13" s="5">
        <f>SUMIFS($C$2:$C$1800,$D$2:$D$1800,"Meat",$E$2:$E$1800,"*FT*")</f>
        <v>0</v>
      </c>
      <c r="P13" s="5">
        <f>SUMIFS($C$2:$C$1800,$D$2:$D$1800,"Poultry",$E$2:$E$1800,"*FT*")</f>
        <v>0</v>
      </c>
      <c r="Q13" s="5">
        <f>SUMIFS($C$2:$C$1800,$D$2:$D$1800,"Pantry",$E$2:$E$1800,"*FT*")</f>
        <v>0</v>
      </c>
    </row>
    <row r="14" spans="1:17">
      <c r="A14" s="166">
        <v>10498218</v>
      </c>
      <c r="B14" s="1" t="s">
        <v>8354</v>
      </c>
      <c r="C14" s="8">
        <v>81</v>
      </c>
      <c r="D14" s="1" t="s">
        <v>20</v>
      </c>
      <c r="E14" s="1" t="s">
        <v>61</v>
      </c>
      <c r="F14" s="1"/>
      <c r="I14" s="73" t="s">
        <v>70</v>
      </c>
      <c r="J14" s="5">
        <f>SUMIFS($C$2:$C$1800,$D$2:$D$1800,"Beverage",$E$2:$E$1800,"*FL*")</f>
        <v>0</v>
      </c>
      <c r="K14" s="5">
        <f>SUMIFS($C$2:$C$1800,$D$2:$D$1800,"Bakery",$E$2:$E$1800,"*FL*")</f>
        <v>0</v>
      </c>
      <c r="L14" s="5">
        <f>SUMIFS($C$2:$C$1800,$D$2:$D$1800,"Produce",$E$2:$E$1800,"*FL*")</f>
        <v>0</v>
      </c>
      <c r="M14" s="5">
        <f>SUMIFS($C$2:$C$1800,$D$2:$D$1800,"Seafood",$E$2:$E$1800,"*FL*")</f>
        <v>0</v>
      </c>
      <c r="N14" s="5">
        <f>SUMIFS($C$2:$C$1800,$D$2:$D$1800,"Dairy",$E$2:$E$1800,"*FL*")</f>
        <v>0</v>
      </c>
      <c r="O14" s="5">
        <f>SUMIFS($C$2:$C$1800,$D$2:$D$1800,"Meat",$E$2:$E$1800,"*FL*")</f>
        <v>0</v>
      </c>
      <c r="P14" s="5">
        <f>SUMIFS($C$2:$C$1800,$D$2:$D$1800,"Poultry",$E$2:$E$1800,"*FL*")</f>
        <v>0</v>
      </c>
      <c r="Q14" s="5">
        <f>SUMIFS($C$2:$C$1800,$D$2:$D$1800,"Pantry",$E$2:$E$1800,"*FL*")</f>
        <v>0</v>
      </c>
    </row>
    <row r="15" spans="1:17">
      <c r="A15" s="166">
        <v>10498630</v>
      </c>
      <c r="B15" s="1" t="s">
        <v>8354</v>
      </c>
      <c r="C15" s="8">
        <v>96</v>
      </c>
      <c r="D15" s="1" t="s">
        <v>20</v>
      </c>
      <c r="E15" s="1" t="s">
        <v>61</v>
      </c>
      <c r="F15" s="1"/>
      <c r="I15" s="75" t="s">
        <v>72</v>
      </c>
      <c r="J15" s="5">
        <f>SUMIFS($C$2:$C$1800,$D$2:$D$1800,"Beverage",$E$2:$E$1800,"*PO*")</f>
        <v>0</v>
      </c>
      <c r="K15" s="5">
        <f>SUMIFS($C$2:$C$1800,$D$2:$D$1800,"Bakery",$E$2:$E$1800,"*PO*")</f>
        <v>0</v>
      </c>
      <c r="L15" s="5">
        <f>SUMIFS($C$2:$C$1800,$D$2:$D$1800,"Produce",$E$2:$E$1800,"*PO*")</f>
        <v>0</v>
      </c>
      <c r="M15" s="5">
        <f>SUMIFS($C$2:$C$1800,$D$2:$D$1800,"Seafood",$E$2:$E$1800,"*PO*")</f>
        <v>0</v>
      </c>
      <c r="N15" s="5">
        <f>SUMIFS($C$2:$C$1800,$D$2:$D$1800,"Dairy",$E$2:$E$1800,"*PO*")</f>
        <v>0</v>
      </c>
      <c r="O15" s="5">
        <f>SUMIFS($C$2:$C$1800,$D$2:$D$1800,"Meat",$E$2:$E$1800,"*PO*")</f>
        <v>0</v>
      </c>
      <c r="P15" s="5">
        <f>SUMIFS($C$2:$C$1800,$D$2:$D$1800,"Poultry",$E$2:$E$1800,"*PO*")</f>
        <v>0</v>
      </c>
      <c r="Q15" s="5">
        <f>SUMIFS($C$2:$C$1800,$D$2:$D$1800,"Pantry",$E$2:$E$1800,"*PO*")</f>
        <v>0</v>
      </c>
    </row>
    <row r="16" spans="1:17" ht="30.75">
      <c r="A16" s="166">
        <v>10498628</v>
      </c>
      <c r="B16" s="1" t="s">
        <v>8354</v>
      </c>
      <c r="C16" s="8">
        <v>96</v>
      </c>
      <c r="D16" s="1" t="s">
        <v>20</v>
      </c>
      <c r="E16" s="1" t="s">
        <v>61</v>
      </c>
      <c r="F16" s="1"/>
      <c r="H16" s="6"/>
      <c r="I16" s="7" t="s">
        <v>196</v>
      </c>
      <c r="J16" s="8">
        <f>C184</f>
        <v>70540.760000000009</v>
      </c>
    </row>
    <row r="17" spans="1:20">
      <c r="A17" s="166">
        <v>10498947</v>
      </c>
      <c r="B17" s="1" t="s">
        <v>8354</v>
      </c>
      <c r="C17" s="8">
        <v>78</v>
      </c>
      <c r="D17" s="1" t="s">
        <v>20</v>
      </c>
      <c r="E17" s="1" t="s">
        <v>61</v>
      </c>
      <c r="F17" s="1"/>
      <c r="I17" s="2" t="s">
        <v>200</v>
      </c>
      <c r="J17" s="8">
        <f>SUMIF($E$2:$E$1800,"* *",$C$2:$C$1800)</f>
        <v>0</v>
      </c>
    </row>
    <row r="18" spans="1:20">
      <c r="A18" s="166">
        <v>10498950</v>
      </c>
      <c r="B18" s="1" t="s">
        <v>8354</v>
      </c>
      <c r="C18" s="8">
        <v>130</v>
      </c>
      <c r="D18" s="1" t="s">
        <v>20</v>
      </c>
      <c r="E18" s="1" t="s">
        <v>61</v>
      </c>
      <c r="F18" s="1"/>
      <c r="I18" s="9" t="s">
        <v>204</v>
      </c>
      <c r="J18" s="45">
        <f>SUM(J2:Q15)</f>
        <v>70540.760000000009</v>
      </c>
    </row>
    <row r="19" spans="1:20" ht="45.75">
      <c r="A19" s="166">
        <v>10499339</v>
      </c>
      <c r="B19" s="1" t="s">
        <v>8354</v>
      </c>
      <c r="C19" s="8">
        <v>684</v>
      </c>
      <c r="D19" s="1" t="s">
        <v>20</v>
      </c>
      <c r="E19" s="1" t="s">
        <v>61</v>
      </c>
      <c r="F19" s="1"/>
      <c r="I19" s="9" t="s">
        <v>77</v>
      </c>
      <c r="J19" s="70">
        <f>J18-J17</f>
        <v>70540.760000000009</v>
      </c>
    </row>
    <row r="20" spans="1:20">
      <c r="A20" s="166">
        <v>10499340</v>
      </c>
      <c r="B20" s="1" t="s">
        <v>8354</v>
      </c>
      <c r="C20" s="8">
        <v>912</v>
      </c>
      <c r="D20" s="1" t="s">
        <v>20</v>
      </c>
      <c r="E20" s="1" t="s">
        <v>61</v>
      </c>
      <c r="F20" s="1"/>
    </row>
    <row r="21" spans="1:20">
      <c r="A21" s="166">
        <v>10501029</v>
      </c>
      <c r="B21" s="1" t="s">
        <v>8354</v>
      </c>
      <c r="C21" s="8">
        <v>96</v>
      </c>
      <c r="D21" s="1" t="s">
        <v>20</v>
      </c>
      <c r="E21" s="1" t="s">
        <v>61</v>
      </c>
      <c r="F21" s="1"/>
      <c r="I21" s="10" t="s">
        <v>54</v>
      </c>
      <c r="J21" s="10" t="s">
        <v>20</v>
      </c>
      <c r="K21" s="10" t="s">
        <v>38</v>
      </c>
      <c r="L21" s="10" t="s">
        <v>39</v>
      </c>
      <c r="M21" s="10" t="s">
        <v>55</v>
      </c>
      <c r="N21" s="10" t="s">
        <v>30</v>
      </c>
      <c r="O21" s="10" t="s">
        <v>37</v>
      </c>
      <c r="P21" s="10" t="s">
        <v>56</v>
      </c>
    </row>
    <row r="22" spans="1:20">
      <c r="A22" s="166">
        <v>10500539</v>
      </c>
      <c r="B22" s="1" t="s">
        <v>8354</v>
      </c>
      <c r="C22" s="8">
        <v>78</v>
      </c>
      <c r="D22" s="1" t="s">
        <v>20</v>
      </c>
      <c r="E22" s="1" t="s">
        <v>61</v>
      </c>
      <c r="F22" s="1"/>
      <c r="H22" s="10" t="s">
        <v>122</v>
      </c>
      <c r="I22" s="5">
        <f>SUMIF($D$2:$D$1570,"Beverage",$C$2:$C$1570)</f>
        <v>0</v>
      </c>
      <c r="J22" s="5">
        <f>SUMIF($D$2:$D$1570,"Bakery",$C$2:$C$1570)</f>
        <v>70540.760000000009</v>
      </c>
      <c r="K22" s="5">
        <f>SUMIF($D$2:$D$1570,"Produce",$C$2:$C$1570)</f>
        <v>0</v>
      </c>
      <c r="L22" s="5">
        <f>SUMIF($D$2:$D$1570,"Seafood",$C$2:$C$1570)</f>
        <v>0</v>
      </c>
      <c r="M22" s="5">
        <f>SUMIF($D$2:$D$1570,"Dairy",$C$2:$C$1570)</f>
        <v>0</v>
      </c>
      <c r="N22" s="5">
        <f>SUMIF($D$2:$D$1570,"Meat",$C$2:$C$1570)</f>
        <v>0</v>
      </c>
      <c r="O22" s="5">
        <f>SUMIF($D$2:$D$1570,"Poultry",$C$2:$C$1570)</f>
        <v>0</v>
      </c>
      <c r="P22" s="5">
        <f>SUMIF($D$2:$D$1570,"Pantry",$C$2:$C$1570)</f>
        <v>0</v>
      </c>
    </row>
    <row r="23" spans="1:20">
      <c r="A23" s="166">
        <v>10500541</v>
      </c>
      <c r="B23" s="1" t="s">
        <v>8354</v>
      </c>
      <c r="C23" s="8">
        <v>416</v>
      </c>
      <c r="D23" s="1" t="s">
        <v>20</v>
      </c>
      <c r="E23" s="1" t="s">
        <v>61</v>
      </c>
      <c r="F23" s="1"/>
      <c r="K23" s="44"/>
      <c r="M23" s="44"/>
      <c r="N23" s="8"/>
    </row>
    <row r="24" spans="1:20">
      <c r="A24" s="166">
        <v>10501031</v>
      </c>
      <c r="B24" s="1" t="s">
        <v>8354</v>
      </c>
      <c r="C24" s="8">
        <v>96</v>
      </c>
      <c r="D24" s="1" t="s">
        <v>20</v>
      </c>
      <c r="E24" s="1" t="s">
        <v>61</v>
      </c>
      <c r="F24" s="1"/>
      <c r="H24" s="20"/>
      <c r="I24" s="13"/>
      <c r="J24" s="13"/>
      <c r="K24" s="13"/>
      <c r="L24" s="14"/>
      <c r="M24" s="14"/>
      <c r="N24" s="16"/>
      <c r="O24" s="17"/>
      <c r="P24" s="17"/>
      <c r="Q24" s="17"/>
      <c r="R24" s="17"/>
      <c r="S24" s="17"/>
      <c r="T24" s="17"/>
    </row>
    <row r="25" spans="1:20">
      <c r="A25" s="166">
        <v>10500747</v>
      </c>
      <c r="B25" s="1" t="s">
        <v>8354</v>
      </c>
      <c r="C25" s="8">
        <v>1140</v>
      </c>
      <c r="D25" s="1" t="s">
        <v>20</v>
      </c>
      <c r="E25" s="1" t="s">
        <v>61</v>
      </c>
      <c r="F25" s="1"/>
      <c r="H25" s="12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</row>
    <row r="26" spans="1:20">
      <c r="A26" s="166">
        <v>10500745</v>
      </c>
      <c r="B26" s="1" t="s">
        <v>8354</v>
      </c>
      <c r="C26" s="8">
        <v>456</v>
      </c>
      <c r="D26" s="1" t="s">
        <v>20</v>
      </c>
      <c r="E26" s="1" t="s">
        <v>61</v>
      </c>
      <c r="F26" s="1"/>
      <c r="H26" s="50"/>
      <c r="I26" s="20"/>
      <c r="J26" s="44"/>
      <c r="M26" s="44"/>
      <c r="N26" s="8"/>
    </row>
    <row r="27" spans="1:20">
      <c r="A27" s="166">
        <v>10501032</v>
      </c>
      <c r="B27" s="1" t="s">
        <v>8354</v>
      </c>
      <c r="C27" s="8">
        <v>96</v>
      </c>
      <c r="D27" s="1" t="s">
        <v>20</v>
      </c>
      <c r="E27" s="1" t="s">
        <v>61</v>
      </c>
      <c r="F27" s="1"/>
      <c r="H27" s="20"/>
      <c r="I27" s="71"/>
      <c r="J27" s="44"/>
      <c r="M27" s="44"/>
      <c r="N27" s="8"/>
    </row>
    <row r="28" spans="1:20">
      <c r="A28" s="166">
        <v>10501034</v>
      </c>
      <c r="B28" s="1" t="s">
        <v>8354</v>
      </c>
      <c r="C28" s="8">
        <v>96</v>
      </c>
      <c r="D28" s="1" t="s">
        <v>20</v>
      </c>
      <c r="E28" s="1" t="s">
        <v>61</v>
      </c>
      <c r="F28" s="1"/>
      <c r="H28" s="20"/>
      <c r="I28" s="71"/>
      <c r="J28" s="44"/>
      <c r="K28" s="44"/>
      <c r="N28" s="8"/>
    </row>
    <row r="29" spans="1:20">
      <c r="A29" s="166">
        <v>10502045</v>
      </c>
      <c r="B29" s="1" t="s">
        <v>8354</v>
      </c>
      <c r="C29" s="8">
        <v>1200</v>
      </c>
      <c r="D29" s="1" t="s">
        <v>20</v>
      </c>
      <c r="E29" s="1" t="s">
        <v>61</v>
      </c>
      <c r="F29" s="1"/>
      <c r="H29" s="20"/>
      <c r="I29" s="71"/>
      <c r="J29" s="45"/>
      <c r="K29" s="44"/>
      <c r="N29" s="8"/>
    </row>
    <row r="30" spans="1:20">
      <c r="A30" s="166">
        <v>10502046</v>
      </c>
      <c r="B30" s="1" t="s">
        <v>8354</v>
      </c>
      <c r="C30" s="8">
        <v>456</v>
      </c>
      <c r="D30" s="1" t="s">
        <v>20</v>
      </c>
      <c r="E30" s="1" t="s">
        <v>61</v>
      </c>
      <c r="F30" s="1"/>
      <c r="H30" s="20"/>
      <c r="I30" s="71"/>
      <c r="J30" s="45"/>
      <c r="K30" s="44"/>
      <c r="N30" s="8"/>
    </row>
    <row r="31" spans="1:20">
      <c r="A31" s="166">
        <v>10501814</v>
      </c>
      <c r="B31" s="1" t="s">
        <v>8354</v>
      </c>
      <c r="C31" s="8">
        <v>228</v>
      </c>
      <c r="D31" s="1" t="s">
        <v>20</v>
      </c>
      <c r="E31" s="1" t="s">
        <v>61</v>
      </c>
      <c r="F31" s="1"/>
      <c r="H31" s="20"/>
      <c r="I31" s="71"/>
      <c r="J31" s="44"/>
      <c r="K31" s="44"/>
      <c r="N31" s="8"/>
    </row>
    <row r="32" spans="1:20">
      <c r="A32" s="166">
        <v>10501817</v>
      </c>
      <c r="B32" s="1" t="s">
        <v>8354</v>
      </c>
      <c r="C32" s="8">
        <v>228</v>
      </c>
      <c r="D32" s="1" t="s">
        <v>20</v>
      </c>
      <c r="E32" s="1" t="s">
        <v>61</v>
      </c>
      <c r="F32" s="1"/>
      <c r="H32" s="20"/>
      <c r="I32" s="71"/>
      <c r="J32" s="44"/>
      <c r="K32" s="44"/>
      <c r="N32" s="8"/>
    </row>
    <row r="33" spans="1:14" ht="17.25">
      <c r="A33" s="166">
        <v>10502695</v>
      </c>
      <c r="B33" s="1" t="s">
        <v>8354</v>
      </c>
      <c r="C33" s="8">
        <v>1200</v>
      </c>
      <c r="D33" s="1" t="s">
        <v>20</v>
      </c>
      <c r="E33" s="1" t="s">
        <v>61</v>
      </c>
      <c r="F33" s="1"/>
      <c r="H33" s="20"/>
      <c r="I33" s="71"/>
      <c r="J33" s="44"/>
      <c r="K33" s="44"/>
      <c r="L33" s="76"/>
      <c r="N33" s="44"/>
    </row>
    <row r="34" spans="1:14">
      <c r="A34" s="166">
        <v>10502694</v>
      </c>
      <c r="B34" s="1" t="s">
        <v>8354</v>
      </c>
      <c r="C34" s="8">
        <v>456</v>
      </c>
      <c r="D34" s="1" t="s">
        <v>20</v>
      </c>
      <c r="E34" s="1" t="s">
        <v>61</v>
      </c>
      <c r="F34" s="1"/>
      <c r="H34" s="20"/>
      <c r="I34" s="71"/>
      <c r="J34" s="44"/>
      <c r="K34" s="44"/>
      <c r="M34" s="1"/>
      <c r="N34" s="8"/>
    </row>
    <row r="35" spans="1:14">
      <c r="A35" s="166">
        <v>10503340</v>
      </c>
      <c r="B35" s="1" t="s">
        <v>8354</v>
      </c>
      <c r="C35" s="8">
        <v>228</v>
      </c>
      <c r="D35" s="1" t="s">
        <v>20</v>
      </c>
      <c r="E35" s="1" t="s">
        <v>61</v>
      </c>
      <c r="F35" s="1"/>
      <c r="H35" s="20"/>
      <c r="I35" s="50"/>
      <c r="J35" s="45"/>
      <c r="K35" s="44"/>
      <c r="N35" s="8"/>
    </row>
    <row r="36" spans="1:14">
      <c r="A36" s="166">
        <v>10503339</v>
      </c>
      <c r="B36" s="1" t="s">
        <v>8354</v>
      </c>
      <c r="C36" s="8">
        <v>228</v>
      </c>
      <c r="D36" s="1" t="s">
        <v>20</v>
      </c>
      <c r="E36" s="1" t="s">
        <v>61</v>
      </c>
      <c r="F36" s="1"/>
      <c r="H36" s="20"/>
      <c r="I36" s="50"/>
      <c r="J36" s="45"/>
      <c r="K36" s="44"/>
      <c r="L36" s="44"/>
      <c r="N36" s="8"/>
    </row>
    <row r="37" spans="1:14" ht="17.25">
      <c r="A37" s="166">
        <v>10503967</v>
      </c>
      <c r="B37" s="1" t="s">
        <v>8354</v>
      </c>
      <c r="C37" s="8">
        <v>130</v>
      </c>
      <c r="D37" s="1" t="s">
        <v>20</v>
      </c>
      <c r="E37" s="1" t="s">
        <v>61</v>
      </c>
      <c r="F37" s="1"/>
      <c r="H37" s="45"/>
      <c r="I37" s="50"/>
      <c r="J37" s="45"/>
      <c r="K37" s="44"/>
      <c r="N37" s="76"/>
    </row>
    <row r="38" spans="1:14">
      <c r="A38" s="166">
        <v>10503922</v>
      </c>
      <c r="B38" s="1" t="s">
        <v>8354</v>
      </c>
      <c r="C38" s="8">
        <v>456</v>
      </c>
      <c r="D38" s="1" t="s">
        <v>20</v>
      </c>
      <c r="E38" s="1" t="s">
        <v>61</v>
      </c>
      <c r="F38" s="1"/>
      <c r="H38" s="45"/>
      <c r="I38" s="50"/>
      <c r="J38" s="45"/>
      <c r="K38" s="44"/>
      <c r="L38" s="77"/>
      <c r="M38" s="1"/>
      <c r="N38" s="44"/>
    </row>
    <row r="39" spans="1:14">
      <c r="A39" s="166">
        <v>10503926</v>
      </c>
      <c r="B39" s="1" t="s">
        <v>8354</v>
      </c>
      <c r="C39" s="8">
        <v>1200</v>
      </c>
      <c r="D39" s="1" t="s">
        <v>20</v>
      </c>
      <c r="E39" s="1" t="s">
        <v>61</v>
      </c>
      <c r="F39" s="1"/>
      <c r="H39" s="45"/>
      <c r="I39" s="50"/>
      <c r="J39" s="45"/>
      <c r="K39" s="45"/>
      <c r="L39" s="8"/>
      <c r="N39" s="44"/>
    </row>
    <row r="40" spans="1:14">
      <c r="A40" s="166">
        <v>10504430</v>
      </c>
      <c r="B40" s="1" t="s">
        <v>8354</v>
      </c>
      <c r="C40" s="8">
        <v>216</v>
      </c>
      <c r="D40" s="1" t="s">
        <v>20</v>
      </c>
      <c r="E40" s="1" t="s">
        <v>61</v>
      </c>
      <c r="F40" s="1"/>
      <c r="H40" s="45"/>
      <c r="I40" s="50"/>
      <c r="J40" s="8"/>
      <c r="K40" s="45"/>
      <c r="L40" s="8"/>
      <c r="M40" s="8"/>
      <c r="N40" s="8"/>
    </row>
    <row r="41" spans="1:14">
      <c r="A41" s="166">
        <v>10504429</v>
      </c>
      <c r="B41" s="1" t="s">
        <v>8354</v>
      </c>
      <c r="C41" s="8">
        <v>228</v>
      </c>
      <c r="D41" s="1" t="s">
        <v>20</v>
      </c>
      <c r="E41" s="1" t="s">
        <v>61</v>
      </c>
      <c r="F41" s="1"/>
      <c r="H41" s="45"/>
      <c r="I41" s="50"/>
      <c r="J41" s="8"/>
      <c r="K41" s="45"/>
      <c r="L41" s="8"/>
      <c r="M41" s="8"/>
      <c r="N41" s="8"/>
    </row>
    <row r="42" spans="1:14">
      <c r="A42" s="166">
        <v>10505555</v>
      </c>
      <c r="B42" s="1" t="s">
        <v>8354</v>
      </c>
      <c r="C42" s="8">
        <v>1200</v>
      </c>
      <c r="D42" s="1" t="s">
        <v>20</v>
      </c>
      <c r="E42" s="1" t="s">
        <v>61</v>
      </c>
      <c r="F42" s="1"/>
      <c r="H42" s="45"/>
      <c r="I42" s="74"/>
      <c r="N42" s="8"/>
    </row>
    <row r="43" spans="1:14">
      <c r="A43" s="166">
        <v>10505559</v>
      </c>
      <c r="B43" s="1" t="s">
        <v>8354</v>
      </c>
      <c r="C43" s="8">
        <v>480</v>
      </c>
      <c r="D43" s="1" t="s">
        <v>20</v>
      </c>
      <c r="E43" s="1" t="s">
        <v>61</v>
      </c>
      <c r="F43" s="1"/>
      <c r="H43" s="71"/>
      <c r="K43" s="45"/>
      <c r="L43" s="8"/>
      <c r="M43" s="8"/>
      <c r="N43" s="8"/>
    </row>
    <row r="44" spans="1:14">
      <c r="A44" s="166">
        <v>10506248</v>
      </c>
      <c r="B44" s="1" t="s">
        <v>8354</v>
      </c>
      <c r="C44" s="8">
        <v>228</v>
      </c>
      <c r="D44" s="1" t="s">
        <v>20</v>
      </c>
      <c r="E44" s="1" t="s">
        <v>61</v>
      </c>
      <c r="F44" s="1"/>
      <c r="H44" s="71"/>
      <c r="K44" s="8"/>
      <c r="L44" s="8"/>
      <c r="M44" s="8"/>
      <c r="N44" s="8"/>
    </row>
    <row r="45" spans="1:14">
      <c r="A45" s="166">
        <v>10506247</v>
      </c>
      <c r="B45" s="1" t="s">
        <v>8354</v>
      </c>
      <c r="C45" s="8">
        <v>228</v>
      </c>
      <c r="D45" s="1" t="s">
        <v>20</v>
      </c>
      <c r="E45" s="1" t="s">
        <v>61</v>
      </c>
      <c r="F45" s="1"/>
      <c r="H45" s="50"/>
      <c r="K45" s="8"/>
      <c r="L45" s="1"/>
      <c r="M45" s="8"/>
      <c r="N45" s="8"/>
    </row>
    <row r="46" spans="1:14">
      <c r="A46" s="166">
        <v>10506534</v>
      </c>
      <c r="B46" s="1" t="s">
        <v>8354</v>
      </c>
      <c r="C46" s="8">
        <v>78.260000000000005</v>
      </c>
      <c r="D46" s="1" t="s">
        <v>20</v>
      </c>
      <c r="E46" s="1" t="s">
        <v>61</v>
      </c>
      <c r="F46" s="1"/>
      <c r="H46" s="50"/>
      <c r="K46" s="44"/>
      <c r="M46" s="8"/>
      <c r="N46" s="8"/>
    </row>
    <row r="47" spans="1:14">
      <c r="A47" s="166">
        <v>10506703</v>
      </c>
      <c r="B47" s="1" t="s">
        <v>8354</v>
      </c>
      <c r="C47" s="8">
        <v>1200</v>
      </c>
      <c r="D47" s="1" t="s">
        <v>20</v>
      </c>
      <c r="E47" s="1" t="s">
        <v>61</v>
      </c>
      <c r="F47" s="1"/>
      <c r="H47" s="50"/>
      <c r="M47" s="44"/>
      <c r="N47" s="8"/>
    </row>
    <row r="48" spans="1:14">
      <c r="A48" s="166">
        <v>10506700</v>
      </c>
      <c r="B48" s="1" t="s">
        <v>8354</v>
      </c>
      <c r="C48" s="8">
        <v>480</v>
      </c>
      <c r="D48" s="1" t="s">
        <v>20</v>
      </c>
      <c r="E48" s="1" t="s">
        <v>61</v>
      </c>
      <c r="F48" s="1"/>
      <c r="H48" s="50"/>
      <c r="M48" s="44"/>
      <c r="N48" s="8"/>
    </row>
    <row r="49" spans="1:14">
      <c r="A49" s="167">
        <v>10507013</v>
      </c>
      <c r="B49" s="1" t="s">
        <v>8354</v>
      </c>
      <c r="C49" s="169">
        <v>204</v>
      </c>
      <c r="D49" s="1" t="s">
        <v>20</v>
      </c>
      <c r="E49" s="1" t="s">
        <v>61</v>
      </c>
      <c r="H49" s="50"/>
      <c r="M49" s="44"/>
      <c r="N49" s="8"/>
    </row>
    <row r="50" spans="1:14">
      <c r="A50" s="166">
        <v>10507014</v>
      </c>
      <c r="B50" s="1" t="s">
        <v>8354</v>
      </c>
      <c r="C50" s="168">
        <v>204</v>
      </c>
      <c r="D50" s="1" t="s">
        <v>20</v>
      </c>
      <c r="E50" s="1" t="s">
        <v>61</v>
      </c>
      <c r="F50" s="58"/>
      <c r="H50" s="50"/>
      <c r="M50" s="44"/>
      <c r="N50" s="8"/>
    </row>
    <row r="51" spans="1:14">
      <c r="A51" s="166">
        <v>10507071</v>
      </c>
      <c r="B51" s="1" t="s">
        <v>8354</v>
      </c>
      <c r="C51" s="168">
        <v>140</v>
      </c>
      <c r="D51" s="1" t="s">
        <v>20</v>
      </c>
      <c r="E51" s="1" t="s">
        <v>61</v>
      </c>
      <c r="F51" s="58"/>
      <c r="H51" s="50"/>
      <c r="M51" s="44"/>
      <c r="N51" s="8"/>
    </row>
    <row r="52" spans="1:14">
      <c r="A52" s="166">
        <v>10507615</v>
      </c>
      <c r="B52" s="1" t="s">
        <v>8354</v>
      </c>
      <c r="C52" s="168">
        <v>1200</v>
      </c>
      <c r="D52" s="1" t="s">
        <v>20</v>
      </c>
      <c r="E52" s="1" t="s">
        <v>61</v>
      </c>
      <c r="F52" s="58"/>
      <c r="H52" s="50"/>
      <c r="M52" s="44"/>
      <c r="N52" s="8"/>
    </row>
    <row r="53" spans="1:14">
      <c r="A53" s="166">
        <v>10507616</v>
      </c>
      <c r="B53" s="1" t="s">
        <v>8354</v>
      </c>
      <c r="C53" s="168">
        <v>480</v>
      </c>
      <c r="D53" s="1" t="s">
        <v>20</v>
      </c>
      <c r="E53" s="1" t="s">
        <v>61</v>
      </c>
      <c r="F53" s="58"/>
      <c r="H53" s="50"/>
      <c r="M53" s="44"/>
      <c r="N53" s="8"/>
    </row>
    <row r="54" spans="1:14">
      <c r="A54" s="166">
        <v>10607578</v>
      </c>
      <c r="B54" s="1" t="s">
        <v>8354</v>
      </c>
      <c r="C54" s="168">
        <v>140</v>
      </c>
      <c r="D54" s="1" t="s">
        <v>20</v>
      </c>
      <c r="E54" s="1" t="s">
        <v>61</v>
      </c>
      <c r="F54" s="58"/>
      <c r="H54" s="50"/>
      <c r="N54" s="8"/>
    </row>
    <row r="55" spans="1:14">
      <c r="A55" s="166">
        <v>10508351</v>
      </c>
      <c r="B55" s="1" t="s">
        <v>8354</v>
      </c>
      <c r="C55" s="168">
        <v>204</v>
      </c>
      <c r="D55" s="1" t="s">
        <v>20</v>
      </c>
      <c r="E55" s="1" t="s">
        <v>61</v>
      </c>
      <c r="F55" s="58"/>
      <c r="H55" s="50"/>
      <c r="M55" s="44"/>
      <c r="N55" s="8"/>
    </row>
    <row r="56" spans="1:14">
      <c r="A56" s="166">
        <v>10514354</v>
      </c>
      <c r="B56" s="1" t="s">
        <v>8354</v>
      </c>
      <c r="C56" s="168">
        <v>204</v>
      </c>
      <c r="D56" s="1" t="s">
        <v>20</v>
      </c>
      <c r="E56" s="1" t="s">
        <v>61</v>
      </c>
      <c r="F56" s="58"/>
      <c r="H56" s="50"/>
      <c r="M56" s="44"/>
      <c r="N56" s="8"/>
    </row>
    <row r="57" spans="1:14">
      <c r="A57" s="166">
        <v>10509313</v>
      </c>
      <c r="B57" s="1" t="s">
        <v>8354</v>
      </c>
      <c r="C57" s="168">
        <v>720</v>
      </c>
      <c r="D57" s="1" t="s">
        <v>20</v>
      </c>
      <c r="E57" s="1" t="s">
        <v>61</v>
      </c>
      <c r="F57" s="58"/>
      <c r="H57" s="50"/>
      <c r="M57" s="44"/>
      <c r="N57" s="8"/>
    </row>
    <row r="58" spans="1:14">
      <c r="A58" s="166">
        <v>10509316</v>
      </c>
      <c r="B58" s="1" t="s">
        <v>8354</v>
      </c>
      <c r="C58" s="168">
        <v>480</v>
      </c>
      <c r="D58" s="1" t="s">
        <v>20</v>
      </c>
      <c r="E58" s="1" t="s">
        <v>61</v>
      </c>
      <c r="F58" s="58"/>
      <c r="H58" s="50"/>
      <c r="M58" s="44"/>
      <c r="N58" s="8"/>
    </row>
    <row r="59" spans="1:14">
      <c r="A59" s="166">
        <v>10509605</v>
      </c>
      <c r="B59" s="1" t="s">
        <v>8354</v>
      </c>
      <c r="C59" s="168">
        <v>204</v>
      </c>
      <c r="D59" s="1" t="s">
        <v>20</v>
      </c>
      <c r="E59" s="1" t="s">
        <v>61</v>
      </c>
      <c r="F59" s="58"/>
      <c r="H59" s="50"/>
      <c r="N59" s="8"/>
    </row>
    <row r="60" spans="1:14">
      <c r="A60" s="166">
        <v>10510264</v>
      </c>
      <c r="B60" s="1" t="s">
        <v>8354</v>
      </c>
      <c r="C60" s="168">
        <v>1080</v>
      </c>
      <c r="D60" s="1" t="s">
        <v>20</v>
      </c>
      <c r="E60" s="1" t="s">
        <v>61</v>
      </c>
      <c r="F60" s="58"/>
      <c r="H60" s="50"/>
      <c r="M60" s="44"/>
      <c r="N60" s="8"/>
    </row>
    <row r="61" spans="1:14">
      <c r="A61" s="166">
        <v>10510532</v>
      </c>
      <c r="B61" s="1" t="s">
        <v>8354</v>
      </c>
      <c r="C61" s="168">
        <v>480</v>
      </c>
      <c r="D61" s="1" t="s">
        <v>20</v>
      </c>
      <c r="E61" s="1" t="s">
        <v>61</v>
      </c>
      <c r="F61" s="58"/>
      <c r="H61" s="50"/>
      <c r="M61" s="44"/>
      <c r="N61" s="8"/>
    </row>
    <row r="62" spans="1:14">
      <c r="A62" s="166">
        <v>10510906</v>
      </c>
      <c r="B62" s="1" t="s">
        <v>8354</v>
      </c>
      <c r="C62" s="168">
        <v>204</v>
      </c>
      <c r="D62" s="1" t="s">
        <v>20</v>
      </c>
      <c r="E62" s="1" t="s">
        <v>61</v>
      </c>
      <c r="F62" s="58"/>
      <c r="H62" s="50"/>
      <c r="M62" s="44"/>
      <c r="N62" s="8"/>
    </row>
    <row r="63" spans="1:14">
      <c r="A63" s="166">
        <v>10510907</v>
      </c>
      <c r="B63" s="1" t="s">
        <v>8354</v>
      </c>
      <c r="C63" s="168">
        <v>204</v>
      </c>
      <c r="D63" s="1" t="s">
        <v>20</v>
      </c>
      <c r="E63" s="1" t="s">
        <v>61</v>
      </c>
      <c r="F63" s="58"/>
      <c r="H63" s="50"/>
      <c r="M63" s="44"/>
      <c r="N63" s="8"/>
    </row>
    <row r="64" spans="1:14">
      <c r="A64" s="166">
        <v>10510909</v>
      </c>
      <c r="B64" s="1" t="s">
        <v>8354</v>
      </c>
      <c r="C64" s="168">
        <v>78</v>
      </c>
      <c r="D64" s="1" t="s">
        <v>20</v>
      </c>
      <c r="E64" s="1" t="s">
        <v>61</v>
      </c>
      <c r="F64" s="58"/>
      <c r="H64" s="50"/>
      <c r="M64" s="44"/>
      <c r="N64" s="8"/>
    </row>
    <row r="65" spans="1:14">
      <c r="A65" s="166">
        <v>10511668</v>
      </c>
      <c r="B65" s="1" t="s">
        <v>8354</v>
      </c>
      <c r="C65" s="168">
        <v>1080</v>
      </c>
      <c r="D65" s="1" t="s">
        <v>20</v>
      </c>
      <c r="E65" s="1" t="s">
        <v>61</v>
      </c>
      <c r="F65" s="58"/>
      <c r="H65" s="50"/>
      <c r="M65" s="44"/>
      <c r="N65" s="8"/>
    </row>
    <row r="66" spans="1:14">
      <c r="A66" s="166">
        <v>10511606</v>
      </c>
      <c r="B66" s="1" t="s">
        <v>8354</v>
      </c>
      <c r="C66" s="168">
        <v>480</v>
      </c>
      <c r="D66" s="1" t="s">
        <v>20</v>
      </c>
      <c r="E66" s="1" t="s">
        <v>61</v>
      </c>
      <c r="F66" s="58"/>
      <c r="H66" s="50"/>
      <c r="M66" s="44"/>
      <c r="N66" s="8"/>
    </row>
    <row r="67" spans="1:14">
      <c r="A67" s="166">
        <v>10514353</v>
      </c>
      <c r="B67" s="1" t="s">
        <v>8354</v>
      </c>
      <c r="C67" s="168">
        <v>204</v>
      </c>
      <c r="D67" s="1" t="s">
        <v>20</v>
      </c>
      <c r="E67" s="1" t="s">
        <v>61</v>
      </c>
      <c r="F67" s="58"/>
      <c r="H67" s="50"/>
      <c r="M67" s="44"/>
      <c r="N67" s="8"/>
    </row>
    <row r="68" spans="1:14">
      <c r="A68" s="166">
        <v>10512320</v>
      </c>
      <c r="B68" s="1" t="s">
        <v>8354</v>
      </c>
      <c r="C68" s="168">
        <v>162</v>
      </c>
      <c r="D68" s="1" t="s">
        <v>20</v>
      </c>
      <c r="E68" s="1" t="s">
        <v>61</v>
      </c>
      <c r="F68" s="58"/>
      <c r="H68" s="50"/>
      <c r="M68" s="44"/>
      <c r="N68" s="8"/>
    </row>
    <row r="69" spans="1:14">
      <c r="A69" s="166">
        <v>10512189</v>
      </c>
      <c r="B69" s="1" t="s">
        <v>8354</v>
      </c>
      <c r="C69" s="168">
        <v>204</v>
      </c>
      <c r="D69" s="1" t="s">
        <v>20</v>
      </c>
      <c r="E69" s="1" t="s">
        <v>61</v>
      </c>
      <c r="F69" s="58"/>
      <c r="H69" s="50"/>
      <c r="M69" s="44"/>
      <c r="N69" s="8"/>
    </row>
    <row r="70" spans="1:14">
      <c r="A70" s="166">
        <v>10512900</v>
      </c>
      <c r="B70" s="1" t="s">
        <v>8354</v>
      </c>
      <c r="C70" s="168">
        <v>78</v>
      </c>
      <c r="D70" s="1" t="s">
        <v>20</v>
      </c>
      <c r="E70" s="1" t="s">
        <v>61</v>
      </c>
      <c r="F70" s="58"/>
      <c r="H70" s="50"/>
      <c r="M70" s="44"/>
      <c r="N70" s="8"/>
    </row>
    <row r="71" spans="1:14">
      <c r="A71" s="166">
        <v>10512974</v>
      </c>
      <c r="B71" s="1" t="s">
        <v>8354</v>
      </c>
      <c r="C71" s="168">
        <v>1080</v>
      </c>
      <c r="D71" s="1" t="s">
        <v>20</v>
      </c>
      <c r="E71" s="1" t="s">
        <v>61</v>
      </c>
      <c r="F71" s="58"/>
      <c r="H71" s="50"/>
      <c r="M71" s="44"/>
      <c r="N71" s="8"/>
    </row>
    <row r="72" spans="1:14">
      <c r="A72" s="166">
        <v>10512980</v>
      </c>
      <c r="B72" s="1" t="s">
        <v>8354</v>
      </c>
      <c r="C72" s="168">
        <v>480</v>
      </c>
      <c r="D72" s="1" t="s">
        <v>20</v>
      </c>
      <c r="E72" s="1" t="s">
        <v>61</v>
      </c>
      <c r="F72" s="58"/>
      <c r="H72" s="50"/>
      <c r="M72" s="44"/>
      <c r="N72" s="8"/>
    </row>
    <row r="73" spans="1:14">
      <c r="A73" s="166">
        <v>10513542</v>
      </c>
      <c r="B73" s="1" t="s">
        <v>8354</v>
      </c>
      <c r="C73" s="168">
        <v>204</v>
      </c>
      <c r="D73" s="1" t="s">
        <v>20</v>
      </c>
      <c r="E73" s="1" t="s">
        <v>61</v>
      </c>
      <c r="F73" s="58"/>
      <c r="H73" s="50"/>
      <c r="M73" s="44"/>
      <c r="N73" s="8"/>
    </row>
    <row r="74" spans="1:14">
      <c r="A74" s="166">
        <v>10514356</v>
      </c>
      <c r="B74" s="1" t="s">
        <v>8354</v>
      </c>
      <c r="C74" s="170">
        <v>204</v>
      </c>
      <c r="D74" s="1" t="s">
        <v>20</v>
      </c>
      <c r="E74" s="1" t="s">
        <v>61</v>
      </c>
      <c r="H74" s="50"/>
      <c r="M74" s="44"/>
      <c r="N74" s="8"/>
    </row>
    <row r="75" spans="1:14">
      <c r="A75" s="166">
        <v>10514355</v>
      </c>
      <c r="B75" s="1" t="s">
        <v>8354</v>
      </c>
      <c r="C75" s="168">
        <v>204</v>
      </c>
      <c r="D75" s="1" t="s">
        <v>20</v>
      </c>
      <c r="E75" s="1" t="s">
        <v>61</v>
      </c>
      <c r="F75" s="58"/>
      <c r="H75" s="50"/>
      <c r="M75" s="44"/>
      <c r="N75" s="8"/>
    </row>
    <row r="76" spans="1:14">
      <c r="A76" s="166">
        <v>10514392</v>
      </c>
      <c r="B76" s="1" t="s">
        <v>8354</v>
      </c>
      <c r="C76" s="168">
        <v>480</v>
      </c>
      <c r="D76" s="1" t="s">
        <v>20</v>
      </c>
      <c r="E76" s="1" t="s">
        <v>61</v>
      </c>
      <c r="F76" s="58"/>
      <c r="H76" s="50"/>
      <c r="M76" s="44"/>
      <c r="N76" s="8"/>
    </row>
    <row r="77" spans="1:14">
      <c r="A77" s="166">
        <v>10515074</v>
      </c>
      <c r="B77" s="1" t="s">
        <v>8354</v>
      </c>
      <c r="C77" s="168">
        <v>204</v>
      </c>
      <c r="D77" s="1" t="s">
        <v>20</v>
      </c>
      <c r="E77" s="1" t="s">
        <v>61</v>
      </c>
      <c r="F77" s="58"/>
      <c r="H77" s="50"/>
      <c r="M77" s="44"/>
      <c r="N77" s="8"/>
    </row>
    <row r="78" spans="1:14">
      <c r="A78" s="166">
        <v>10516076</v>
      </c>
      <c r="B78" s="1" t="s">
        <v>8354</v>
      </c>
      <c r="C78" s="168">
        <v>81</v>
      </c>
      <c r="D78" s="1" t="s">
        <v>20</v>
      </c>
      <c r="E78" s="1" t="s">
        <v>61</v>
      </c>
      <c r="F78" s="58"/>
      <c r="H78" s="50"/>
      <c r="M78" s="44"/>
      <c r="N78" s="8"/>
    </row>
    <row r="79" spans="1:14">
      <c r="A79" s="166">
        <v>10515073</v>
      </c>
      <c r="B79" s="1" t="s">
        <v>8354</v>
      </c>
      <c r="C79" s="168">
        <v>204</v>
      </c>
      <c r="D79" s="1" t="s">
        <v>20</v>
      </c>
      <c r="E79" s="1" t="s">
        <v>61</v>
      </c>
      <c r="F79" s="58"/>
      <c r="H79" s="50"/>
      <c r="M79" s="44"/>
      <c r="N79" s="8"/>
    </row>
    <row r="80" spans="1:14">
      <c r="A80" s="166">
        <v>10515811</v>
      </c>
      <c r="B80" s="1" t="s">
        <v>8354</v>
      </c>
      <c r="C80" s="168">
        <v>960</v>
      </c>
      <c r="D80" s="1" t="s">
        <v>20</v>
      </c>
      <c r="E80" s="1" t="s">
        <v>61</v>
      </c>
      <c r="F80" s="58"/>
      <c r="H80" s="50"/>
      <c r="M80" s="44"/>
      <c r="N80" s="8"/>
    </row>
    <row r="81" spans="1:14">
      <c r="A81" s="166">
        <v>10515818</v>
      </c>
      <c r="B81" s="1" t="s">
        <v>8354</v>
      </c>
      <c r="C81" s="168">
        <v>480</v>
      </c>
      <c r="D81" s="1" t="s">
        <v>20</v>
      </c>
      <c r="E81" s="1" t="s">
        <v>61</v>
      </c>
      <c r="F81" s="58"/>
      <c r="H81" s="50"/>
      <c r="M81" s="44"/>
      <c r="N81" s="8"/>
    </row>
    <row r="82" spans="1:14">
      <c r="A82" s="166">
        <v>10516283</v>
      </c>
      <c r="B82" s="1" t="s">
        <v>8354</v>
      </c>
      <c r="C82" s="168">
        <v>204</v>
      </c>
      <c r="D82" s="1" t="s">
        <v>20</v>
      </c>
      <c r="E82" s="1" t="s">
        <v>61</v>
      </c>
      <c r="F82" s="58"/>
      <c r="H82" s="50"/>
      <c r="M82" s="44"/>
      <c r="N82" s="8"/>
    </row>
    <row r="83" spans="1:14">
      <c r="A83" s="166">
        <v>10516284</v>
      </c>
      <c r="B83" s="1" t="s">
        <v>8354</v>
      </c>
      <c r="C83" s="168">
        <v>204</v>
      </c>
      <c r="D83" s="1" t="s">
        <v>20</v>
      </c>
      <c r="E83" s="1" t="s">
        <v>61</v>
      </c>
      <c r="F83" s="58"/>
      <c r="H83" s="50"/>
      <c r="M83" s="44"/>
      <c r="N83" s="8"/>
    </row>
    <row r="84" spans="1:14">
      <c r="A84" s="166">
        <v>10516843</v>
      </c>
      <c r="B84" s="1" t="s">
        <v>8354</v>
      </c>
      <c r="C84" s="168">
        <v>1080</v>
      </c>
      <c r="D84" s="1" t="s">
        <v>20</v>
      </c>
      <c r="E84" s="1" t="s">
        <v>61</v>
      </c>
      <c r="F84" s="58"/>
      <c r="H84" s="50"/>
      <c r="N84" s="8"/>
    </row>
    <row r="85" spans="1:14">
      <c r="A85" s="166">
        <v>10517093</v>
      </c>
      <c r="B85" s="1" t="s">
        <v>8354</v>
      </c>
      <c r="C85" s="168">
        <v>204</v>
      </c>
      <c r="D85" s="1" t="s">
        <v>20</v>
      </c>
      <c r="E85" s="1" t="s">
        <v>61</v>
      </c>
      <c r="F85" s="58"/>
      <c r="H85" s="50"/>
      <c r="M85" s="44"/>
      <c r="N85" s="8"/>
    </row>
    <row r="86" spans="1:14">
      <c r="A86" s="166">
        <v>10517092</v>
      </c>
      <c r="B86" s="1" t="s">
        <v>8354</v>
      </c>
      <c r="C86" s="168">
        <v>204</v>
      </c>
      <c r="D86" s="1" t="s">
        <v>20</v>
      </c>
      <c r="E86" s="1" t="s">
        <v>61</v>
      </c>
      <c r="F86" s="58"/>
      <c r="H86" s="50"/>
      <c r="M86" s="44"/>
      <c r="N86" s="8"/>
    </row>
    <row r="87" spans="1:14">
      <c r="A87" s="166">
        <v>10517851</v>
      </c>
      <c r="B87" s="1" t="s">
        <v>8354</v>
      </c>
      <c r="C87" s="168">
        <v>1080</v>
      </c>
      <c r="D87" s="1" t="s">
        <v>20</v>
      </c>
      <c r="E87" s="1" t="s">
        <v>61</v>
      </c>
      <c r="F87" s="58"/>
      <c r="H87" s="50"/>
      <c r="M87" s="44"/>
      <c r="N87" s="8"/>
    </row>
    <row r="88" spans="1:14">
      <c r="A88" s="166">
        <v>10517853</v>
      </c>
      <c r="B88" s="1" t="s">
        <v>8354</v>
      </c>
      <c r="C88" s="168">
        <v>480</v>
      </c>
      <c r="D88" s="1" t="s">
        <v>20</v>
      </c>
      <c r="E88" s="1" t="s">
        <v>61</v>
      </c>
      <c r="F88" s="58"/>
      <c r="H88" s="50"/>
      <c r="M88" s="44"/>
      <c r="N88" s="8"/>
    </row>
    <row r="89" spans="1:14">
      <c r="A89" s="166">
        <v>10518377</v>
      </c>
      <c r="B89" s="1" t="s">
        <v>8354</v>
      </c>
      <c r="C89" s="168">
        <v>204</v>
      </c>
      <c r="D89" s="1" t="s">
        <v>20</v>
      </c>
      <c r="E89" s="1" t="s">
        <v>61</v>
      </c>
      <c r="F89" s="58"/>
      <c r="H89" s="50"/>
      <c r="M89" s="44"/>
      <c r="N89" s="8"/>
    </row>
    <row r="90" spans="1:14">
      <c r="A90" s="166">
        <v>10518380</v>
      </c>
      <c r="B90" s="1" t="s">
        <v>8354</v>
      </c>
      <c r="C90" s="168">
        <v>204</v>
      </c>
      <c r="D90" s="1" t="s">
        <v>20</v>
      </c>
      <c r="E90" s="1" t="s">
        <v>61</v>
      </c>
      <c r="F90" s="58"/>
      <c r="H90" s="50"/>
      <c r="M90" s="44"/>
      <c r="N90" s="8"/>
    </row>
    <row r="91" spans="1:14">
      <c r="A91" s="166">
        <v>10518452</v>
      </c>
      <c r="B91" s="1" t="s">
        <v>8354</v>
      </c>
      <c r="C91" s="168">
        <v>189</v>
      </c>
      <c r="D91" s="1" t="s">
        <v>20</v>
      </c>
      <c r="E91" s="1" t="s">
        <v>61</v>
      </c>
      <c r="F91" s="58"/>
      <c r="H91" s="50"/>
      <c r="M91" s="44"/>
      <c r="N91" s="8"/>
    </row>
    <row r="92" spans="1:14">
      <c r="A92" s="166">
        <v>10519831</v>
      </c>
      <c r="B92" s="1" t="s">
        <v>8354</v>
      </c>
      <c r="C92" s="168">
        <v>720</v>
      </c>
      <c r="D92" s="1" t="s">
        <v>20</v>
      </c>
      <c r="E92" s="1" t="s">
        <v>61</v>
      </c>
      <c r="F92" s="8"/>
      <c r="H92" s="50"/>
      <c r="M92" s="44"/>
      <c r="N92" s="8"/>
    </row>
    <row r="93" spans="1:14">
      <c r="A93" s="166">
        <v>10519834</v>
      </c>
      <c r="B93" s="1" t="s">
        <v>8354</v>
      </c>
      <c r="C93" s="168">
        <v>480</v>
      </c>
      <c r="D93" s="1" t="s">
        <v>20</v>
      </c>
      <c r="E93" s="1" t="s">
        <v>61</v>
      </c>
      <c r="F93" s="8"/>
      <c r="H93" s="50"/>
      <c r="M93" s="44"/>
      <c r="N93" s="8"/>
    </row>
    <row r="94" spans="1:14">
      <c r="A94" s="166">
        <v>10522459</v>
      </c>
      <c r="B94" s="1" t="s">
        <v>8354</v>
      </c>
      <c r="C94" s="168">
        <v>204</v>
      </c>
      <c r="D94" s="1" t="s">
        <v>20</v>
      </c>
      <c r="E94" s="1" t="s">
        <v>61</v>
      </c>
      <c r="F94" s="8"/>
      <c r="H94" s="50"/>
      <c r="M94" s="44"/>
      <c r="N94" s="8"/>
    </row>
    <row r="95" spans="1:14">
      <c r="A95" s="166">
        <v>10519851</v>
      </c>
      <c r="B95" s="1" t="s">
        <v>8354</v>
      </c>
      <c r="C95" s="168">
        <v>204</v>
      </c>
      <c r="D95" s="1" t="s">
        <v>20</v>
      </c>
      <c r="E95" s="1" t="s">
        <v>61</v>
      </c>
      <c r="F95" s="8"/>
      <c r="H95" s="50"/>
      <c r="M95" s="44"/>
      <c r="N95" s="8"/>
    </row>
    <row r="96" spans="1:14">
      <c r="A96" s="166">
        <v>10521391</v>
      </c>
      <c r="B96" s="1" t="s">
        <v>8354</v>
      </c>
      <c r="C96" s="168">
        <v>204</v>
      </c>
      <c r="D96" s="1" t="s">
        <v>20</v>
      </c>
      <c r="E96" s="1" t="s">
        <v>61</v>
      </c>
      <c r="F96" s="8"/>
      <c r="H96" s="50"/>
      <c r="M96" s="44"/>
      <c r="N96" s="8"/>
    </row>
    <row r="97" spans="1:14">
      <c r="A97" s="166">
        <v>10522456</v>
      </c>
      <c r="B97" s="1" t="s">
        <v>8354</v>
      </c>
      <c r="C97" s="168">
        <v>81</v>
      </c>
      <c r="D97" s="1" t="s">
        <v>20</v>
      </c>
      <c r="E97" s="1" t="s">
        <v>61</v>
      </c>
      <c r="F97" s="8"/>
      <c r="H97" s="50"/>
      <c r="M97" s="44"/>
      <c r="N97" s="8"/>
    </row>
    <row r="98" spans="1:14">
      <c r="A98" s="166">
        <v>10522574</v>
      </c>
      <c r="B98" s="1" t="s">
        <v>8354</v>
      </c>
      <c r="C98" s="168">
        <v>216</v>
      </c>
      <c r="D98" s="1" t="s">
        <v>20</v>
      </c>
      <c r="E98" s="1" t="s">
        <v>61</v>
      </c>
      <c r="F98" s="8"/>
      <c r="H98" s="50"/>
      <c r="M98" s="44"/>
      <c r="N98" s="8"/>
    </row>
    <row r="99" spans="1:14">
      <c r="A99" s="166">
        <v>10523688</v>
      </c>
      <c r="B99" s="1" t="s">
        <v>8354</v>
      </c>
      <c r="C99" s="168">
        <v>480</v>
      </c>
      <c r="D99" s="1" t="s">
        <v>20</v>
      </c>
      <c r="E99" s="1" t="s">
        <v>61</v>
      </c>
      <c r="F99" s="8"/>
      <c r="H99" s="50"/>
      <c r="M99" s="44"/>
      <c r="N99" s="8"/>
    </row>
    <row r="100" spans="1:14">
      <c r="A100" s="166">
        <v>10523707</v>
      </c>
      <c r="B100" s="1" t="s">
        <v>8354</v>
      </c>
      <c r="C100" s="168">
        <v>360</v>
      </c>
      <c r="D100" s="1" t="s">
        <v>20</v>
      </c>
      <c r="E100" s="1" t="s">
        <v>61</v>
      </c>
      <c r="F100" s="8"/>
      <c r="H100" s="50"/>
      <c r="M100" s="44"/>
      <c r="N100" s="8"/>
    </row>
    <row r="101" spans="1:14">
      <c r="A101" s="166">
        <v>10525440</v>
      </c>
      <c r="B101" s="1" t="s">
        <v>8354</v>
      </c>
      <c r="C101" s="168">
        <v>204</v>
      </c>
      <c r="D101" s="1" t="s">
        <v>20</v>
      </c>
      <c r="E101" s="1" t="s">
        <v>61</v>
      </c>
      <c r="F101" s="8"/>
      <c r="H101" s="50"/>
      <c r="M101" s="44"/>
      <c r="N101" s="8"/>
    </row>
    <row r="102" spans="1:14">
      <c r="A102" s="166">
        <v>10523846</v>
      </c>
      <c r="B102" s="1" t="s">
        <v>8354</v>
      </c>
      <c r="C102" s="168">
        <v>81</v>
      </c>
      <c r="D102" s="1" t="s">
        <v>20</v>
      </c>
      <c r="E102" s="1" t="s">
        <v>61</v>
      </c>
      <c r="F102" s="8"/>
      <c r="H102" s="50"/>
      <c r="M102" s="44"/>
      <c r="N102" s="8"/>
    </row>
    <row r="103" spans="1:14">
      <c r="A103" s="166">
        <v>10525437</v>
      </c>
      <c r="B103" s="1" t="s">
        <v>8354</v>
      </c>
      <c r="C103" s="168">
        <v>204</v>
      </c>
      <c r="D103" s="1" t="s">
        <v>20</v>
      </c>
      <c r="E103" s="1" t="s">
        <v>61</v>
      </c>
      <c r="F103" s="8"/>
      <c r="H103" s="50"/>
      <c r="M103" s="44"/>
      <c r="N103" s="8"/>
    </row>
    <row r="104" spans="1:14">
      <c r="A104" s="166">
        <v>10524673</v>
      </c>
      <c r="B104" s="1" t="s">
        <v>8354</v>
      </c>
      <c r="C104" s="168">
        <v>1200</v>
      </c>
      <c r="D104" s="1" t="s">
        <v>20</v>
      </c>
      <c r="E104" s="1" t="s">
        <v>61</v>
      </c>
      <c r="F104" s="8"/>
      <c r="H104" s="50"/>
      <c r="M104" s="44"/>
      <c r="N104" s="8"/>
    </row>
    <row r="105" spans="1:14">
      <c r="A105" s="166">
        <v>10524678</v>
      </c>
      <c r="B105" s="1" t="s">
        <v>8354</v>
      </c>
      <c r="C105" s="168">
        <v>480</v>
      </c>
      <c r="D105" s="1" t="s">
        <v>20</v>
      </c>
      <c r="E105" s="1" t="s">
        <v>61</v>
      </c>
      <c r="F105" s="8"/>
      <c r="H105" s="50"/>
      <c r="M105" s="44"/>
      <c r="N105" s="8"/>
    </row>
    <row r="106" spans="1:14">
      <c r="A106" s="166">
        <v>10525443</v>
      </c>
      <c r="B106" s="1" t="s">
        <v>8354</v>
      </c>
      <c r="C106" s="168">
        <v>204</v>
      </c>
      <c r="D106" s="1" t="s">
        <v>20</v>
      </c>
      <c r="E106" s="1" t="s">
        <v>61</v>
      </c>
      <c r="F106" s="8"/>
      <c r="H106" s="50"/>
      <c r="M106" s="44"/>
      <c r="N106" s="8"/>
    </row>
    <row r="107" spans="1:14">
      <c r="A107" s="166">
        <v>10530928</v>
      </c>
      <c r="B107" s="1" t="s">
        <v>8354</v>
      </c>
      <c r="C107" s="168">
        <v>81</v>
      </c>
      <c r="D107" s="1" t="s">
        <v>20</v>
      </c>
      <c r="E107" s="1" t="s">
        <v>61</v>
      </c>
      <c r="F107" s="8"/>
      <c r="H107" s="50"/>
      <c r="M107" s="44"/>
      <c r="N107" s="8"/>
    </row>
    <row r="108" spans="1:14">
      <c r="A108" s="166">
        <v>10525435</v>
      </c>
      <c r="B108" s="1" t="s">
        <v>8354</v>
      </c>
      <c r="C108" s="168">
        <v>204</v>
      </c>
      <c r="D108" s="1" t="s">
        <v>20</v>
      </c>
      <c r="E108" s="1" t="s">
        <v>61</v>
      </c>
      <c r="F108" s="8"/>
      <c r="H108" s="50"/>
      <c r="M108" s="44"/>
      <c r="N108" s="8"/>
    </row>
    <row r="109" spans="1:14">
      <c r="A109" s="166">
        <v>10526023</v>
      </c>
      <c r="B109" s="1" t="s">
        <v>8354</v>
      </c>
      <c r="C109" s="168">
        <v>1200</v>
      </c>
      <c r="D109" s="1" t="s">
        <v>20</v>
      </c>
      <c r="E109" s="1" t="s">
        <v>61</v>
      </c>
      <c r="F109" s="8"/>
      <c r="H109" s="50"/>
      <c r="M109" s="44"/>
      <c r="N109" s="8"/>
    </row>
    <row r="110" spans="1:14">
      <c r="A110" s="166">
        <v>10526033</v>
      </c>
      <c r="B110" s="1" t="s">
        <v>8354</v>
      </c>
      <c r="C110" s="168">
        <v>480</v>
      </c>
      <c r="D110" s="1" t="s">
        <v>20</v>
      </c>
      <c r="E110" s="1" t="s">
        <v>61</v>
      </c>
      <c r="F110" s="8"/>
      <c r="H110" s="50"/>
      <c r="M110" s="44"/>
      <c r="N110" s="8"/>
    </row>
    <row r="111" spans="1:14">
      <c r="A111" s="166">
        <v>10527333</v>
      </c>
      <c r="B111" s="1" t="s">
        <v>8354</v>
      </c>
      <c r="C111" s="168">
        <v>204</v>
      </c>
      <c r="D111" s="1" t="s">
        <v>20</v>
      </c>
      <c r="E111" s="1" t="s">
        <v>61</v>
      </c>
      <c r="F111" s="8"/>
      <c r="H111" s="50"/>
      <c r="M111" s="44"/>
      <c r="N111" s="8"/>
    </row>
    <row r="112" spans="1:14">
      <c r="A112" s="166">
        <v>10527248</v>
      </c>
      <c r="B112" s="1" t="s">
        <v>8354</v>
      </c>
      <c r="C112" s="168">
        <v>1080</v>
      </c>
      <c r="D112" s="1" t="s">
        <v>20</v>
      </c>
      <c r="E112" s="1" t="s">
        <v>61</v>
      </c>
      <c r="F112" s="8"/>
      <c r="H112" s="50"/>
      <c r="M112" s="44"/>
      <c r="N112" s="8"/>
    </row>
    <row r="113" spans="1:14">
      <c r="A113" s="166">
        <v>1052747</v>
      </c>
      <c r="B113" s="1" t="s">
        <v>8354</v>
      </c>
      <c r="C113" s="168">
        <v>480</v>
      </c>
      <c r="D113" s="1" t="s">
        <v>20</v>
      </c>
      <c r="E113" s="1" t="s">
        <v>61</v>
      </c>
      <c r="F113" s="8"/>
      <c r="H113" s="50"/>
      <c r="M113" s="44"/>
      <c r="N113" s="8"/>
    </row>
    <row r="114" spans="1:14">
      <c r="A114" s="166">
        <v>10527580</v>
      </c>
      <c r="B114" s="1" t="s">
        <v>8354</v>
      </c>
      <c r="C114" s="168">
        <v>204</v>
      </c>
      <c r="D114" s="1" t="s">
        <v>20</v>
      </c>
      <c r="E114" s="1" t="s">
        <v>61</v>
      </c>
      <c r="F114" s="8"/>
      <c r="H114" s="50"/>
      <c r="M114" s="44"/>
      <c r="N114" s="8"/>
    </row>
    <row r="115" spans="1:14">
      <c r="A115" s="166">
        <v>10528482</v>
      </c>
      <c r="B115" s="1" t="s">
        <v>8354</v>
      </c>
      <c r="C115" s="168">
        <v>1080</v>
      </c>
      <c r="D115" s="1" t="s">
        <v>20</v>
      </c>
      <c r="E115" s="1" t="s">
        <v>61</v>
      </c>
      <c r="F115" s="8"/>
      <c r="H115" s="50"/>
      <c r="M115" s="44"/>
      <c r="N115" s="8"/>
    </row>
    <row r="116" spans="1:14">
      <c r="A116" s="166">
        <v>10528491</v>
      </c>
      <c r="B116" s="1" t="s">
        <v>8354</v>
      </c>
      <c r="C116" s="168">
        <v>480</v>
      </c>
      <c r="D116" s="1" t="s">
        <v>20</v>
      </c>
      <c r="E116" s="1" t="s">
        <v>61</v>
      </c>
      <c r="F116" s="8"/>
      <c r="H116" s="50"/>
      <c r="M116" s="44"/>
      <c r="N116" s="8"/>
    </row>
    <row r="117" spans="1:14">
      <c r="A117" s="166">
        <v>10529741</v>
      </c>
      <c r="B117" s="1" t="s">
        <v>8354</v>
      </c>
      <c r="C117" s="168">
        <v>204</v>
      </c>
      <c r="D117" s="1" t="s">
        <v>20</v>
      </c>
      <c r="E117" s="1" t="s">
        <v>61</v>
      </c>
      <c r="F117" s="8"/>
      <c r="H117" s="50"/>
      <c r="M117" s="44"/>
      <c r="N117" s="8"/>
    </row>
    <row r="118" spans="1:14">
      <c r="A118" s="166">
        <v>10529739</v>
      </c>
      <c r="B118" s="1" t="s">
        <v>8354</v>
      </c>
      <c r="C118" s="168">
        <v>81</v>
      </c>
      <c r="D118" s="1" t="s">
        <v>20</v>
      </c>
      <c r="E118" s="1" t="s">
        <v>61</v>
      </c>
      <c r="F118" s="8"/>
      <c r="H118" s="50"/>
      <c r="M118" s="44"/>
      <c r="N118" s="8"/>
    </row>
    <row r="119" spans="1:14">
      <c r="A119" s="166">
        <v>10529740</v>
      </c>
      <c r="B119" s="1" t="s">
        <v>8354</v>
      </c>
      <c r="C119" s="168">
        <v>204</v>
      </c>
      <c r="D119" s="1" t="s">
        <v>20</v>
      </c>
      <c r="E119" s="1" t="s">
        <v>61</v>
      </c>
      <c r="F119" s="8"/>
      <c r="H119" s="50"/>
      <c r="M119" s="44"/>
      <c r="N119" s="8"/>
    </row>
    <row r="120" spans="1:14">
      <c r="A120" s="166">
        <v>10529860</v>
      </c>
      <c r="B120" s="1" t="s">
        <v>8354</v>
      </c>
      <c r="C120" s="168">
        <v>1080</v>
      </c>
      <c r="D120" s="1" t="s">
        <v>20</v>
      </c>
      <c r="E120" s="1" t="s">
        <v>61</v>
      </c>
      <c r="F120" s="8"/>
      <c r="H120" s="50"/>
      <c r="M120" s="44"/>
      <c r="N120" s="8"/>
    </row>
    <row r="121" spans="1:14">
      <c r="A121" s="166">
        <v>10529859</v>
      </c>
      <c r="B121" s="1" t="s">
        <v>8354</v>
      </c>
      <c r="C121" s="168">
        <v>480</v>
      </c>
      <c r="D121" s="1" t="s">
        <v>20</v>
      </c>
      <c r="E121" s="1" t="s">
        <v>61</v>
      </c>
      <c r="F121" s="8"/>
      <c r="H121" s="50"/>
      <c r="M121" s="44"/>
      <c r="N121" s="8"/>
    </row>
    <row r="122" spans="1:14">
      <c r="A122" s="166">
        <v>10530251</v>
      </c>
      <c r="B122" s="1" t="s">
        <v>8354</v>
      </c>
      <c r="C122" s="168">
        <v>104</v>
      </c>
      <c r="D122" s="1" t="s">
        <v>20</v>
      </c>
      <c r="E122" s="1" t="s">
        <v>61</v>
      </c>
      <c r="F122" s="8"/>
      <c r="H122" s="50"/>
      <c r="M122" s="44"/>
      <c r="N122" s="8"/>
    </row>
    <row r="123" spans="1:14">
      <c r="A123" s="166">
        <v>10530252</v>
      </c>
      <c r="B123" s="1" t="s">
        <v>8354</v>
      </c>
      <c r="C123" s="168">
        <v>104</v>
      </c>
      <c r="D123" s="1" t="s">
        <v>20</v>
      </c>
      <c r="E123" s="1" t="s">
        <v>61</v>
      </c>
      <c r="F123" s="8"/>
      <c r="H123" s="50"/>
      <c r="M123" s="44"/>
      <c r="N123" s="8"/>
    </row>
    <row r="124" spans="1:14">
      <c r="A124" s="166">
        <v>10530908</v>
      </c>
      <c r="B124" s="1" t="s">
        <v>8354</v>
      </c>
      <c r="C124" s="168">
        <v>1080</v>
      </c>
      <c r="D124" s="1" t="s">
        <v>20</v>
      </c>
      <c r="E124" s="1" t="s">
        <v>61</v>
      </c>
      <c r="F124" s="8"/>
      <c r="H124" s="50"/>
      <c r="M124" s="44"/>
      <c r="N124" s="8"/>
    </row>
    <row r="125" spans="1:14">
      <c r="A125" s="166">
        <v>10530911</v>
      </c>
      <c r="B125" s="1" t="s">
        <v>8354</v>
      </c>
      <c r="C125" s="168">
        <v>480</v>
      </c>
      <c r="D125" s="1" t="s">
        <v>20</v>
      </c>
      <c r="E125" s="1" t="s">
        <v>61</v>
      </c>
      <c r="F125" s="8"/>
      <c r="H125" s="50"/>
      <c r="M125" s="44"/>
      <c r="N125" s="8"/>
    </row>
    <row r="126" spans="1:14">
      <c r="A126" s="166">
        <v>10531477</v>
      </c>
      <c r="B126" s="1" t="s">
        <v>8354</v>
      </c>
      <c r="C126" s="168">
        <v>204</v>
      </c>
      <c r="D126" s="1" t="s">
        <v>20</v>
      </c>
      <c r="E126" s="1" t="s">
        <v>61</v>
      </c>
      <c r="F126" s="8"/>
      <c r="H126" s="50"/>
      <c r="M126" s="44"/>
      <c r="N126" s="8"/>
    </row>
    <row r="127" spans="1:14">
      <c r="A127" s="166">
        <v>10531478</v>
      </c>
      <c r="B127" s="1" t="s">
        <v>8354</v>
      </c>
      <c r="C127" s="168">
        <v>204</v>
      </c>
      <c r="D127" s="1" t="s">
        <v>20</v>
      </c>
      <c r="E127" s="1" t="s">
        <v>61</v>
      </c>
      <c r="F127" s="8"/>
      <c r="H127" s="50"/>
      <c r="M127" s="44"/>
      <c r="N127" s="8"/>
    </row>
    <row r="128" spans="1:14">
      <c r="A128" s="166">
        <v>10527334</v>
      </c>
      <c r="B128" s="1" t="s">
        <v>8354</v>
      </c>
      <c r="C128" s="168">
        <v>204</v>
      </c>
      <c r="D128" s="1" t="s">
        <v>20</v>
      </c>
      <c r="E128" s="1" t="s">
        <v>61</v>
      </c>
      <c r="F128" s="8"/>
      <c r="H128" s="50"/>
      <c r="M128" s="44"/>
      <c r="N128" s="8"/>
    </row>
    <row r="129" spans="1:14">
      <c r="A129" s="166">
        <v>10531898</v>
      </c>
      <c r="B129" s="1" t="s">
        <v>8354</v>
      </c>
      <c r="C129" s="168">
        <v>216</v>
      </c>
      <c r="D129" s="1" t="s">
        <v>20</v>
      </c>
      <c r="E129" s="1" t="s">
        <v>61</v>
      </c>
      <c r="F129" s="8"/>
      <c r="H129" s="50"/>
      <c r="M129" s="44"/>
      <c r="N129" s="8"/>
    </row>
    <row r="130" spans="1:14">
      <c r="A130" s="166">
        <v>10532496</v>
      </c>
      <c r="B130" s="1" t="s">
        <v>8354</v>
      </c>
      <c r="C130" s="168">
        <v>480</v>
      </c>
      <c r="D130" s="1" t="s">
        <v>20</v>
      </c>
      <c r="E130" s="1" t="s">
        <v>61</v>
      </c>
      <c r="F130" s="8"/>
      <c r="H130" s="50"/>
      <c r="M130" s="44"/>
      <c r="N130" s="8"/>
    </row>
    <row r="131" spans="1:14">
      <c r="A131" s="166">
        <v>10532503</v>
      </c>
      <c r="B131" s="1" t="s">
        <v>8354</v>
      </c>
      <c r="C131" s="168">
        <v>1080</v>
      </c>
      <c r="D131" s="1" t="s">
        <v>20</v>
      </c>
      <c r="E131" s="1" t="s">
        <v>61</v>
      </c>
      <c r="F131" s="8"/>
      <c r="H131" s="50"/>
      <c r="M131" s="44"/>
      <c r="N131" s="8"/>
    </row>
    <row r="132" spans="1:14">
      <c r="A132" s="166">
        <v>10532838</v>
      </c>
      <c r="B132" s="1" t="s">
        <v>8354</v>
      </c>
      <c r="C132" s="168">
        <v>204</v>
      </c>
      <c r="D132" s="1" t="s">
        <v>20</v>
      </c>
      <c r="E132" s="1" t="s">
        <v>61</v>
      </c>
      <c r="F132" s="8"/>
      <c r="H132" s="50"/>
      <c r="M132" s="44"/>
      <c r="N132" s="8"/>
    </row>
    <row r="133" spans="1:14">
      <c r="A133" s="166">
        <v>10532841</v>
      </c>
      <c r="B133" s="1" t="s">
        <v>8354</v>
      </c>
      <c r="C133" s="168">
        <v>204</v>
      </c>
      <c r="D133" s="1" t="s">
        <v>20</v>
      </c>
      <c r="E133" s="1" t="s">
        <v>61</v>
      </c>
      <c r="F133" s="8"/>
      <c r="H133" s="50"/>
      <c r="M133" s="44"/>
      <c r="N133" s="8"/>
    </row>
    <row r="134" spans="1:14">
      <c r="A134" s="166">
        <v>10535009</v>
      </c>
      <c r="B134" s="1" t="s">
        <v>8354</v>
      </c>
      <c r="C134" s="168">
        <v>360</v>
      </c>
      <c r="D134" s="1" t="s">
        <v>20</v>
      </c>
      <c r="E134" s="1" t="s">
        <v>61</v>
      </c>
      <c r="F134" s="8"/>
      <c r="H134" s="50"/>
      <c r="M134" s="44"/>
      <c r="N134" s="8"/>
    </row>
    <row r="135" spans="1:14">
      <c r="A135" s="166">
        <v>10535010</v>
      </c>
      <c r="B135" s="1" t="s">
        <v>8354</v>
      </c>
      <c r="C135" s="168">
        <v>480</v>
      </c>
      <c r="D135" s="1" t="s">
        <v>20</v>
      </c>
      <c r="E135" s="1" t="s">
        <v>61</v>
      </c>
      <c r="F135" s="8"/>
      <c r="H135" s="50"/>
      <c r="M135" s="44"/>
      <c r="N135" s="8"/>
    </row>
    <row r="136" spans="1:14">
      <c r="A136" s="166">
        <v>10533833</v>
      </c>
      <c r="B136" s="1" t="s">
        <v>8354</v>
      </c>
      <c r="C136" s="168">
        <v>204</v>
      </c>
      <c r="D136" s="1" t="s">
        <v>20</v>
      </c>
      <c r="E136" s="1" t="s">
        <v>61</v>
      </c>
      <c r="F136" s="8"/>
      <c r="H136" s="50"/>
      <c r="M136" s="44"/>
      <c r="N136" s="8"/>
    </row>
    <row r="137" spans="1:14">
      <c r="A137" s="166">
        <v>10533834</v>
      </c>
      <c r="B137" s="1" t="s">
        <v>8354</v>
      </c>
      <c r="C137" s="168">
        <v>204</v>
      </c>
      <c r="D137" s="1" t="s">
        <v>20</v>
      </c>
      <c r="E137" s="1" t="s">
        <v>61</v>
      </c>
      <c r="F137" s="8"/>
      <c r="H137" s="50"/>
      <c r="M137" s="44"/>
      <c r="N137" s="8"/>
    </row>
    <row r="138" spans="1:14">
      <c r="A138" s="166">
        <v>10534891</v>
      </c>
      <c r="B138" s="1" t="s">
        <v>8354</v>
      </c>
      <c r="C138" s="168">
        <v>1080</v>
      </c>
      <c r="D138" s="1" t="s">
        <v>20</v>
      </c>
      <c r="E138" s="1" t="s">
        <v>61</v>
      </c>
      <c r="F138" s="8"/>
      <c r="H138" s="50"/>
      <c r="M138" s="44"/>
      <c r="N138" s="8"/>
    </row>
    <row r="139" spans="1:14">
      <c r="A139" s="166">
        <v>10534894</v>
      </c>
      <c r="B139" s="1" t="s">
        <v>8354</v>
      </c>
      <c r="C139" s="168">
        <v>480</v>
      </c>
      <c r="D139" s="1" t="s">
        <v>20</v>
      </c>
      <c r="E139" s="1" t="s">
        <v>61</v>
      </c>
      <c r="F139" s="8"/>
      <c r="H139" s="50"/>
      <c r="M139" s="44"/>
      <c r="N139" s="8"/>
    </row>
    <row r="140" spans="1:14">
      <c r="A140" s="166">
        <v>10535207</v>
      </c>
      <c r="B140" s="1" t="s">
        <v>8354</v>
      </c>
      <c r="C140" s="168">
        <v>204</v>
      </c>
      <c r="D140" s="1" t="s">
        <v>20</v>
      </c>
      <c r="E140" s="1" t="s">
        <v>61</v>
      </c>
      <c r="F140" s="8"/>
      <c r="H140" s="50"/>
      <c r="M140" s="44"/>
      <c r="N140" s="8"/>
    </row>
    <row r="141" spans="1:14">
      <c r="A141" s="166">
        <v>10535209</v>
      </c>
      <c r="B141" s="1" t="s">
        <v>8354</v>
      </c>
      <c r="C141" s="168">
        <v>204</v>
      </c>
      <c r="D141" s="1" t="s">
        <v>20</v>
      </c>
      <c r="E141" s="1" t="s">
        <v>61</v>
      </c>
      <c r="F141" s="8"/>
      <c r="H141" s="50"/>
      <c r="M141" s="44"/>
      <c r="N141" s="8"/>
    </row>
    <row r="142" spans="1:14">
      <c r="A142" s="166">
        <v>10536065</v>
      </c>
      <c r="B142" s="1" t="s">
        <v>8354</v>
      </c>
      <c r="C142" s="168">
        <v>1080</v>
      </c>
      <c r="D142" s="1" t="s">
        <v>20</v>
      </c>
      <c r="E142" s="1" t="s">
        <v>61</v>
      </c>
      <c r="F142" s="8"/>
      <c r="H142" s="50"/>
      <c r="M142" s="44"/>
      <c r="N142" s="8"/>
    </row>
    <row r="143" spans="1:14">
      <c r="A143" s="166">
        <v>10536063</v>
      </c>
      <c r="B143" s="1" t="s">
        <v>8354</v>
      </c>
      <c r="C143" s="168">
        <v>480</v>
      </c>
      <c r="D143" s="1" t="s">
        <v>20</v>
      </c>
      <c r="E143" s="1" t="s">
        <v>61</v>
      </c>
      <c r="F143" s="8"/>
      <c r="H143" s="50"/>
      <c r="M143" s="44"/>
      <c r="N143" s="8"/>
    </row>
    <row r="144" spans="1:14">
      <c r="A144" s="166">
        <v>10536561</v>
      </c>
      <c r="B144" s="1" t="s">
        <v>8354</v>
      </c>
      <c r="C144" s="168">
        <v>204</v>
      </c>
      <c r="D144" s="1" t="s">
        <v>20</v>
      </c>
      <c r="E144" s="1" t="s">
        <v>61</v>
      </c>
      <c r="F144" s="8"/>
      <c r="H144" s="50"/>
      <c r="M144" s="44"/>
      <c r="N144" s="8"/>
    </row>
    <row r="145" spans="1:14">
      <c r="A145" s="166">
        <v>10536560</v>
      </c>
      <c r="B145" s="1" t="s">
        <v>8354</v>
      </c>
      <c r="C145" s="168">
        <v>204</v>
      </c>
      <c r="D145" s="1" t="s">
        <v>20</v>
      </c>
      <c r="E145" s="1" t="s">
        <v>61</v>
      </c>
      <c r="F145" s="8"/>
      <c r="H145" s="50"/>
      <c r="M145" s="44"/>
      <c r="N145" s="8"/>
    </row>
    <row r="146" spans="1:14">
      <c r="A146" s="166">
        <v>10537169</v>
      </c>
      <c r="B146" s="1" t="s">
        <v>8354</v>
      </c>
      <c r="C146" s="168">
        <v>1080</v>
      </c>
      <c r="D146" s="1" t="s">
        <v>20</v>
      </c>
      <c r="E146" s="1" t="s">
        <v>61</v>
      </c>
      <c r="F146" s="8"/>
      <c r="H146" s="50"/>
      <c r="M146" s="44"/>
      <c r="N146" s="8"/>
    </row>
    <row r="147" spans="1:14">
      <c r="A147" s="166">
        <v>10537168</v>
      </c>
      <c r="B147" s="1" t="s">
        <v>8354</v>
      </c>
      <c r="C147" s="168">
        <v>480</v>
      </c>
      <c r="D147" s="1" t="s">
        <v>20</v>
      </c>
      <c r="E147" s="1" t="s">
        <v>61</v>
      </c>
      <c r="F147" s="8"/>
      <c r="H147" s="50"/>
      <c r="M147" s="44"/>
      <c r="N147" s="8"/>
    </row>
    <row r="148" spans="1:14">
      <c r="A148" s="166">
        <v>10537867</v>
      </c>
      <c r="B148" s="1" t="s">
        <v>8354</v>
      </c>
      <c r="C148" s="168">
        <v>204</v>
      </c>
      <c r="D148" s="1" t="s">
        <v>20</v>
      </c>
      <c r="E148" s="1" t="s">
        <v>61</v>
      </c>
      <c r="F148" s="8"/>
      <c r="H148" s="50"/>
      <c r="M148" s="44"/>
      <c r="N148" s="8"/>
    </row>
    <row r="149" spans="1:14">
      <c r="A149" s="166">
        <v>10537868</v>
      </c>
      <c r="B149" s="1" t="s">
        <v>8354</v>
      </c>
      <c r="C149" s="168">
        <v>204</v>
      </c>
      <c r="D149" s="1" t="s">
        <v>20</v>
      </c>
      <c r="E149" s="1" t="s">
        <v>61</v>
      </c>
      <c r="F149" s="8"/>
      <c r="H149" s="50"/>
      <c r="M149" s="44"/>
      <c r="N149" s="8"/>
    </row>
    <row r="150" spans="1:14">
      <c r="A150" s="166">
        <v>10538677</v>
      </c>
      <c r="B150" s="1" t="s">
        <v>8354</v>
      </c>
      <c r="C150" s="168">
        <v>1080</v>
      </c>
      <c r="D150" s="1" t="s">
        <v>20</v>
      </c>
      <c r="E150" s="1" t="s">
        <v>61</v>
      </c>
      <c r="F150" s="8"/>
      <c r="H150" s="50"/>
      <c r="M150" s="44"/>
      <c r="N150" s="8"/>
    </row>
    <row r="151" spans="1:14">
      <c r="A151" s="166">
        <v>10538674</v>
      </c>
      <c r="B151" s="1" t="s">
        <v>8354</v>
      </c>
      <c r="C151" s="168">
        <v>480</v>
      </c>
      <c r="D151" s="1" t="s">
        <v>20</v>
      </c>
      <c r="E151" s="1" t="s">
        <v>61</v>
      </c>
      <c r="F151" s="8"/>
      <c r="H151" s="50"/>
      <c r="M151" s="44"/>
      <c r="N151" s="8"/>
    </row>
    <row r="152" spans="1:14">
      <c r="A152" s="166">
        <v>10539198</v>
      </c>
      <c r="B152" s="1" t="s">
        <v>8354</v>
      </c>
      <c r="C152" s="168">
        <v>204</v>
      </c>
      <c r="D152" s="1" t="s">
        <v>20</v>
      </c>
      <c r="E152" s="1" t="s">
        <v>61</v>
      </c>
      <c r="F152" s="8"/>
      <c r="H152" s="50"/>
      <c r="M152" s="44"/>
      <c r="N152" s="8"/>
    </row>
    <row r="153" spans="1:14">
      <c r="A153" s="166">
        <v>10539195</v>
      </c>
      <c r="B153" s="1" t="s">
        <v>8354</v>
      </c>
      <c r="C153" s="168">
        <v>204</v>
      </c>
      <c r="D153" s="1" t="s">
        <v>20</v>
      </c>
      <c r="E153" s="1" t="s">
        <v>61</v>
      </c>
      <c r="F153" s="8"/>
      <c r="H153" s="50"/>
      <c r="M153" s="44"/>
      <c r="N153" s="8"/>
    </row>
    <row r="154" spans="1:14">
      <c r="A154" s="166">
        <v>10539539</v>
      </c>
      <c r="B154" s="1" t="s">
        <v>8354</v>
      </c>
      <c r="C154" s="168">
        <v>81</v>
      </c>
      <c r="D154" s="1" t="s">
        <v>20</v>
      </c>
      <c r="E154" s="1" t="s">
        <v>61</v>
      </c>
      <c r="F154" s="8"/>
      <c r="H154" s="50"/>
      <c r="M154" s="44"/>
      <c r="N154" s="8"/>
    </row>
    <row r="155" spans="1:14">
      <c r="A155" s="166">
        <v>10539850</v>
      </c>
      <c r="B155" s="1" t="s">
        <v>8354</v>
      </c>
      <c r="C155" s="173">
        <v>81</v>
      </c>
      <c r="D155" s="1" t="s">
        <v>20</v>
      </c>
      <c r="E155" s="1" t="s">
        <v>61</v>
      </c>
      <c r="F155" s="8"/>
      <c r="H155" s="50"/>
      <c r="M155" s="44"/>
      <c r="N155" s="8"/>
    </row>
    <row r="156" spans="1:14">
      <c r="A156" s="166">
        <v>10540179</v>
      </c>
      <c r="B156" s="1" t="s">
        <v>8354</v>
      </c>
      <c r="C156" s="168">
        <v>1080</v>
      </c>
      <c r="D156" s="1" t="s">
        <v>20</v>
      </c>
      <c r="E156" s="1" t="s">
        <v>61</v>
      </c>
      <c r="F156" s="8"/>
      <c r="H156" s="50"/>
      <c r="M156" s="44"/>
      <c r="N156" s="8"/>
    </row>
    <row r="157" spans="1:14">
      <c r="A157" s="166">
        <v>10540184</v>
      </c>
      <c r="B157" s="1" t="s">
        <v>8354</v>
      </c>
      <c r="C157" s="168">
        <v>480</v>
      </c>
      <c r="D157" s="1" t="s">
        <v>20</v>
      </c>
      <c r="E157" s="1" t="s">
        <v>61</v>
      </c>
      <c r="F157" s="8"/>
      <c r="H157" s="50"/>
      <c r="M157" s="44"/>
      <c r="N157" s="8"/>
    </row>
    <row r="158" spans="1:14">
      <c r="A158" s="166">
        <v>10540409</v>
      </c>
      <c r="B158" s="1" t="s">
        <v>8354</v>
      </c>
      <c r="C158" s="168">
        <v>204</v>
      </c>
      <c r="D158" s="1" t="s">
        <v>20</v>
      </c>
      <c r="E158" s="1" t="s">
        <v>61</v>
      </c>
      <c r="F158" s="8"/>
      <c r="H158" s="50"/>
      <c r="M158" s="44"/>
      <c r="N158" s="8"/>
    </row>
    <row r="159" spans="1:14">
      <c r="A159" s="166">
        <v>1050411</v>
      </c>
      <c r="B159" s="1" t="s">
        <v>8354</v>
      </c>
      <c r="C159" s="168">
        <v>204</v>
      </c>
      <c r="D159" s="1" t="s">
        <v>20</v>
      </c>
      <c r="E159" s="1" t="s">
        <v>61</v>
      </c>
      <c r="F159" s="8"/>
      <c r="H159" s="50"/>
      <c r="M159" s="44"/>
      <c r="N159" s="8"/>
    </row>
    <row r="160" spans="1:14">
      <c r="A160" s="166">
        <v>10540491</v>
      </c>
      <c r="B160" s="1" t="s">
        <v>8354</v>
      </c>
      <c r="C160" s="168">
        <v>96</v>
      </c>
      <c r="D160" s="1" t="s">
        <v>20</v>
      </c>
      <c r="E160" s="1" t="s">
        <v>61</v>
      </c>
      <c r="F160" s="8"/>
      <c r="H160" s="50"/>
      <c r="M160" s="44"/>
      <c r="N160" s="8"/>
    </row>
    <row r="161" spans="1:14">
      <c r="A161" s="166">
        <v>10541077</v>
      </c>
      <c r="B161" s="1" t="s">
        <v>8354</v>
      </c>
      <c r="C161" s="168">
        <v>189</v>
      </c>
      <c r="D161" s="1" t="s">
        <v>20</v>
      </c>
      <c r="E161" s="1" t="s">
        <v>61</v>
      </c>
      <c r="F161" s="8"/>
      <c r="H161" s="50"/>
      <c r="M161" s="44"/>
      <c r="N161" s="8"/>
    </row>
    <row r="162" spans="1:14">
      <c r="A162" s="166">
        <v>10541400</v>
      </c>
      <c r="B162" s="1" t="s">
        <v>8354</v>
      </c>
      <c r="C162" s="168">
        <v>1080</v>
      </c>
      <c r="D162" s="1" t="s">
        <v>20</v>
      </c>
      <c r="E162" s="1" t="s">
        <v>61</v>
      </c>
      <c r="F162" s="8"/>
      <c r="H162" s="50"/>
      <c r="M162" s="44"/>
      <c r="N162" s="8"/>
    </row>
    <row r="163" spans="1:14">
      <c r="A163" s="166">
        <v>10541427</v>
      </c>
      <c r="B163" s="1" t="s">
        <v>8354</v>
      </c>
      <c r="C163" s="168">
        <v>480</v>
      </c>
      <c r="D163" s="1" t="s">
        <v>20</v>
      </c>
      <c r="E163" s="1" t="s">
        <v>61</v>
      </c>
      <c r="F163" s="8"/>
      <c r="H163" s="50"/>
      <c r="M163" s="44"/>
      <c r="N163" s="8"/>
    </row>
    <row r="164" spans="1:14">
      <c r="A164" s="166">
        <v>10541825</v>
      </c>
      <c r="B164" s="1" t="s">
        <v>8354</v>
      </c>
      <c r="C164" s="168">
        <v>204</v>
      </c>
      <c r="D164" s="1" t="s">
        <v>20</v>
      </c>
      <c r="E164" s="1" t="s">
        <v>61</v>
      </c>
      <c r="F164" s="8"/>
      <c r="H164" s="50"/>
      <c r="M164" s="44"/>
      <c r="N164" s="8"/>
    </row>
    <row r="165" spans="1:14">
      <c r="A165" s="166">
        <v>10541828</v>
      </c>
      <c r="B165" s="1" t="s">
        <v>8354</v>
      </c>
      <c r="C165" s="168">
        <v>204</v>
      </c>
      <c r="D165" s="1" t="s">
        <v>20</v>
      </c>
      <c r="E165" s="1" t="s">
        <v>61</v>
      </c>
      <c r="F165" s="8"/>
      <c r="H165" s="50"/>
      <c r="M165" s="44"/>
      <c r="N165" s="8"/>
    </row>
    <row r="166" spans="1:14">
      <c r="A166" s="166">
        <v>10543060</v>
      </c>
      <c r="B166" s="1" t="s">
        <v>8354</v>
      </c>
      <c r="C166" s="168">
        <v>1320</v>
      </c>
      <c r="D166" s="1" t="s">
        <v>20</v>
      </c>
      <c r="E166" s="1" t="s">
        <v>61</v>
      </c>
      <c r="F166" s="8"/>
      <c r="H166" s="50"/>
      <c r="M166" s="44"/>
      <c r="N166" s="8"/>
    </row>
    <row r="167" spans="1:14">
      <c r="A167" s="166">
        <v>10543308</v>
      </c>
      <c r="B167" s="1" t="s">
        <v>8354</v>
      </c>
      <c r="C167" s="168">
        <v>204</v>
      </c>
      <c r="D167" s="1" t="s">
        <v>20</v>
      </c>
      <c r="E167" s="1" t="s">
        <v>61</v>
      </c>
      <c r="F167" s="8"/>
      <c r="H167" s="50"/>
      <c r="M167" s="44"/>
      <c r="N167" s="8"/>
    </row>
    <row r="168" spans="1:14">
      <c r="A168" s="166">
        <v>10543074</v>
      </c>
      <c r="B168" s="1" t="s">
        <v>8354</v>
      </c>
      <c r="C168" s="168">
        <v>135</v>
      </c>
      <c r="D168" s="1" t="s">
        <v>20</v>
      </c>
      <c r="E168" s="1" t="s">
        <v>61</v>
      </c>
      <c r="F168" s="8"/>
      <c r="H168" s="50"/>
      <c r="M168" s="44"/>
      <c r="N168" s="8"/>
    </row>
    <row r="169" spans="1:14">
      <c r="A169" s="166">
        <v>10543310</v>
      </c>
      <c r="B169" s="1" t="s">
        <v>8354</v>
      </c>
      <c r="C169" s="168">
        <v>204</v>
      </c>
      <c r="D169" s="1" t="s">
        <v>20</v>
      </c>
      <c r="E169" s="1" t="s">
        <v>61</v>
      </c>
      <c r="F169" s="8"/>
      <c r="H169" s="50"/>
      <c r="M169" s="44"/>
      <c r="N169" s="8"/>
    </row>
    <row r="170" spans="1:14">
      <c r="A170" s="166">
        <v>10544323</v>
      </c>
      <c r="B170" s="1" t="s">
        <v>8354</v>
      </c>
      <c r="C170" s="168">
        <v>1080</v>
      </c>
      <c r="D170" s="1" t="s">
        <v>20</v>
      </c>
      <c r="E170" s="1" t="s">
        <v>61</v>
      </c>
      <c r="F170" s="8"/>
      <c r="H170" s="50"/>
      <c r="M170" s="44"/>
      <c r="N170" s="8"/>
    </row>
    <row r="171" spans="1:14">
      <c r="A171" s="166">
        <v>10544315</v>
      </c>
      <c r="B171" s="1" t="s">
        <v>8354</v>
      </c>
      <c r="C171" s="168">
        <v>480</v>
      </c>
      <c r="D171" s="1" t="s">
        <v>20</v>
      </c>
      <c r="E171" s="1" t="s">
        <v>61</v>
      </c>
      <c r="F171" s="8"/>
      <c r="H171" s="50"/>
      <c r="M171" s="44"/>
      <c r="N171" s="8"/>
    </row>
    <row r="172" spans="1:14">
      <c r="A172" s="166">
        <v>10544847</v>
      </c>
      <c r="B172" s="1" t="s">
        <v>8354</v>
      </c>
      <c r="C172" s="168">
        <v>204</v>
      </c>
      <c r="D172" s="1" t="s">
        <v>20</v>
      </c>
      <c r="E172" s="1" t="s">
        <v>61</v>
      </c>
      <c r="F172" s="8"/>
      <c r="H172" s="50"/>
      <c r="M172" s="44"/>
      <c r="N172" s="8"/>
    </row>
    <row r="173" spans="1:14">
      <c r="A173" s="166">
        <v>10544848</v>
      </c>
      <c r="B173" s="1" t="s">
        <v>8354</v>
      </c>
      <c r="C173" s="168">
        <v>204</v>
      </c>
      <c r="D173" s="1" t="s">
        <v>20</v>
      </c>
      <c r="E173" s="1" t="s">
        <v>61</v>
      </c>
      <c r="F173" s="8"/>
      <c r="H173" s="50"/>
      <c r="M173" s="44"/>
      <c r="N173" s="8"/>
    </row>
    <row r="174" spans="1:14">
      <c r="A174" s="166">
        <v>10545573</v>
      </c>
      <c r="B174" s="1" t="s">
        <v>8354</v>
      </c>
      <c r="C174" s="168">
        <v>408</v>
      </c>
      <c r="D174" s="1" t="s">
        <v>20</v>
      </c>
      <c r="E174" s="1" t="s">
        <v>61</v>
      </c>
      <c r="F174" s="8"/>
      <c r="H174" s="50"/>
      <c r="M174" s="44"/>
      <c r="N174" s="8"/>
    </row>
    <row r="175" spans="1:14">
      <c r="A175" s="166">
        <v>10545973</v>
      </c>
      <c r="B175" s="1" t="s">
        <v>8354</v>
      </c>
      <c r="C175" s="168">
        <v>480</v>
      </c>
      <c r="D175" s="1" t="s">
        <v>20</v>
      </c>
      <c r="E175" s="1" t="s">
        <v>61</v>
      </c>
      <c r="F175" s="8"/>
      <c r="H175" s="50"/>
      <c r="M175" s="44"/>
      <c r="N175" s="8"/>
    </row>
    <row r="176" spans="1:14">
      <c r="A176" s="166">
        <v>10545975</v>
      </c>
      <c r="B176" s="1" t="s">
        <v>8354</v>
      </c>
      <c r="C176" s="168">
        <v>480</v>
      </c>
      <c r="D176" s="1" t="s">
        <v>20</v>
      </c>
      <c r="E176" s="1" t="s">
        <v>61</v>
      </c>
      <c r="F176" s="8"/>
      <c r="H176" s="50"/>
      <c r="M176" s="44"/>
      <c r="N176" s="8"/>
    </row>
    <row r="177" spans="1:14">
      <c r="A177" s="166">
        <v>10547391</v>
      </c>
      <c r="B177" s="1" t="s">
        <v>8354</v>
      </c>
      <c r="C177" s="168">
        <v>72</v>
      </c>
      <c r="D177" s="1" t="s">
        <v>20</v>
      </c>
      <c r="E177" s="1" t="s">
        <v>61</v>
      </c>
      <c r="F177" s="8"/>
      <c r="H177" s="50"/>
      <c r="M177" s="44"/>
      <c r="N177" s="8"/>
    </row>
    <row r="178" spans="1:14">
      <c r="A178" s="166">
        <v>10548723</v>
      </c>
      <c r="B178" s="1" t="s">
        <v>8354</v>
      </c>
      <c r="C178" s="168">
        <v>82.5</v>
      </c>
      <c r="D178" s="1" t="s">
        <v>20</v>
      </c>
      <c r="E178" s="1" t="s">
        <v>61</v>
      </c>
      <c r="F178" s="8"/>
      <c r="H178" s="50"/>
      <c r="M178" s="44"/>
      <c r="N178" s="8"/>
    </row>
    <row r="179" spans="1:14">
      <c r="A179" s="166">
        <v>10548946</v>
      </c>
      <c r="B179" s="1" t="s">
        <v>8354</v>
      </c>
      <c r="C179" s="168">
        <v>82.5</v>
      </c>
      <c r="D179" s="1" t="s">
        <v>20</v>
      </c>
      <c r="E179" s="1" t="s">
        <v>61</v>
      </c>
      <c r="F179" s="8"/>
      <c r="H179" s="50"/>
      <c r="M179" s="44"/>
      <c r="N179" s="8"/>
    </row>
    <row r="180" spans="1:14">
      <c r="A180" s="166">
        <v>10549348</v>
      </c>
      <c r="B180" s="1" t="s">
        <v>8354</v>
      </c>
      <c r="C180" s="168">
        <v>96</v>
      </c>
      <c r="D180" s="1" t="s">
        <v>20</v>
      </c>
      <c r="E180" s="1" t="s">
        <v>61</v>
      </c>
      <c r="F180" s="8"/>
      <c r="H180" s="50"/>
      <c r="M180" s="44"/>
      <c r="N180" s="8"/>
    </row>
    <row r="181" spans="1:14">
      <c r="A181" s="166">
        <v>10549743</v>
      </c>
      <c r="B181" s="1" t="s">
        <v>8354</v>
      </c>
      <c r="C181" s="168">
        <v>96</v>
      </c>
      <c r="D181" s="1" t="s">
        <v>20</v>
      </c>
      <c r="E181" s="1" t="s">
        <v>61</v>
      </c>
      <c r="F181" s="8"/>
      <c r="H181" s="50"/>
      <c r="M181" s="44"/>
      <c r="N181" s="8"/>
    </row>
    <row r="182" spans="1:14">
      <c r="A182" s="166">
        <v>10550210</v>
      </c>
      <c r="B182" s="1" t="s">
        <v>8354</v>
      </c>
      <c r="C182" s="168">
        <v>82.5</v>
      </c>
      <c r="D182" s="1" t="s">
        <v>20</v>
      </c>
      <c r="E182" s="1" t="s">
        <v>61</v>
      </c>
      <c r="F182" s="8"/>
      <c r="H182" s="50"/>
      <c r="M182" s="44"/>
      <c r="N182" s="8"/>
    </row>
    <row r="183" spans="1:14">
      <c r="A183" s="166"/>
      <c r="B183" s="1"/>
      <c r="C183" s="168"/>
      <c r="F183" s="8"/>
      <c r="H183" s="50"/>
      <c r="M183" s="44"/>
      <c r="N183" s="8"/>
    </row>
    <row r="184" spans="1:14">
      <c r="A184" s="166"/>
      <c r="B184" s="55" t="s">
        <v>122</v>
      </c>
      <c r="C184" s="56">
        <f>SUM(C2:C182)</f>
        <v>70540.760000000009</v>
      </c>
      <c r="D184" s="11"/>
      <c r="F184" s="8"/>
      <c r="H184" s="50"/>
      <c r="M184" s="44"/>
      <c r="N184" s="8"/>
    </row>
    <row r="185" spans="1:14">
      <c r="A185" s="166"/>
      <c r="B185" s="1"/>
      <c r="C185" s="168"/>
      <c r="F185" s="8"/>
      <c r="H185" s="50"/>
      <c r="M185" s="44"/>
      <c r="N185" s="8"/>
    </row>
    <row r="186" spans="1:14">
      <c r="A186" s="166"/>
      <c r="B186" s="1"/>
      <c r="C186" s="168"/>
      <c r="F186" s="8"/>
      <c r="H186" s="50"/>
      <c r="M186" s="44"/>
      <c r="N186" s="8"/>
    </row>
    <row r="187" spans="1:14">
      <c r="A187" s="166"/>
      <c r="B187" s="1"/>
      <c r="C187" s="8"/>
      <c r="F187" s="8"/>
      <c r="H187" s="50"/>
      <c r="M187" s="44"/>
      <c r="N187" s="8"/>
    </row>
    <row r="188" spans="1:14">
      <c r="A188" s="166"/>
      <c r="B188" s="1"/>
      <c r="C188" s="8"/>
      <c r="F188" s="8"/>
      <c r="H188" s="50"/>
      <c r="M188" s="44"/>
      <c r="N188" s="8"/>
    </row>
    <row r="189" spans="1:14">
      <c r="A189" s="166"/>
      <c r="B189" s="1"/>
      <c r="C189" s="8"/>
      <c r="F189" s="8"/>
      <c r="H189" s="50"/>
      <c r="M189" s="44"/>
      <c r="N189" s="8"/>
    </row>
    <row r="190" spans="1:14">
      <c r="A190" s="166"/>
      <c r="B190" s="1"/>
      <c r="C190" s="8"/>
      <c r="F190" s="8"/>
      <c r="H190" s="50"/>
      <c r="M190" s="44"/>
      <c r="N190" s="8"/>
    </row>
    <row r="191" spans="1:14">
      <c r="A191" s="166"/>
      <c r="B191" s="1"/>
      <c r="C191" s="8"/>
      <c r="F191" s="8"/>
      <c r="H191" s="50"/>
      <c r="M191" s="44"/>
      <c r="N191" s="8"/>
    </row>
    <row r="192" spans="1:14">
      <c r="A192" s="166"/>
      <c r="B192" s="1"/>
      <c r="C192" s="8"/>
      <c r="F192" s="8"/>
      <c r="H192" s="50"/>
      <c r="M192" s="44"/>
      <c r="N192" s="8"/>
    </row>
    <row r="193" spans="1:14">
      <c r="A193" s="166"/>
      <c r="B193" s="1"/>
      <c r="C193" s="8"/>
      <c r="F193" s="8"/>
      <c r="H193" s="50"/>
      <c r="M193" s="44"/>
      <c r="N193" s="8"/>
    </row>
    <row r="194" spans="1:14">
      <c r="A194" s="166"/>
      <c r="B194" s="1"/>
      <c r="C194" s="8"/>
      <c r="F194" s="8"/>
      <c r="H194" s="50"/>
      <c r="M194" s="44"/>
      <c r="N194" s="8"/>
    </row>
    <row r="195" spans="1:14">
      <c r="A195" s="166"/>
      <c r="B195" s="1"/>
      <c r="C195" s="8"/>
      <c r="F195" s="8"/>
      <c r="H195" s="50"/>
      <c r="M195" s="44"/>
      <c r="N195" s="8"/>
    </row>
    <row r="196" spans="1:14">
      <c r="A196" s="166"/>
      <c r="B196" s="1"/>
      <c r="C196" s="8"/>
      <c r="F196" s="8"/>
      <c r="H196" s="50"/>
      <c r="M196" s="44"/>
      <c r="N196" s="8"/>
    </row>
    <row r="197" spans="1:14">
      <c r="A197" s="166"/>
      <c r="B197" s="1"/>
      <c r="C197" s="8"/>
      <c r="F197" s="8"/>
      <c r="H197" s="50"/>
      <c r="M197" s="44"/>
      <c r="N197" s="8"/>
    </row>
    <row r="198" spans="1:14">
      <c r="A198" s="166"/>
      <c r="B198" s="1"/>
      <c r="C198" s="8"/>
      <c r="F198" s="8"/>
      <c r="H198" s="50"/>
      <c r="M198" s="44"/>
      <c r="N198" s="8"/>
    </row>
    <row r="199" spans="1:14">
      <c r="A199" s="166"/>
      <c r="B199" s="1"/>
      <c r="C199" s="8"/>
      <c r="F199" s="8"/>
      <c r="H199" s="50"/>
      <c r="M199" s="44"/>
      <c r="N199" s="8"/>
    </row>
    <row r="200" spans="1:14">
      <c r="A200" s="166"/>
      <c r="B200" s="1"/>
      <c r="C200" s="8"/>
      <c r="F200" s="8"/>
      <c r="H200" s="50"/>
      <c r="M200" s="44"/>
      <c r="N200" s="8"/>
    </row>
    <row r="201" spans="1:14">
      <c r="A201" s="166"/>
      <c r="B201" s="1"/>
      <c r="C201" s="8"/>
      <c r="F201" s="8"/>
      <c r="H201" s="50"/>
      <c r="M201" s="44"/>
      <c r="N201" s="8"/>
    </row>
    <row r="202" spans="1:14">
      <c r="A202" s="166"/>
      <c r="B202" s="1"/>
      <c r="C202" s="8"/>
      <c r="F202" s="8"/>
      <c r="H202" s="50"/>
      <c r="M202" s="44"/>
      <c r="N202" s="8"/>
    </row>
    <row r="203" spans="1:14">
      <c r="A203" s="166"/>
      <c r="B203" s="1"/>
      <c r="C203" s="8"/>
      <c r="F203" s="8"/>
      <c r="H203" s="50"/>
      <c r="M203" s="44"/>
      <c r="N203" s="8"/>
    </row>
    <row r="204" spans="1:14">
      <c r="A204" s="166"/>
      <c r="B204" s="1"/>
      <c r="C204" s="8"/>
      <c r="F204" s="8"/>
      <c r="H204" s="50"/>
      <c r="M204" s="44"/>
      <c r="N204" s="8"/>
    </row>
    <row r="205" spans="1:14">
      <c r="A205" s="166"/>
      <c r="B205" s="1"/>
      <c r="C205" s="8"/>
      <c r="F205" s="8"/>
      <c r="H205" s="50"/>
      <c r="M205" s="44"/>
      <c r="N205" s="8"/>
    </row>
    <row r="206" spans="1:14">
      <c r="A206" s="166"/>
      <c r="B206" s="1"/>
      <c r="C206" s="8"/>
      <c r="F206" s="8"/>
      <c r="H206" s="50"/>
      <c r="N206" s="8"/>
    </row>
    <row r="207" spans="1:14">
      <c r="A207" s="166"/>
      <c r="B207" s="1"/>
      <c r="C207" s="8"/>
      <c r="F207" s="8"/>
      <c r="H207" s="50"/>
      <c r="M207" s="44"/>
      <c r="N207" s="8"/>
    </row>
    <row r="208" spans="1:14">
      <c r="A208" s="166"/>
      <c r="B208" s="1"/>
      <c r="C208" s="8"/>
      <c r="F208" s="8"/>
      <c r="H208" s="50"/>
      <c r="M208" s="44"/>
      <c r="N208" s="8"/>
    </row>
    <row r="209" spans="1:14">
      <c r="A209" s="166"/>
      <c r="B209" s="1"/>
      <c r="C209" s="8"/>
      <c r="F209" s="8"/>
      <c r="H209" s="50"/>
      <c r="M209" s="44"/>
      <c r="N209" s="8"/>
    </row>
    <row r="210" spans="1:14">
      <c r="A210" s="166"/>
      <c r="B210" s="1"/>
      <c r="C210" s="8"/>
      <c r="F210" s="8"/>
      <c r="H210" s="50"/>
      <c r="M210" s="44"/>
      <c r="N210" s="8"/>
    </row>
    <row r="211" spans="1:14">
      <c r="A211" s="166"/>
      <c r="B211" s="1"/>
      <c r="C211" s="8"/>
      <c r="F211" s="8"/>
      <c r="H211" s="50"/>
      <c r="M211" s="44"/>
      <c r="N211" s="8"/>
    </row>
    <row r="212" spans="1:14">
      <c r="A212" s="166"/>
      <c r="B212" s="1"/>
      <c r="C212" s="8"/>
      <c r="F212" s="8"/>
      <c r="H212" s="50"/>
      <c r="M212" s="44"/>
      <c r="N212" s="8"/>
    </row>
    <row r="213" spans="1:14">
      <c r="A213" s="166"/>
      <c r="B213" s="1"/>
      <c r="C213" s="8"/>
      <c r="F213" s="8"/>
      <c r="H213" s="50"/>
      <c r="M213" s="44"/>
      <c r="N213" s="8"/>
    </row>
    <row r="214" spans="1:14">
      <c r="A214" s="166"/>
      <c r="B214" s="1"/>
      <c r="C214" s="8"/>
      <c r="F214" s="8"/>
      <c r="H214" s="50"/>
      <c r="M214" s="44"/>
      <c r="N214" s="8"/>
    </row>
    <row r="215" spans="1:14">
      <c r="A215" s="166"/>
      <c r="B215" s="1"/>
      <c r="C215" s="8"/>
      <c r="F215" s="8"/>
      <c r="H215" s="50"/>
      <c r="M215" s="44"/>
      <c r="N215" s="8"/>
    </row>
    <row r="216" spans="1:14">
      <c r="A216" s="166"/>
      <c r="B216" s="1"/>
      <c r="C216" s="8"/>
      <c r="F216" s="8"/>
      <c r="H216" s="50"/>
      <c r="M216" s="44"/>
      <c r="N216" s="8"/>
    </row>
    <row r="217" spans="1:14">
      <c r="A217" s="166"/>
      <c r="B217" s="1"/>
      <c r="C217" s="8"/>
      <c r="F217" s="8"/>
      <c r="H217" s="50"/>
      <c r="M217" s="44"/>
      <c r="N217" s="8"/>
    </row>
    <row r="218" spans="1:14">
      <c r="A218" s="166"/>
      <c r="B218" s="1"/>
      <c r="C218" s="8"/>
      <c r="F218" s="8"/>
      <c r="H218" s="50"/>
      <c r="M218" s="44"/>
      <c r="N218" s="8"/>
    </row>
    <row r="219" spans="1:14">
      <c r="A219" s="166"/>
      <c r="B219" s="1"/>
      <c r="C219" s="8"/>
      <c r="F219" s="8"/>
      <c r="H219" s="50"/>
      <c r="M219" s="44"/>
      <c r="N219" s="8"/>
    </row>
    <row r="220" spans="1:14">
      <c r="A220" s="166"/>
      <c r="B220" s="1"/>
      <c r="C220" s="8"/>
      <c r="F220" s="8"/>
      <c r="H220" s="50"/>
      <c r="M220" s="44"/>
      <c r="N220" s="8"/>
    </row>
    <row r="221" spans="1:14">
      <c r="A221" s="166"/>
      <c r="B221" s="1"/>
      <c r="C221" s="8"/>
      <c r="F221" s="8"/>
      <c r="H221" s="50"/>
      <c r="M221" s="44"/>
      <c r="N221" s="8"/>
    </row>
    <row r="222" spans="1:14">
      <c r="A222" s="166"/>
      <c r="B222" s="1"/>
      <c r="C222" s="8"/>
      <c r="F222" s="8"/>
      <c r="H222" s="50"/>
      <c r="M222" s="44"/>
      <c r="N222" s="8"/>
    </row>
    <row r="223" spans="1:14">
      <c r="A223" s="166"/>
      <c r="B223" s="1"/>
      <c r="C223" s="8"/>
      <c r="F223" s="8"/>
      <c r="H223" s="50"/>
      <c r="M223" s="44"/>
      <c r="N223" s="8"/>
    </row>
    <row r="224" spans="1:14">
      <c r="A224" s="166"/>
      <c r="B224" s="1"/>
      <c r="C224" s="8"/>
      <c r="F224" s="8"/>
      <c r="H224" s="50"/>
      <c r="M224" s="44"/>
      <c r="N224" s="8"/>
    </row>
    <row r="225" spans="1:14">
      <c r="A225" s="166"/>
      <c r="B225" s="1"/>
      <c r="C225" s="8"/>
      <c r="F225" s="8"/>
      <c r="H225" s="50"/>
      <c r="M225" s="44"/>
      <c r="N225" s="8"/>
    </row>
    <row r="226" spans="1:14">
      <c r="A226" s="166"/>
      <c r="B226" s="1"/>
      <c r="C226" s="8"/>
      <c r="F226" s="8"/>
      <c r="H226" s="50"/>
      <c r="M226" s="44"/>
      <c r="N226" s="8"/>
    </row>
    <row r="227" spans="1:14">
      <c r="A227" s="166"/>
      <c r="B227" s="1"/>
      <c r="C227" s="8"/>
      <c r="F227" s="8"/>
      <c r="H227" s="50"/>
      <c r="M227" s="44"/>
      <c r="N227" s="8"/>
    </row>
    <row r="228" spans="1:14">
      <c r="A228" s="166"/>
      <c r="B228" s="1"/>
      <c r="C228" s="8"/>
      <c r="F228" s="8"/>
      <c r="H228" s="50"/>
      <c r="M228" s="44"/>
      <c r="N228" s="8"/>
    </row>
    <row r="229" spans="1:14">
      <c r="A229" s="166"/>
      <c r="B229" s="1"/>
      <c r="C229" s="8"/>
      <c r="F229" s="8"/>
      <c r="H229" s="50"/>
      <c r="M229" s="44"/>
      <c r="N229" s="8"/>
    </row>
    <row r="230" spans="1:14">
      <c r="A230" s="166"/>
      <c r="B230" s="1"/>
      <c r="C230" s="8"/>
      <c r="F230" s="8"/>
      <c r="H230" s="50"/>
      <c r="M230" s="44"/>
      <c r="N230" s="8"/>
    </row>
    <row r="231" spans="1:14">
      <c r="A231" s="166"/>
      <c r="B231" s="1"/>
      <c r="C231" s="8"/>
      <c r="F231" s="8"/>
      <c r="H231" s="50"/>
      <c r="N231" s="8"/>
    </row>
    <row r="232" spans="1:14">
      <c r="A232" s="166"/>
      <c r="B232" s="1"/>
      <c r="C232" s="8"/>
      <c r="F232" s="8"/>
      <c r="H232" s="50"/>
      <c r="M232" s="44"/>
      <c r="N232" s="8"/>
    </row>
    <row r="233" spans="1:14">
      <c r="A233" s="166"/>
      <c r="B233" s="1"/>
      <c r="C233" s="8"/>
      <c r="F233" s="8"/>
      <c r="H233" s="50"/>
      <c r="M233" s="44"/>
      <c r="N233" s="8"/>
    </row>
    <row r="234" spans="1:14">
      <c r="A234" s="166"/>
      <c r="B234" s="1"/>
      <c r="C234" s="8"/>
      <c r="F234" s="8"/>
      <c r="H234" s="50"/>
      <c r="M234" s="44"/>
      <c r="N234" s="8"/>
    </row>
    <row r="235" spans="1:14">
      <c r="A235" s="166"/>
      <c r="B235" s="1"/>
      <c r="C235" s="8"/>
      <c r="F235" s="8"/>
      <c r="H235" s="50"/>
      <c r="M235" s="44"/>
      <c r="N235" s="8"/>
    </row>
    <row r="236" spans="1:14">
      <c r="A236" s="166"/>
      <c r="B236" s="1"/>
      <c r="C236" s="8"/>
      <c r="F236" s="8"/>
      <c r="H236" s="50"/>
      <c r="N236" s="8"/>
    </row>
    <row r="237" spans="1:14">
      <c r="A237" s="166"/>
      <c r="B237" s="1"/>
      <c r="C237" s="8"/>
      <c r="F237" s="8"/>
      <c r="H237" s="50"/>
      <c r="M237" s="44"/>
      <c r="N237" s="8"/>
    </row>
    <row r="238" spans="1:14">
      <c r="A238" s="166"/>
      <c r="B238" s="1"/>
      <c r="C238" s="8"/>
      <c r="F238" s="8"/>
      <c r="H238" s="50"/>
      <c r="N238" s="8"/>
    </row>
    <row r="239" spans="1:14">
      <c r="A239" s="166"/>
      <c r="B239" s="1"/>
      <c r="C239" s="8"/>
      <c r="F239" s="8"/>
      <c r="H239" s="50"/>
      <c r="M239" s="44"/>
      <c r="N239" s="8"/>
    </row>
    <row r="240" spans="1:14">
      <c r="A240" s="166"/>
      <c r="B240" s="1"/>
      <c r="C240" s="8"/>
      <c r="F240" s="8"/>
      <c r="H240" s="50"/>
      <c r="M240" s="44"/>
      <c r="N240" s="8"/>
    </row>
    <row r="241" spans="1:14">
      <c r="A241" s="166"/>
      <c r="B241" s="1"/>
      <c r="C241" s="8"/>
      <c r="F241" s="8"/>
      <c r="H241" s="50"/>
      <c r="M241" s="44"/>
      <c r="N241" s="8"/>
    </row>
    <row r="242" spans="1:14">
      <c r="A242" s="166"/>
      <c r="B242" s="1"/>
      <c r="C242" s="8"/>
      <c r="F242" s="8"/>
      <c r="H242" s="50"/>
      <c r="M242" s="44"/>
      <c r="N242" s="8"/>
    </row>
    <row r="243" spans="1:14">
      <c r="A243" s="166"/>
      <c r="B243" s="1"/>
      <c r="C243" s="8"/>
      <c r="F243" s="8"/>
      <c r="H243" s="50"/>
      <c r="M243" s="44"/>
      <c r="N243" s="8"/>
    </row>
    <row r="244" spans="1:14">
      <c r="A244" s="166"/>
      <c r="B244" s="1"/>
      <c r="C244" s="8"/>
      <c r="F244" s="8"/>
      <c r="H244" s="50"/>
      <c r="M244" s="44"/>
      <c r="N244" s="8"/>
    </row>
    <row r="245" spans="1:14">
      <c r="A245" s="166"/>
      <c r="B245" s="1"/>
      <c r="C245" s="8"/>
      <c r="F245" s="8"/>
      <c r="H245" s="50"/>
      <c r="M245" s="44"/>
      <c r="N245" s="8"/>
    </row>
    <row r="246" spans="1:14">
      <c r="A246" s="166"/>
      <c r="B246" s="1"/>
      <c r="C246" s="8"/>
      <c r="F246" s="8"/>
      <c r="H246" s="50"/>
      <c r="M246" s="44"/>
      <c r="N246" s="8"/>
    </row>
    <row r="247" spans="1:14">
      <c r="A247" s="166"/>
      <c r="B247" s="1"/>
      <c r="C247" s="8"/>
      <c r="F247" s="8"/>
      <c r="H247" s="50"/>
      <c r="N247" s="8"/>
    </row>
    <row r="248" spans="1:14">
      <c r="A248" s="166"/>
      <c r="B248" s="1"/>
      <c r="C248" s="8"/>
      <c r="F248" s="8"/>
      <c r="H248" s="50"/>
      <c r="M248" s="44"/>
      <c r="N248" s="8"/>
    </row>
    <row r="249" spans="1:14">
      <c r="A249" s="166"/>
      <c r="B249" s="1"/>
      <c r="C249" s="8"/>
      <c r="F249" s="8"/>
      <c r="H249" s="50"/>
      <c r="M249" s="44"/>
      <c r="N249" s="8"/>
    </row>
    <row r="250" spans="1:14">
      <c r="A250" s="166"/>
      <c r="B250" s="1"/>
      <c r="C250" s="8"/>
      <c r="F250" s="8"/>
      <c r="H250" s="50"/>
      <c r="M250" s="44"/>
      <c r="N250" s="8"/>
    </row>
    <row r="251" spans="1:14">
      <c r="A251" s="166"/>
      <c r="B251" s="1"/>
      <c r="C251" s="8"/>
      <c r="F251" s="8"/>
      <c r="H251" s="50"/>
      <c r="M251" s="44"/>
      <c r="N251" s="8"/>
    </row>
    <row r="252" spans="1:14">
      <c r="A252" s="166"/>
      <c r="C252" s="8"/>
      <c r="F252" s="8"/>
      <c r="H252" s="50"/>
      <c r="N252" s="8"/>
    </row>
    <row r="253" spans="1:14">
      <c r="A253" s="166"/>
      <c r="C253" s="8"/>
      <c r="F253" s="8"/>
      <c r="H253" s="50"/>
      <c r="M253" s="44"/>
      <c r="N253" s="8"/>
    </row>
    <row r="254" spans="1:14">
      <c r="A254" s="166"/>
      <c r="C254" s="8"/>
      <c r="F254" s="8"/>
      <c r="H254" s="50"/>
      <c r="M254" s="44"/>
      <c r="N254" s="8"/>
    </row>
    <row r="255" spans="1:14">
      <c r="A255" s="166"/>
      <c r="C255" s="8"/>
      <c r="F255" s="8"/>
      <c r="H255" s="50"/>
      <c r="M255" s="44"/>
      <c r="N255" s="8"/>
    </row>
    <row r="256" spans="1:14">
      <c r="A256" s="166"/>
      <c r="C256" s="8"/>
      <c r="F256" s="8"/>
      <c r="H256" s="50"/>
      <c r="M256" s="44"/>
      <c r="N256" s="8"/>
    </row>
    <row r="257" spans="1:14">
      <c r="A257" s="166"/>
      <c r="C257" s="8"/>
      <c r="F257" s="8"/>
      <c r="H257" s="50"/>
      <c r="M257" s="44"/>
      <c r="N257" s="8"/>
    </row>
    <row r="258" spans="1:14">
      <c r="A258" s="166"/>
      <c r="C258" s="8"/>
      <c r="F258" s="8"/>
      <c r="H258" s="50"/>
      <c r="M258" s="44"/>
      <c r="N258" s="8"/>
    </row>
    <row r="259" spans="1:14">
      <c r="A259" s="166"/>
      <c r="C259" s="8"/>
      <c r="F259" s="8"/>
      <c r="H259" s="50"/>
      <c r="M259" s="44"/>
      <c r="N259" s="8"/>
    </row>
    <row r="260" spans="1:14">
      <c r="A260" s="166"/>
      <c r="C260" s="8"/>
      <c r="F260" s="8"/>
      <c r="H260" s="50"/>
      <c r="M260" s="44"/>
      <c r="N260" s="8"/>
    </row>
    <row r="261" spans="1:14">
      <c r="A261" s="166"/>
      <c r="C261" s="8"/>
      <c r="F261" s="8"/>
      <c r="H261" s="50"/>
      <c r="M261" s="44"/>
      <c r="N261" s="8"/>
    </row>
    <row r="262" spans="1:14">
      <c r="A262" s="166"/>
      <c r="C262" s="8"/>
      <c r="F262" s="8"/>
      <c r="H262" s="50"/>
      <c r="M262" s="44"/>
      <c r="N262" s="8"/>
    </row>
    <row r="263" spans="1:14">
      <c r="A263" s="166"/>
      <c r="C263" s="8"/>
      <c r="F263" s="8"/>
      <c r="H263" s="50"/>
      <c r="M263" s="44"/>
      <c r="N263" s="8"/>
    </row>
    <row r="264" spans="1:14">
      <c r="A264" s="166"/>
      <c r="C264" s="8"/>
      <c r="F264" s="8"/>
      <c r="H264" s="50"/>
      <c r="M264" s="44"/>
      <c r="N264" s="8"/>
    </row>
    <row r="265" spans="1:14">
      <c r="A265" s="166"/>
      <c r="C265" s="8"/>
      <c r="F265" s="8"/>
      <c r="H265" s="50"/>
      <c r="M265" s="44"/>
      <c r="N265" s="8"/>
    </row>
    <row r="266" spans="1:14">
      <c r="A266" s="166"/>
      <c r="C266" s="8"/>
      <c r="F266" s="8"/>
      <c r="H266" s="50"/>
      <c r="M266" s="44"/>
      <c r="N266" s="8"/>
    </row>
    <row r="267" spans="1:14">
      <c r="A267" s="166"/>
      <c r="C267" s="8"/>
      <c r="F267" s="8"/>
      <c r="H267" s="50"/>
      <c r="M267" s="44"/>
      <c r="N267" s="8"/>
    </row>
    <row r="268" spans="1:14">
      <c r="A268" s="166"/>
      <c r="C268" s="8"/>
      <c r="F268" s="8"/>
      <c r="H268" s="50"/>
      <c r="M268" s="44"/>
      <c r="N268" s="8"/>
    </row>
    <row r="269" spans="1:14">
      <c r="A269" s="166"/>
      <c r="C269" s="8"/>
      <c r="F269" s="8"/>
      <c r="H269" s="50"/>
      <c r="M269" s="44"/>
      <c r="N269" s="8"/>
    </row>
    <row r="270" spans="1:14">
      <c r="A270" s="166"/>
      <c r="C270" s="8"/>
      <c r="F270" s="8"/>
      <c r="H270" s="50"/>
      <c r="M270" s="44"/>
      <c r="N270" s="8"/>
    </row>
    <row r="271" spans="1:14">
      <c r="A271" s="166"/>
      <c r="C271" s="8"/>
      <c r="F271" s="8"/>
      <c r="H271" s="50"/>
      <c r="M271" s="44"/>
      <c r="N271" s="8"/>
    </row>
    <row r="272" spans="1:14">
      <c r="A272" s="166"/>
      <c r="C272" s="8"/>
      <c r="F272" s="8"/>
      <c r="H272" s="50"/>
      <c r="M272" s="44"/>
      <c r="N272" s="8"/>
    </row>
    <row r="273" spans="1:14">
      <c r="A273" s="166"/>
      <c r="C273" s="8"/>
      <c r="F273" s="8"/>
      <c r="H273" s="50"/>
      <c r="M273" s="44"/>
      <c r="N273" s="8"/>
    </row>
    <row r="274" spans="1:14">
      <c r="A274" s="166"/>
      <c r="C274" s="8"/>
      <c r="F274" s="8"/>
      <c r="H274" s="50"/>
      <c r="M274" s="44"/>
      <c r="N274" s="8"/>
    </row>
    <row r="275" spans="1:14">
      <c r="A275" s="166"/>
      <c r="C275" s="8"/>
      <c r="F275" s="8"/>
      <c r="H275" s="50"/>
      <c r="M275" s="44"/>
      <c r="N275" s="8"/>
    </row>
    <row r="276" spans="1:14">
      <c r="A276" s="166"/>
      <c r="C276" s="8"/>
      <c r="F276" s="8"/>
      <c r="H276" s="50"/>
      <c r="M276" s="44"/>
      <c r="N276" s="8"/>
    </row>
    <row r="277" spans="1:14">
      <c r="A277" s="166"/>
      <c r="C277" s="8"/>
      <c r="F277" s="8"/>
      <c r="H277" s="50"/>
      <c r="M277" s="44"/>
      <c r="N277" s="8"/>
    </row>
    <row r="278" spans="1:14">
      <c r="A278" s="166"/>
      <c r="C278" s="8"/>
      <c r="F278" s="8"/>
      <c r="H278" s="50"/>
      <c r="M278" s="44"/>
      <c r="N278" s="8"/>
    </row>
    <row r="279" spans="1:14">
      <c r="A279" s="166"/>
      <c r="C279" s="8"/>
      <c r="F279" s="8"/>
      <c r="H279" s="50"/>
      <c r="M279" s="44"/>
      <c r="N279" s="8"/>
    </row>
    <row r="280" spans="1:14">
      <c r="A280" s="166"/>
      <c r="C280" s="8"/>
      <c r="F280" s="8"/>
      <c r="H280" s="50"/>
      <c r="M280" s="44"/>
      <c r="N280" s="8"/>
    </row>
    <row r="281" spans="1:14">
      <c r="A281" s="166"/>
      <c r="C281" s="8"/>
      <c r="F281" s="8"/>
      <c r="H281" s="50"/>
      <c r="M281" s="44"/>
      <c r="N281" s="8"/>
    </row>
    <row r="282" spans="1:14">
      <c r="A282" s="166"/>
      <c r="C282" s="8"/>
      <c r="F282" s="8"/>
      <c r="H282" s="50"/>
      <c r="M282" s="44"/>
      <c r="N282" s="8"/>
    </row>
    <row r="283" spans="1:14">
      <c r="A283" s="166"/>
      <c r="C283" s="8"/>
      <c r="F283" s="8"/>
      <c r="H283" s="50"/>
      <c r="M283" s="44"/>
      <c r="N283" s="8"/>
    </row>
    <row r="284" spans="1:14">
      <c r="A284" s="166"/>
      <c r="C284" s="8"/>
      <c r="F284" s="8"/>
      <c r="H284" s="50"/>
      <c r="M284" s="44"/>
      <c r="N284" s="8"/>
    </row>
    <row r="285" spans="1:14">
      <c r="A285" s="166"/>
      <c r="C285" s="8"/>
      <c r="F285" s="8"/>
      <c r="H285" s="50"/>
      <c r="M285" s="44"/>
      <c r="N285" s="8"/>
    </row>
    <row r="286" spans="1:14">
      <c r="A286" s="166"/>
      <c r="C286" s="8"/>
      <c r="F286" s="8"/>
      <c r="H286" s="50"/>
      <c r="M286" s="44"/>
      <c r="N286" s="8"/>
    </row>
    <row r="287" spans="1:14">
      <c r="A287" s="166"/>
      <c r="C287" s="8"/>
      <c r="F287" s="8"/>
      <c r="H287" s="50"/>
      <c r="M287" s="44"/>
      <c r="N287" s="8"/>
    </row>
    <row r="288" spans="1:14">
      <c r="A288" s="166"/>
      <c r="C288" s="8"/>
      <c r="F288" s="8"/>
      <c r="H288" s="50"/>
      <c r="M288" s="44"/>
      <c r="N288" s="8"/>
    </row>
    <row r="289" spans="1:14">
      <c r="A289" s="166"/>
      <c r="C289" s="8"/>
      <c r="F289" s="8"/>
      <c r="H289" s="50"/>
      <c r="M289" s="44"/>
      <c r="N289" s="8"/>
    </row>
    <row r="290" spans="1:14">
      <c r="A290" s="166"/>
      <c r="C290" s="8"/>
      <c r="F290" s="8"/>
      <c r="H290" s="50"/>
      <c r="M290" s="44"/>
      <c r="N290" s="8"/>
    </row>
    <row r="291" spans="1:14">
      <c r="A291" s="166"/>
      <c r="C291" s="8"/>
      <c r="F291" s="8"/>
      <c r="H291" s="50"/>
      <c r="M291" s="44"/>
      <c r="N291" s="8"/>
    </row>
    <row r="292" spans="1:14">
      <c r="A292" s="166"/>
      <c r="C292" s="8"/>
      <c r="F292" s="8"/>
      <c r="H292" s="50"/>
      <c r="M292" s="44"/>
      <c r="N292" s="8"/>
    </row>
    <row r="293" spans="1:14">
      <c r="A293" s="166"/>
      <c r="C293" s="8"/>
      <c r="F293" s="8"/>
      <c r="H293" s="50"/>
      <c r="M293" s="44"/>
      <c r="N293" s="8"/>
    </row>
    <row r="294" spans="1:14">
      <c r="A294" s="166"/>
      <c r="C294" s="8"/>
      <c r="F294" s="8"/>
      <c r="H294" s="50"/>
      <c r="M294" s="44"/>
      <c r="N294" s="8"/>
    </row>
    <row r="295" spans="1:14">
      <c r="A295" s="166"/>
      <c r="C295" s="8"/>
      <c r="F295" s="8"/>
      <c r="H295" s="50"/>
      <c r="M295" s="44"/>
      <c r="N295" s="8"/>
    </row>
    <row r="296" spans="1:14">
      <c r="A296" s="166"/>
      <c r="C296" s="8"/>
      <c r="F296" s="8"/>
      <c r="H296" s="50"/>
      <c r="M296" s="44"/>
      <c r="N296" s="8"/>
    </row>
    <row r="297" spans="1:14">
      <c r="A297" s="166"/>
      <c r="C297" s="8"/>
      <c r="F297" s="8"/>
      <c r="H297" s="50"/>
      <c r="M297" s="44"/>
      <c r="N297" s="8"/>
    </row>
    <row r="298" spans="1:14">
      <c r="A298" s="166"/>
      <c r="C298" s="8"/>
      <c r="F298" s="8"/>
      <c r="H298" s="50"/>
      <c r="M298" s="44"/>
      <c r="N298" s="8"/>
    </row>
    <row r="299" spans="1:14">
      <c r="A299" s="166"/>
      <c r="C299" s="8"/>
      <c r="F299" s="8"/>
      <c r="H299" s="50"/>
      <c r="M299" s="44"/>
      <c r="N299" s="8"/>
    </row>
    <row r="300" spans="1:14">
      <c r="A300" s="166"/>
      <c r="C300" s="8"/>
      <c r="F300" s="8"/>
      <c r="H300" s="50"/>
      <c r="M300" s="44"/>
      <c r="N300" s="8"/>
    </row>
    <row r="301" spans="1:14">
      <c r="A301" s="166"/>
      <c r="C301" s="8"/>
      <c r="F301" s="8"/>
      <c r="H301" s="50"/>
      <c r="M301" s="44"/>
      <c r="N301" s="8"/>
    </row>
    <row r="302" spans="1:14">
      <c r="A302" s="166"/>
      <c r="C302" s="8"/>
      <c r="F302" s="8"/>
      <c r="H302" s="50"/>
      <c r="M302" s="44"/>
      <c r="N302" s="8"/>
    </row>
    <row r="303" spans="1:14">
      <c r="A303" s="166"/>
      <c r="C303" s="8"/>
      <c r="F303" s="8"/>
      <c r="H303" s="50"/>
      <c r="M303" s="44"/>
      <c r="N303" s="8"/>
    </row>
    <row r="304" spans="1:14">
      <c r="A304" s="166"/>
      <c r="C304" s="8"/>
      <c r="F304" s="8"/>
      <c r="H304" s="50"/>
      <c r="M304" s="44"/>
      <c r="N304" s="8"/>
    </row>
    <row r="305" spans="1:14">
      <c r="A305" s="166"/>
      <c r="C305" s="8"/>
      <c r="F305" s="8"/>
      <c r="H305" s="50"/>
      <c r="M305" s="44"/>
      <c r="N305" s="8"/>
    </row>
    <row r="306" spans="1:14">
      <c r="A306" s="166"/>
      <c r="C306" s="8"/>
      <c r="F306" s="8"/>
      <c r="H306" s="50"/>
      <c r="M306" s="44"/>
      <c r="N306" s="8"/>
    </row>
    <row r="307" spans="1:14">
      <c r="A307" s="166"/>
      <c r="C307" s="8"/>
      <c r="F307" s="8"/>
      <c r="H307" s="50"/>
      <c r="M307" s="44"/>
      <c r="N307" s="8"/>
    </row>
    <row r="308" spans="1:14">
      <c r="A308" s="166"/>
      <c r="C308" s="8"/>
      <c r="F308" s="8"/>
      <c r="H308" s="50"/>
      <c r="M308" s="44"/>
      <c r="N308" s="8"/>
    </row>
    <row r="309" spans="1:14">
      <c r="A309" s="166"/>
      <c r="C309" s="8"/>
      <c r="F309" s="8"/>
      <c r="H309" s="50"/>
      <c r="M309" s="44"/>
      <c r="N309" s="8"/>
    </row>
    <row r="310" spans="1:14">
      <c r="A310" s="166"/>
      <c r="C310" s="8"/>
      <c r="F310" s="8"/>
      <c r="H310" s="50"/>
      <c r="M310" s="44"/>
      <c r="N310" s="8"/>
    </row>
    <row r="311" spans="1:14">
      <c r="A311" s="166"/>
      <c r="C311" s="8"/>
      <c r="F311" s="8"/>
      <c r="H311" s="50"/>
      <c r="M311" s="44"/>
      <c r="N311" s="8"/>
    </row>
    <row r="312" spans="1:14">
      <c r="A312" s="166"/>
      <c r="C312" s="8"/>
      <c r="F312" s="8"/>
      <c r="H312" s="50"/>
      <c r="M312" s="44"/>
      <c r="N312" s="8"/>
    </row>
    <row r="313" spans="1:14">
      <c r="A313" s="166"/>
      <c r="C313" s="8"/>
      <c r="F313" s="8"/>
      <c r="H313" s="50"/>
      <c r="M313" s="44"/>
      <c r="N313" s="8"/>
    </row>
    <row r="314" spans="1:14">
      <c r="A314" s="166"/>
      <c r="C314" s="8"/>
      <c r="F314" s="8"/>
      <c r="H314" s="50"/>
      <c r="M314" s="44"/>
      <c r="N314" s="8"/>
    </row>
    <row r="315" spans="1:14">
      <c r="A315" s="166"/>
      <c r="C315" s="8"/>
      <c r="F315" s="8"/>
      <c r="H315" s="50"/>
      <c r="M315" s="44"/>
      <c r="N315" s="8"/>
    </row>
    <row r="316" spans="1:14">
      <c r="A316" s="166"/>
      <c r="C316" s="8"/>
      <c r="F316" s="8"/>
      <c r="H316" s="50"/>
      <c r="M316" s="44"/>
      <c r="N316" s="8"/>
    </row>
    <row r="317" spans="1:14">
      <c r="A317" s="166"/>
      <c r="C317" s="8"/>
      <c r="F317" s="8"/>
      <c r="H317" s="50"/>
      <c r="M317" s="44"/>
      <c r="N317" s="8"/>
    </row>
    <row r="318" spans="1:14">
      <c r="A318" s="166"/>
      <c r="C318" s="8"/>
      <c r="F318" s="8"/>
      <c r="H318" s="50"/>
      <c r="M318" s="44"/>
      <c r="N318" s="8"/>
    </row>
    <row r="319" spans="1:14">
      <c r="A319" s="166"/>
      <c r="C319" s="8"/>
      <c r="F319" s="8"/>
      <c r="H319" s="50"/>
      <c r="M319" s="44"/>
      <c r="N319" s="8"/>
    </row>
    <row r="320" spans="1:14">
      <c r="A320" s="166"/>
      <c r="C320" s="8"/>
      <c r="F320" s="8"/>
      <c r="H320" s="50"/>
      <c r="M320" s="44"/>
      <c r="N320" s="8"/>
    </row>
    <row r="321" spans="1:14">
      <c r="A321" s="166"/>
      <c r="C321" s="8"/>
      <c r="F321" s="8"/>
      <c r="H321" s="50"/>
      <c r="M321" s="44"/>
      <c r="N321" s="8"/>
    </row>
    <row r="322" spans="1:14">
      <c r="A322" s="166"/>
      <c r="C322" s="8"/>
      <c r="F322" s="8"/>
      <c r="H322" s="50"/>
      <c r="M322" s="44"/>
      <c r="N322" s="8"/>
    </row>
    <row r="323" spans="1:14">
      <c r="A323" s="166"/>
      <c r="C323" s="8"/>
      <c r="F323" s="8"/>
      <c r="H323" s="50"/>
      <c r="M323" s="44"/>
      <c r="N323" s="8"/>
    </row>
    <row r="324" spans="1:14">
      <c r="A324" s="166"/>
      <c r="C324" s="8"/>
      <c r="F324" s="8"/>
      <c r="H324" s="50"/>
      <c r="M324" s="44"/>
      <c r="N324" s="8"/>
    </row>
    <row r="325" spans="1:14">
      <c r="A325" s="166"/>
      <c r="C325" s="8"/>
      <c r="F325" s="8"/>
      <c r="H325" s="50"/>
      <c r="M325" s="44"/>
      <c r="N325" s="8"/>
    </row>
    <row r="326" spans="1:14">
      <c r="A326" s="166"/>
      <c r="C326" s="8"/>
      <c r="F326" s="8"/>
      <c r="H326" s="50"/>
      <c r="M326" s="44"/>
      <c r="N326" s="8"/>
    </row>
    <row r="327" spans="1:14">
      <c r="A327" s="166"/>
      <c r="C327" s="8"/>
      <c r="F327" s="8"/>
      <c r="H327" s="50"/>
      <c r="M327" s="44"/>
      <c r="N327" s="8"/>
    </row>
    <row r="328" spans="1:14">
      <c r="A328" s="166"/>
      <c r="C328" s="8"/>
      <c r="F328" s="8"/>
      <c r="H328" s="50"/>
      <c r="M328" s="44"/>
      <c r="N328" s="8"/>
    </row>
    <row r="329" spans="1:14">
      <c r="A329" s="166"/>
      <c r="C329" s="8"/>
      <c r="F329" s="8"/>
      <c r="H329" s="50"/>
      <c r="M329" s="44"/>
      <c r="N329" s="8"/>
    </row>
    <row r="330" spans="1:14">
      <c r="A330" s="166"/>
      <c r="C330" s="8"/>
      <c r="F330" s="8"/>
      <c r="H330" s="50"/>
      <c r="M330" s="44"/>
      <c r="N330" s="8"/>
    </row>
    <row r="331" spans="1:14">
      <c r="A331" s="166"/>
      <c r="C331" s="8"/>
      <c r="F331" s="8"/>
      <c r="H331" s="50"/>
      <c r="M331" s="44"/>
      <c r="N331" s="8"/>
    </row>
    <row r="332" spans="1:14">
      <c r="A332" s="166"/>
      <c r="C332" s="8"/>
      <c r="F332" s="8"/>
      <c r="H332" s="50"/>
      <c r="M332" s="44"/>
      <c r="N332" s="8"/>
    </row>
    <row r="333" spans="1:14">
      <c r="A333" s="166"/>
      <c r="C333" s="8"/>
      <c r="F333" s="8"/>
      <c r="H333" s="50"/>
      <c r="M333" s="44"/>
      <c r="N333" s="8"/>
    </row>
    <row r="334" spans="1:14">
      <c r="A334" s="166"/>
      <c r="C334" s="8"/>
      <c r="F334" s="8"/>
      <c r="H334" s="50"/>
      <c r="M334" s="44"/>
      <c r="N334" s="8"/>
    </row>
    <row r="335" spans="1:14">
      <c r="A335" s="166"/>
      <c r="C335" s="8"/>
      <c r="F335" s="8"/>
      <c r="H335" s="50"/>
      <c r="M335" s="44"/>
      <c r="N335" s="8"/>
    </row>
    <row r="336" spans="1:14">
      <c r="A336" s="166"/>
      <c r="C336" s="8"/>
      <c r="F336" s="8"/>
      <c r="H336" s="50"/>
      <c r="M336" s="44"/>
      <c r="N336" s="8"/>
    </row>
    <row r="337" spans="1:14">
      <c r="A337" s="166"/>
      <c r="C337" s="8"/>
      <c r="F337" s="8"/>
      <c r="H337" s="50"/>
      <c r="M337" s="44"/>
      <c r="N337" s="8"/>
    </row>
    <row r="338" spans="1:14">
      <c r="A338" s="166"/>
      <c r="C338" s="8"/>
      <c r="F338" s="8"/>
      <c r="H338" s="50"/>
      <c r="M338" s="44"/>
      <c r="N338" s="8"/>
    </row>
    <row r="339" spans="1:14">
      <c r="A339" s="166"/>
      <c r="C339" s="8"/>
      <c r="F339" s="8"/>
      <c r="H339" s="50"/>
      <c r="M339" s="44"/>
      <c r="N339" s="8"/>
    </row>
    <row r="340" spans="1:14">
      <c r="A340" s="166"/>
      <c r="C340" s="8"/>
      <c r="F340" s="8"/>
      <c r="H340" s="50"/>
      <c r="M340" s="44"/>
      <c r="N340" s="8"/>
    </row>
    <row r="341" spans="1:14">
      <c r="A341" s="166"/>
      <c r="C341" s="8"/>
      <c r="F341" s="8"/>
      <c r="H341" s="50"/>
      <c r="M341" s="44"/>
      <c r="N341" s="8"/>
    </row>
    <row r="342" spans="1:14">
      <c r="A342" s="166"/>
      <c r="C342" s="8"/>
      <c r="F342" s="8"/>
      <c r="H342" s="50"/>
      <c r="M342" s="44"/>
      <c r="N342" s="8"/>
    </row>
    <row r="343" spans="1:14">
      <c r="A343" s="166"/>
      <c r="C343" s="8"/>
      <c r="F343" s="8"/>
      <c r="H343" s="50"/>
      <c r="M343" s="44"/>
      <c r="N343" s="8"/>
    </row>
    <row r="344" spans="1:14">
      <c r="A344" s="166"/>
      <c r="C344" s="8"/>
      <c r="F344" s="8"/>
      <c r="H344" s="50"/>
      <c r="M344" s="44"/>
      <c r="N344" s="8"/>
    </row>
    <row r="345" spans="1:14">
      <c r="A345" s="166"/>
      <c r="C345" s="8"/>
      <c r="F345" s="8"/>
      <c r="H345" s="50"/>
      <c r="M345" s="44"/>
      <c r="N345" s="8"/>
    </row>
    <row r="346" spans="1:14">
      <c r="A346" s="166"/>
      <c r="C346" s="8"/>
      <c r="F346" s="8"/>
      <c r="H346" s="50"/>
      <c r="M346" s="44"/>
      <c r="N346" s="8"/>
    </row>
    <row r="347" spans="1:14">
      <c r="A347" s="166"/>
      <c r="C347" s="8"/>
      <c r="F347" s="8"/>
      <c r="H347" s="50"/>
      <c r="M347" s="44"/>
      <c r="N347" s="8"/>
    </row>
    <row r="348" spans="1:14">
      <c r="A348" s="166"/>
      <c r="C348" s="8"/>
      <c r="F348" s="8"/>
      <c r="H348" s="50"/>
      <c r="M348" s="44"/>
      <c r="N348" s="8"/>
    </row>
    <row r="349" spans="1:14">
      <c r="A349" s="166"/>
      <c r="C349" s="8"/>
      <c r="F349" s="8"/>
      <c r="H349" s="50"/>
      <c r="M349" s="44"/>
      <c r="N349" s="8"/>
    </row>
    <row r="350" spans="1:14">
      <c r="A350" s="166"/>
      <c r="C350" s="8"/>
      <c r="F350" s="8"/>
      <c r="H350" s="50"/>
      <c r="M350" s="44"/>
      <c r="N350" s="8"/>
    </row>
    <row r="351" spans="1:14">
      <c r="A351" s="166"/>
      <c r="C351" s="8"/>
      <c r="F351" s="8"/>
      <c r="H351" s="50"/>
      <c r="M351" s="44"/>
      <c r="N351" s="8"/>
    </row>
    <row r="352" spans="1:14">
      <c r="A352" s="166"/>
      <c r="C352" s="8"/>
      <c r="F352" s="8"/>
      <c r="H352" s="50"/>
      <c r="M352" s="44"/>
      <c r="N352" s="8"/>
    </row>
    <row r="353" spans="1:14">
      <c r="A353" s="166"/>
      <c r="C353" s="8"/>
      <c r="F353" s="8"/>
      <c r="H353" s="50"/>
      <c r="M353" s="44"/>
      <c r="N353" s="8"/>
    </row>
    <row r="354" spans="1:14">
      <c r="A354" s="166"/>
      <c r="C354" s="8"/>
      <c r="F354" s="8"/>
      <c r="H354" s="50"/>
      <c r="N354" s="8"/>
    </row>
    <row r="355" spans="1:14">
      <c r="A355" s="166"/>
      <c r="C355" s="8"/>
      <c r="F355" s="8"/>
      <c r="H355" s="50"/>
      <c r="N355" s="8"/>
    </row>
    <row r="356" spans="1:14">
      <c r="A356" s="166"/>
      <c r="C356" s="8"/>
      <c r="F356" s="8"/>
      <c r="H356" s="50"/>
      <c r="N356" s="8"/>
    </row>
    <row r="357" spans="1:14">
      <c r="A357" s="166"/>
      <c r="C357" s="8"/>
      <c r="F357" s="8"/>
      <c r="H357" s="50"/>
      <c r="N357" s="8"/>
    </row>
    <row r="358" spans="1:14">
      <c r="A358" s="166"/>
      <c r="C358" s="8"/>
      <c r="F358" s="8"/>
      <c r="H358" s="50"/>
      <c r="N358" s="8"/>
    </row>
    <row r="359" spans="1:14">
      <c r="A359" s="166"/>
      <c r="C359" s="8"/>
      <c r="F359" s="8"/>
      <c r="H359" s="50"/>
      <c r="N359" s="8"/>
    </row>
    <row r="360" spans="1:14">
      <c r="A360" s="166"/>
      <c r="C360" s="8"/>
      <c r="F360" s="8"/>
      <c r="H360" s="50"/>
      <c r="N360" s="8"/>
    </row>
    <row r="361" spans="1:14">
      <c r="A361" s="166"/>
      <c r="C361" s="8"/>
      <c r="F361" s="8"/>
      <c r="H361" s="50"/>
      <c r="N361" s="8"/>
    </row>
    <row r="362" spans="1:14">
      <c r="A362" s="166"/>
      <c r="C362" s="8"/>
      <c r="F362" s="8"/>
      <c r="H362" s="50"/>
      <c r="N362" s="8"/>
    </row>
    <row r="363" spans="1:14">
      <c r="A363" s="166"/>
      <c r="C363" s="8"/>
      <c r="F363" s="8"/>
      <c r="H363" s="50"/>
      <c r="N363" s="8"/>
    </row>
    <row r="364" spans="1:14">
      <c r="A364" s="166"/>
      <c r="C364" s="8"/>
      <c r="F364" s="8"/>
      <c r="H364" s="50"/>
      <c r="N364" s="8"/>
    </row>
    <row r="365" spans="1:14">
      <c r="A365" s="166"/>
      <c r="C365" s="8"/>
      <c r="F365" s="8"/>
      <c r="H365" s="50"/>
      <c r="N365" s="8"/>
    </row>
    <row r="366" spans="1:14">
      <c r="A366" s="166"/>
      <c r="C366" s="8"/>
      <c r="F366" s="8"/>
      <c r="H366" s="50"/>
      <c r="N366" s="8"/>
    </row>
    <row r="367" spans="1:14">
      <c r="A367" s="166"/>
      <c r="C367" s="8"/>
      <c r="F367" s="8"/>
      <c r="H367" s="50"/>
      <c r="N367" s="8"/>
    </row>
    <row r="368" spans="1:14">
      <c r="A368" s="166"/>
      <c r="C368" s="8"/>
      <c r="F368" s="8"/>
      <c r="H368" s="50"/>
      <c r="N368" s="8"/>
    </row>
    <row r="369" spans="1:14">
      <c r="A369" s="166"/>
      <c r="C369" s="8"/>
      <c r="F369" s="8"/>
      <c r="H369" s="50"/>
      <c r="N369" s="8"/>
    </row>
    <row r="370" spans="1:14">
      <c r="A370" s="166"/>
      <c r="C370" s="8"/>
      <c r="F370" s="8"/>
      <c r="H370" s="50"/>
      <c r="N370" s="8"/>
    </row>
    <row r="371" spans="1:14">
      <c r="A371" s="166"/>
      <c r="C371" s="8"/>
      <c r="F371" s="8"/>
      <c r="H371" s="50"/>
      <c r="N371" s="8"/>
    </row>
    <row r="372" spans="1:14">
      <c r="A372" s="18"/>
      <c r="C372" s="8"/>
      <c r="F372" s="8"/>
      <c r="H372" s="50"/>
      <c r="N372" s="8"/>
    </row>
    <row r="373" spans="1:14">
      <c r="A373" s="18"/>
      <c r="C373" s="8"/>
      <c r="F373" s="8"/>
      <c r="H373" s="50"/>
      <c r="N373" s="8"/>
    </row>
    <row r="374" spans="1:14">
      <c r="A374" s="18"/>
      <c r="C374" s="8"/>
      <c r="F374" s="8"/>
      <c r="H374" s="50"/>
      <c r="N374" s="8"/>
    </row>
    <row r="375" spans="1:14">
      <c r="A375" s="18"/>
      <c r="C375" s="8"/>
      <c r="F375" s="8"/>
      <c r="H375" s="50"/>
      <c r="N375" s="8"/>
    </row>
    <row r="376" spans="1:14">
      <c r="A376" s="18"/>
      <c r="C376" s="8"/>
      <c r="F376" s="8"/>
      <c r="H376" s="50"/>
      <c r="N376" s="8"/>
    </row>
    <row r="377" spans="1:14">
      <c r="A377" s="18"/>
      <c r="C377" s="8"/>
      <c r="F377" s="8"/>
      <c r="H377" s="50"/>
      <c r="N377" s="8"/>
    </row>
    <row r="378" spans="1:14">
      <c r="A378" s="18"/>
      <c r="C378" s="8"/>
      <c r="F378" s="8"/>
      <c r="H378" s="50"/>
      <c r="N378" s="8"/>
    </row>
    <row r="379" spans="1:14">
      <c r="A379" s="18"/>
      <c r="C379" s="8"/>
      <c r="F379" s="8"/>
      <c r="H379" s="50"/>
      <c r="N379" s="8"/>
    </row>
    <row r="380" spans="1:14">
      <c r="A380" s="18"/>
      <c r="C380" s="8"/>
      <c r="F380" s="8"/>
      <c r="H380" s="50"/>
      <c r="N380" s="8"/>
    </row>
    <row r="381" spans="1:14">
      <c r="A381" s="18"/>
      <c r="C381" s="8"/>
      <c r="F381" s="8"/>
      <c r="H381" s="50"/>
      <c r="N381" s="8"/>
    </row>
    <row r="382" spans="1:14">
      <c r="A382" s="18"/>
      <c r="C382" s="8"/>
      <c r="F382" s="8"/>
      <c r="H382" s="50"/>
      <c r="N382" s="8"/>
    </row>
    <row r="383" spans="1:14">
      <c r="A383" s="18"/>
      <c r="C383" s="8"/>
      <c r="F383" s="8"/>
      <c r="H383" s="50"/>
      <c r="N383" s="8"/>
    </row>
    <row r="384" spans="1:14">
      <c r="A384" s="18"/>
      <c r="C384" s="8"/>
      <c r="F384" s="8"/>
      <c r="H384" s="50"/>
      <c r="N384" s="8"/>
    </row>
    <row r="385" spans="1:14">
      <c r="A385" s="18"/>
      <c r="C385" s="8"/>
      <c r="F385" s="8"/>
      <c r="H385" s="50"/>
      <c r="N385" s="8"/>
    </row>
    <row r="386" spans="1:14">
      <c r="A386" s="18"/>
      <c r="C386" s="8"/>
      <c r="F386" s="8"/>
      <c r="H386" s="50"/>
      <c r="N386" s="8"/>
    </row>
    <row r="387" spans="1:14">
      <c r="A387" s="18"/>
      <c r="C387" s="8"/>
      <c r="F387" s="8"/>
      <c r="H387" s="50"/>
      <c r="N387" s="8"/>
    </row>
    <row r="388" spans="1:14">
      <c r="A388" s="18"/>
      <c r="C388" s="8"/>
      <c r="F388" s="8"/>
      <c r="H388" s="50"/>
      <c r="N388" s="8"/>
    </row>
    <row r="389" spans="1:14">
      <c r="A389" s="18"/>
      <c r="C389" s="8"/>
      <c r="F389" s="8"/>
      <c r="H389" s="50"/>
      <c r="N389" s="8"/>
    </row>
    <row r="390" spans="1:14">
      <c r="A390" s="18"/>
      <c r="C390" s="8"/>
      <c r="F390" s="8"/>
      <c r="H390" s="50"/>
      <c r="N390" s="8"/>
    </row>
    <row r="391" spans="1:14">
      <c r="A391" s="18"/>
      <c r="C391" s="8"/>
      <c r="F391" s="8"/>
      <c r="H391" s="50"/>
      <c r="N391" s="8"/>
    </row>
    <row r="392" spans="1:14">
      <c r="A392" s="18"/>
      <c r="C392" s="8"/>
      <c r="F392" s="8"/>
      <c r="H392" s="50"/>
      <c r="N392" s="8"/>
    </row>
    <row r="393" spans="1:14">
      <c r="A393" s="18"/>
      <c r="C393" s="8"/>
      <c r="F393" s="8"/>
      <c r="H393" s="50"/>
      <c r="N393" s="8"/>
    </row>
    <row r="394" spans="1:14">
      <c r="A394" s="18"/>
      <c r="C394" s="8"/>
      <c r="F394" s="8"/>
      <c r="H394" s="50"/>
      <c r="N394" s="8"/>
    </row>
    <row r="395" spans="1:14">
      <c r="A395" s="18"/>
      <c r="C395" s="8"/>
      <c r="F395" s="8"/>
      <c r="H395" s="50"/>
      <c r="N395" s="8"/>
    </row>
    <row r="396" spans="1:14">
      <c r="A396" s="18"/>
      <c r="C396" s="8"/>
      <c r="F396" s="8"/>
      <c r="H396" s="50"/>
      <c r="N396" s="8"/>
    </row>
    <row r="397" spans="1:14">
      <c r="A397" s="18"/>
      <c r="C397" s="8"/>
      <c r="F397" s="8"/>
      <c r="H397" s="50"/>
      <c r="N397" s="8"/>
    </row>
    <row r="398" spans="1:14">
      <c r="A398" s="18"/>
      <c r="C398" s="8"/>
      <c r="F398" s="8"/>
      <c r="H398" s="50"/>
      <c r="N398" s="8"/>
    </row>
    <row r="399" spans="1:14">
      <c r="A399" s="18"/>
      <c r="C399" s="8"/>
      <c r="F399" s="8"/>
      <c r="H399" s="50"/>
      <c r="N399" s="8"/>
    </row>
    <row r="400" spans="1:14">
      <c r="A400" s="18"/>
      <c r="C400" s="8"/>
      <c r="F400" s="8"/>
      <c r="H400" s="50"/>
      <c r="N400" s="8"/>
    </row>
    <row r="401" spans="1:14">
      <c r="A401" s="18"/>
      <c r="C401" s="8"/>
      <c r="F401" s="8"/>
      <c r="H401" s="50"/>
      <c r="N401" s="8"/>
    </row>
    <row r="402" spans="1:14">
      <c r="A402" s="18"/>
      <c r="C402" s="8"/>
      <c r="F402" s="8"/>
      <c r="H402" s="50"/>
      <c r="N402" s="8"/>
    </row>
    <row r="403" spans="1:14">
      <c r="A403" s="18"/>
      <c r="C403" s="8"/>
      <c r="F403" s="8"/>
      <c r="H403" s="50"/>
      <c r="N403" s="8"/>
    </row>
    <row r="404" spans="1:14">
      <c r="A404" s="18"/>
      <c r="C404" s="8"/>
      <c r="F404" s="8"/>
      <c r="H404" s="50"/>
      <c r="N404" s="8"/>
    </row>
    <row r="405" spans="1:14">
      <c r="A405" s="18"/>
      <c r="C405" s="8"/>
      <c r="F405" s="8"/>
      <c r="H405" s="50"/>
      <c r="N405" s="8"/>
    </row>
    <row r="406" spans="1:14">
      <c r="A406" s="18"/>
      <c r="C406" s="8"/>
      <c r="F406" s="8"/>
      <c r="H406" s="50"/>
      <c r="N406" s="8"/>
    </row>
    <row r="407" spans="1:14">
      <c r="A407" s="18"/>
      <c r="C407" s="8"/>
      <c r="F407" s="8"/>
      <c r="H407" s="50"/>
      <c r="N407" s="8"/>
    </row>
    <row r="408" spans="1:14">
      <c r="A408" s="18"/>
      <c r="C408" s="8"/>
      <c r="F408" s="8"/>
      <c r="H408" s="50"/>
      <c r="N408" s="8"/>
    </row>
    <row r="409" spans="1:14">
      <c r="A409" s="18"/>
      <c r="C409" s="8"/>
      <c r="F409" s="8"/>
      <c r="H409" s="50"/>
      <c r="N409" s="8"/>
    </row>
    <row r="410" spans="1:14">
      <c r="A410" s="18"/>
      <c r="C410" s="8"/>
      <c r="F410" s="8"/>
      <c r="H410" s="50"/>
      <c r="N410" s="8"/>
    </row>
    <row r="411" spans="1:14">
      <c r="A411" s="18"/>
      <c r="C411" s="8"/>
      <c r="F411" s="8"/>
      <c r="H411" s="50"/>
      <c r="N411" s="8"/>
    </row>
    <row r="412" spans="1:14">
      <c r="A412" s="18"/>
      <c r="C412" s="8"/>
      <c r="F412" s="8"/>
      <c r="H412" s="50"/>
      <c r="N412" s="8"/>
    </row>
    <row r="413" spans="1:14">
      <c r="A413" s="18"/>
      <c r="C413" s="8"/>
      <c r="F413" s="8"/>
      <c r="H413" s="50"/>
      <c r="N413" s="8"/>
    </row>
    <row r="414" spans="1:14">
      <c r="A414" s="18"/>
      <c r="C414" s="8"/>
      <c r="F414" s="8"/>
      <c r="H414" s="50"/>
      <c r="N414" s="8"/>
    </row>
    <row r="415" spans="1:14">
      <c r="A415" s="18"/>
      <c r="C415" s="8"/>
      <c r="F415" s="8"/>
      <c r="H415" s="50"/>
      <c r="N415" s="8"/>
    </row>
    <row r="416" spans="1:14">
      <c r="A416" s="18"/>
      <c r="C416" s="8"/>
      <c r="F416" s="8"/>
      <c r="H416" s="50"/>
      <c r="N416" s="8"/>
    </row>
    <row r="417" spans="1:14">
      <c r="A417" s="18"/>
      <c r="C417" s="8"/>
      <c r="F417" s="8"/>
      <c r="H417" s="50"/>
      <c r="N417" s="8"/>
    </row>
    <row r="418" spans="1:14">
      <c r="A418" s="18"/>
      <c r="C418" s="8"/>
      <c r="F418" s="8"/>
      <c r="H418" s="50"/>
      <c r="N418" s="8"/>
    </row>
    <row r="419" spans="1:14">
      <c r="A419" s="18"/>
      <c r="C419" s="8"/>
      <c r="F419" s="8"/>
      <c r="H419" s="50"/>
      <c r="N419" s="8"/>
    </row>
    <row r="420" spans="1:14">
      <c r="A420" s="18"/>
      <c r="C420" s="8"/>
      <c r="F420" s="8"/>
      <c r="H420" s="50"/>
      <c r="N420" s="8"/>
    </row>
    <row r="421" spans="1:14">
      <c r="A421" s="18"/>
      <c r="C421" s="8"/>
      <c r="F421" s="8"/>
      <c r="H421" s="50"/>
      <c r="N421" s="8"/>
    </row>
    <row r="422" spans="1:14">
      <c r="A422" s="18"/>
      <c r="C422" s="8"/>
      <c r="F422" s="8"/>
      <c r="H422" s="50"/>
      <c r="N422" s="8"/>
    </row>
    <row r="423" spans="1:14">
      <c r="A423" s="18"/>
      <c r="C423" s="8"/>
      <c r="F423" s="8"/>
      <c r="H423" s="50"/>
      <c r="N423" s="8"/>
    </row>
    <row r="424" spans="1:14">
      <c r="A424" s="18"/>
      <c r="C424" s="8"/>
      <c r="F424" s="8"/>
      <c r="H424" s="50"/>
      <c r="N424" s="8"/>
    </row>
    <row r="425" spans="1:14">
      <c r="A425" s="18"/>
      <c r="C425" s="8"/>
      <c r="F425" s="8"/>
      <c r="H425" s="50"/>
      <c r="N425" s="8"/>
    </row>
    <row r="426" spans="1:14">
      <c r="A426" s="18"/>
      <c r="C426" s="8"/>
      <c r="F426" s="8"/>
      <c r="H426" s="50"/>
      <c r="N426" s="8"/>
    </row>
    <row r="427" spans="1:14">
      <c r="A427" s="18"/>
      <c r="C427" s="8"/>
      <c r="F427" s="8"/>
      <c r="H427" s="50"/>
      <c r="N427" s="8"/>
    </row>
    <row r="428" spans="1:14">
      <c r="A428" s="18"/>
      <c r="C428" s="8"/>
      <c r="F428" s="8"/>
      <c r="H428" s="50"/>
      <c r="N428" s="8"/>
    </row>
    <row r="429" spans="1:14">
      <c r="A429" s="18"/>
      <c r="C429" s="8"/>
      <c r="F429" s="8"/>
      <c r="H429" s="50"/>
      <c r="N429" s="8"/>
    </row>
    <row r="430" spans="1:14">
      <c r="A430" s="18"/>
      <c r="C430" s="8"/>
      <c r="F430" s="8"/>
      <c r="H430" s="50"/>
      <c r="N430" s="8"/>
    </row>
    <row r="431" spans="1:14">
      <c r="A431" s="18"/>
      <c r="C431" s="8"/>
      <c r="F431" s="8"/>
      <c r="H431" s="50"/>
      <c r="N431" s="8"/>
    </row>
    <row r="432" spans="1:14">
      <c r="A432" s="18"/>
      <c r="C432" s="8"/>
      <c r="F432" s="8"/>
      <c r="H432" s="50"/>
      <c r="N432" s="8"/>
    </row>
    <row r="433" spans="1:14">
      <c r="A433" s="18"/>
      <c r="C433" s="8"/>
      <c r="F433" s="8"/>
      <c r="H433" s="50"/>
      <c r="N433" s="8"/>
    </row>
    <row r="434" spans="1:14">
      <c r="A434" s="18"/>
      <c r="C434" s="8"/>
      <c r="F434" s="8"/>
      <c r="H434" s="50"/>
      <c r="N434" s="8"/>
    </row>
    <row r="435" spans="1:14">
      <c r="A435" s="18"/>
      <c r="C435" s="8"/>
      <c r="F435" s="8"/>
      <c r="H435" s="50"/>
      <c r="N435" s="8"/>
    </row>
    <row r="436" spans="1:14">
      <c r="A436" s="18"/>
      <c r="C436" s="8"/>
      <c r="F436" s="8"/>
      <c r="H436" s="50"/>
      <c r="N436" s="8"/>
    </row>
    <row r="437" spans="1:14">
      <c r="A437" s="18"/>
      <c r="C437" s="8"/>
      <c r="F437" s="8"/>
      <c r="H437" s="50"/>
      <c r="N437" s="8"/>
    </row>
    <row r="438" spans="1:14">
      <c r="A438" s="18"/>
      <c r="C438" s="8"/>
      <c r="F438" s="8"/>
      <c r="H438" s="50"/>
      <c r="N438" s="8"/>
    </row>
    <row r="439" spans="1:14">
      <c r="A439" s="18"/>
      <c r="C439" s="8"/>
      <c r="F439" s="8"/>
      <c r="H439" s="50"/>
      <c r="N439" s="8"/>
    </row>
    <row r="440" spans="1:14">
      <c r="A440" s="18"/>
      <c r="C440" s="8"/>
      <c r="F440" s="8"/>
      <c r="H440" s="50"/>
      <c r="N440" s="8"/>
    </row>
    <row r="441" spans="1:14">
      <c r="A441" s="18"/>
      <c r="C441" s="8"/>
      <c r="F441" s="8"/>
      <c r="H441" s="50"/>
      <c r="N441" s="8"/>
    </row>
    <row r="442" spans="1:14">
      <c r="A442" s="18"/>
      <c r="C442" s="8"/>
      <c r="F442" s="8"/>
      <c r="H442" s="50"/>
      <c r="N442" s="8"/>
    </row>
    <row r="443" spans="1:14">
      <c r="A443" s="18"/>
      <c r="C443" s="8"/>
      <c r="F443" s="8"/>
      <c r="H443" s="50"/>
      <c r="N443" s="8"/>
    </row>
    <row r="444" spans="1:14">
      <c r="A444" s="18"/>
      <c r="C444" s="8"/>
      <c r="F444" s="8"/>
      <c r="H444" s="50"/>
      <c r="N444" s="8"/>
    </row>
    <row r="445" spans="1:14">
      <c r="A445" s="18"/>
      <c r="C445" s="8"/>
      <c r="F445" s="8"/>
      <c r="H445" s="50"/>
      <c r="N445" s="8"/>
    </row>
    <row r="446" spans="1:14">
      <c r="A446" s="18"/>
      <c r="C446" s="8"/>
      <c r="F446" s="8"/>
      <c r="H446" s="50"/>
      <c r="N446" s="8"/>
    </row>
    <row r="447" spans="1:14">
      <c r="A447" s="18"/>
      <c r="C447" s="8"/>
      <c r="F447" s="8"/>
      <c r="H447" s="50"/>
      <c r="N447" s="8"/>
    </row>
    <row r="448" spans="1:14">
      <c r="A448" s="18"/>
      <c r="C448" s="8"/>
      <c r="F448" s="8"/>
      <c r="H448" s="50"/>
      <c r="N448" s="8"/>
    </row>
    <row r="449" spans="1:14">
      <c r="A449" s="18"/>
      <c r="C449" s="8"/>
      <c r="F449" s="8"/>
      <c r="H449" s="50"/>
      <c r="N449" s="8"/>
    </row>
    <row r="450" spans="1:14">
      <c r="A450" s="18"/>
      <c r="C450" s="8"/>
      <c r="F450" s="8"/>
      <c r="H450" s="50"/>
      <c r="N450" s="8"/>
    </row>
    <row r="451" spans="1:14">
      <c r="A451" s="18"/>
      <c r="C451" s="8"/>
      <c r="F451" s="8"/>
      <c r="H451" s="50"/>
      <c r="N451" s="8"/>
    </row>
    <row r="452" spans="1:14">
      <c r="A452" s="18"/>
      <c r="C452" s="8"/>
      <c r="F452" s="8"/>
      <c r="H452" s="50"/>
      <c r="N452" s="8"/>
    </row>
    <row r="453" spans="1:14">
      <c r="A453" s="18"/>
      <c r="C453" s="8"/>
      <c r="F453" s="8"/>
      <c r="H453" s="50"/>
      <c r="N453" s="8"/>
    </row>
    <row r="454" spans="1:14">
      <c r="A454" s="18"/>
      <c r="C454" s="8"/>
      <c r="F454" s="8"/>
      <c r="H454" s="50"/>
      <c r="N454" s="8"/>
    </row>
    <row r="455" spans="1:14">
      <c r="A455" s="18"/>
      <c r="C455" s="8"/>
      <c r="F455" s="8"/>
      <c r="H455" s="50"/>
      <c r="N455" s="8"/>
    </row>
    <row r="456" spans="1:14">
      <c r="A456" s="18"/>
      <c r="C456" s="8"/>
      <c r="F456" s="8"/>
      <c r="H456" s="50"/>
      <c r="N456" s="8"/>
    </row>
    <row r="457" spans="1:14">
      <c r="A457" s="18"/>
      <c r="C457" s="8"/>
      <c r="F457" s="8"/>
      <c r="H457" s="50"/>
      <c r="N457" s="8"/>
    </row>
    <row r="458" spans="1:14">
      <c r="A458" s="18"/>
      <c r="C458" s="8"/>
      <c r="F458" s="8"/>
      <c r="H458" s="50"/>
      <c r="N458" s="8"/>
    </row>
    <row r="459" spans="1:14">
      <c r="A459" s="18"/>
      <c r="C459" s="8"/>
      <c r="F459" s="8"/>
      <c r="H459" s="50"/>
      <c r="N459" s="8"/>
    </row>
    <row r="460" spans="1:14">
      <c r="A460" s="18"/>
      <c r="C460" s="8"/>
      <c r="F460" s="8"/>
      <c r="H460" s="50"/>
      <c r="N460" s="8"/>
    </row>
    <row r="461" spans="1:14">
      <c r="A461" s="18"/>
      <c r="C461" s="8"/>
      <c r="F461" s="8"/>
      <c r="H461" s="50"/>
      <c r="N461" s="8"/>
    </row>
    <row r="462" spans="1:14">
      <c r="A462" s="18"/>
      <c r="C462" s="8"/>
      <c r="F462" s="8"/>
      <c r="H462" s="50"/>
      <c r="N462" s="8"/>
    </row>
    <row r="463" spans="1:14">
      <c r="A463" s="18"/>
      <c r="C463" s="8"/>
      <c r="F463" s="8"/>
      <c r="H463" s="50"/>
      <c r="N463" s="8"/>
    </row>
    <row r="464" spans="1:14">
      <c r="A464" s="18"/>
      <c r="C464" s="8"/>
      <c r="F464" s="8"/>
      <c r="H464" s="50"/>
      <c r="N464" s="8"/>
    </row>
    <row r="465" spans="1:14">
      <c r="A465" s="18"/>
      <c r="C465" s="8"/>
      <c r="F465" s="8"/>
      <c r="H465" s="50"/>
      <c r="N465" s="8"/>
    </row>
    <row r="466" spans="1:14">
      <c r="A466" s="18"/>
      <c r="C466" s="8"/>
      <c r="F466" s="8"/>
      <c r="H466" s="50"/>
      <c r="N466" s="8"/>
    </row>
    <row r="467" spans="1:14">
      <c r="A467" s="18"/>
      <c r="C467" s="8"/>
      <c r="F467" s="8"/>
      <c r="H467" s="50"/>
      <c r="N467" s="8"/>
    </row>
    <row r="468" spans="1:14">
      <c r="A468" s="18"/>
      <c r="C468" s="8"/>
      <c r="F468" s="8"/>
      <c r="H468" s="50"/>
      <c r="N468" s="8"/>
    </row>
    <row r="469" spans="1:14">
      <c r="A469" s="18"/>
      <c r="C469" s="8"/>
      <c r="F469" s="8"/>
      <c r="H469" s="50"/>
      <c r="N469" s="8"/>
    </row>
    <row r="470" spans="1:14">
      <c r="A470" s="18"/>
      <c r="C470" s="8"/>
      <c r="F470" s="8"/>
      <c r="H470" s="50"/>
      <c r="N470" s="8"/>
    </row>
    <row r="471" spans="1:14">
      <c r="A471" s="18"/>
      <c r="C471" s="8"/>
      <c r="F471" s="8"/>
      <c r="H471" s="50"/>
      <c r="N471" s="8"/>
    </row>
    <row r="472" spans="1:14">
      <c r="A472" s="18"/>
      <c r="C472" s="8"/>
      <c r="F472" s="8"/>
      <c r="H472" s="50"/>
      <c r="N472" s="8"/>
    </row>
    <row r="473" spans="1:14">
      <c r="A473" s="18"/>
      <c r="C473" s="8"/>
      <c r="F473" s="8"/>
      <c r="H473" s="50"/>
      <c r="N473" s="8"/>
    </row>
    <row r="474" spans="1:14">
      <c r="A474" s="18"/>
      <c r="C474" s="8"/>
      <c r="F474" s="8"/>
      <c r="H474" s="50"/>
      <c r="N474" s="8"/>
    </row>
    <row r="475" spans="1:14">
      <c r="A475" s="18"/>
      <c r="C475" s="8"/>
      <c r="F475" s="8"/>
      <c r="H475" s="50"/>
      <c r="N475" s="8"/>
    </row>
    <row r="476" spans="1:14">
      <c r="A476" s="18"/>
      <c r="C476" s="8"/>
      <c r="F476" s="8"/>
      <c r="H476" s="50"/>
      <c r="N476" s="8"/>
    </row>
    <row r="477" spans="1:14">
      <c r="A477" s="18"/>
      <c r="C477" s="8"/>
      <c r="F477" s="8"/>
      <c r="H477" s="50"/>
      <c r="N477" s="8"/>
    </row>
    <row r="478" spans="1:14">
      <c r="A478" s="18"/>
      <c r="C478" s="8"/>
      <c r="F478" s="8"/>
      <c r="H478" s="50"/>
      <c r="N478" s="8"/>
    </row>
    <row r="479" spans="1:14">
      <c r="A479" s="18"/>
      <c r="C479" s="8"/>
      <c r="F479" s="8"/>
      <c r="H479" s="50"/>
      <c r="N479" s="8"/>
    </row>
    <row r="480" spans="1:14">
      <c r="A480" s="18"/>
      <c r="C480" s="8"/>
      <c r="F480" s="8"/>
      <c r="H480" s="50"/>
      <c r="N480" s="8"/>
    </row>
    <row r="481" spans="1:14">
      <c r="A481" s="18"/>
      <c r="C481" s="8"/>
      <c r="F481" s="8"/>
      <c r="H481" s="50"/>
      <c r="N481" s="8"/>
    </row>
    <row r="482" spans="1:14">
      <c r="A482" s="18"/>
      <c r="C482" s="8"/>
      <c r="F482" s="8"/>
      <c r="H482" s="50"/>
      <c r="N482" s="8"/>
    </row>
    <row r="483" spans="1:14">
      <c r="A483" s="18"/>
      <c r="C483" s="8"/>
      <c r="F483" s="8"/>
      <c r="H483" s="50"/>
      <c r="N483" s="8"/>
    </row>
    <row r="484" spans="1:14">
      <c r="A484" s="18"/>
      <c r="C484" s="8"/>
      <c r="F484" s="8"/>
      <c r="H484" s="50"/>
      <c r="N484" s="8"/>
    </row>
    <row r="485" spans="1:14">
      <c r="A485" s="18"/>
      <c r="C485" s="8"/>
      <c r="F485" s="8"/>
      <c r="H485" s="50"/>
      <c r="N485" s="8"/>
    </row>
    <row r="486" spans="1:14">
      <c r="A486" s="18"/>
      <c r="C486" s="8"/>
      <c r="F486" s="8"/>
      <c r="H486" s="50"/>
      <c r="N486" s="8"/>
    </row>
    <row r="487" spans="1:14">
      <c r="A487" s="18"/>
      <c r="C487" s="8"/>
      <c r="F487" s="8"/>
      <c r="H487" s="50"/>
      <c r="N487" s="8"/>
    </row>
    <row r="488" spans="1:14">
      <c r="A488" s="18"/>
      <c r="C488" s="8"/>
      <c r="F488" s="8"/>
      <c r="H488" s="50"/>
      <c r="N488" s="8"/>
    </row>
    <row r="489" spans="1:14">
      <c r="A489" s="18"/>
      <c r="C489" s="8"/>
      <c r="F489" s="8"/>
      <c r="H489" s="50"/>
      <c r="N489" s="8"/>
    </row>
    <row r="490" spans="1:14">
      <c r="A490" s="18"/>
      <c r="C490" s="8"/>
      <c r="F490" s="8"/>
      <c r="H490" s="50"/>
      <c r="N490" s="8"/>
    </row>
    <row r="491" spans="1:14">
      <c r="A491" s="18"/>
      <c r="C491" s="8"/>
      <c r="F491" s="8"/>
      <c r="H491" s="50"/>
      <c r="N491" s="8"/>
    </row>
    <row r="492" spans="1:14">
      <c r="A492" s="18"/>
      <c r="C492" s="8"/>
      <c r="F492" s="8"/>
      <c r="H492" s="50"/>
      <c r="N492" s="8"/>
    </row>
    <row r="493" spans="1:14">
      <c r="A493" s="18"/>
      <c r="C493" s="8"/>
      <c r="F493" s="8"/>
      <c r="H493" s="50"/>
      <c r="N493" s="8"/>
    </row>
    <row r="494" spans="1:14">
      <c r="A494" s="18"/>
      <c r="C494" s="8"/>
      <c r="F494" s="8"/>
      <c r="H494" s="50"/>
      <c r="N494" s="8"/>
    </row>
    <row r="495" spans="1:14">
      <c r="A495" s="18"/>
      <c r="C495" s="8"/>
      <c r="F495" s="8"/>
      <c r="H495" s="50"/>
      <c r="N495" s="8"/>
    </row>
    <row r="496" spans="1:14">
      <c r="A496" s="18"/>
      <c r="C496" s="8"/>
      <c r="F496" s="8"/>
      <c r="H496" s="50"/>
      <c r="N496" s="8"/>
    </row>
    <row r="497" spans="1:14">
      <c r="A497" s="18"/>
      <c r="C497" s="8"/>
      <c r="F497" s="8"/>
      <c r="H497" s="50"/>
      <c r="N497" s="8"/>
    </row>
    <row r="498" spans="1:14">
      <c r="A498" s="18"/>
      <c r="C498" s="8"/>
      <c r="F498" s="8"/>
      <c r="H498" s="50"/>
      <c r="N498" s="8"/>
    </row>
    <row r="499" spans="1:14">
      <c r="A499" s="18"/>
      <c r="C499" s="8"/>
      <c r="F499" s="8"/>
      <c r="H499" s="50"/>
      <c r="N499" s="8"/>
    </row>
    <row r="500" spans="1:14">
      <c r="A500" s="18"/>
      <c r="C500" s="8"/>
      <c r="F500" s="8"/>
      <c r="H500" s="50"/>
      <c r="N500" s="8"/>
    </row>
    <row r="501" spans="1:14">
      <c r="A501" s="18"/>
      <c r="C501" s="8"/>
      <c r="F501" s="8"/>
      <c r="H501" s="50"/>
      <c r="N501" s="8"/>
    </row>
    <row r="502" spans="1:14">
      <c r="A502" s="18"/>
      <c r="C502" s="8"/>
      <c r="F502" s="8"/>
      <c r="H502" s="50"/>
      <c r="N502" s="8"/>
    </row>
    <row r="503" spans="1:14">
      <c r="A503" s="18"/>
      <c r="C503" s="8"/>
      <c r="F503" s="8"/>
      <c r="H503" s="50"/>
      <c r="N503" s="8"/>
    </row>
    <row r="504" spans="1:14">
      <c r="A504" s="18"/>
      <c r="C504" s="8"/>
      <c r="F504" s="8"/>
      <c r="H504" s="50"/>
      <c r="N504" s="8"/>
    </row>
    <row r="505" spans="1:14">
      <c r="A505" s="18"/>
      <c r="C505" s="8"/>
      <c r="F505" s="8"/>
      <c r="H505" s="50"/>
      <c r="N505" s="8"/>
    </row>
    <row r="506" spans="1:14">
      <c r="A506" s="18"/>
      <c r="C506" s="8"/>
      <c r="F506" s="8"/>
      <c r="H506" s="50"/>
      <c r="N506" s="8"/>
    </row>
    <row r="507" spans="1:14">
      <c r="A507" s="18"/>
      <c r="C507" s="8"/>
      <c r="F507" s="8"/>
      <c r="H507" s="50"/>
      <c r="N507" s="8"/>
    </row>
    <row r="508" spans="1:14">
      <c r="A508" s="18"/>
      <c r="C508" s="8"/>
      <c r="F508" s="8"/>
      <c r="H508" s="50"/>
      <c r="N508" s="8"/>
    </row>
    <row r="509" spans="1:14">
      <c r="A509" s="18"/>
      <c r="C509" s="8"/>
      <c r="F509" s="8"/>
      <c r="H509" s="50"/>
      <c r="N509" s="8"/>
    </row>
    <row r="510" spans="1:14">
      <c r="A510" s="18"/>
      <c r="C510" s="8"/>
      <c r="F510" s="8"/>
      <c r="H510" s="50"/>
      <c r="N510" s="8"/>
    </row>
    <row r="511" spans="1:14">
      <c r="A511" s="18"/>
      <c r="C511" s="8"/>
      <c r="F511" s="8"/>
      <c r="H511" s="50"/>
      <c r="N511" s="8"/>
    </row>
    <row r="512" spans="1:14">
      <c r="A512" s="18"/>
      <c r="C512" s="8"/>
      <c r="F512" s="8"/>
      <c r="H512" s="50"/>
      <c r="N512" s="8"/>
    </row>
    <row r="513" spans="1:14">
      <c r="A513" s="18"/>
      <c r="C513" s="8"/>
      <c r="F513" s="8"/>
      <c r="H513" s="50"/>
      <c r="N513" s="8"/>
    </row>
    <row r="514" spans="1:14">
      <c r="A514" s="18"/>
      <c r="C514" s="8"/>
      <c r="F514" s="8"/>
      <c r="H514" s="50"/>
      <c r="N514" s="8"/>
    </row>
    <row r="515" spans="1:14">
      <c r="A515" s="18"/>
      <c r="C515" s="8"/>
      <c r="F515" s="8"/>
      <c r="H515" s="50"/>
      <c r="N515" s="8"/>
    </row>
    <row r="516" spans="1:14">
      <c r="A516" s="18"/>
      <c r="C516" s="8"/>
      <c r="F516" s="8"/>
      <c r="H516" s="50"/>
      <c r="N516" s="8"/>
    </row>
    <row r="517" spans="1:14">
      <c r="A517" s="18"/>
      <c r="C517" s="8"/>
      <c r="F517" s="8"/>
      <c r="H517" s="50"/>
      <c r="N517" s="8"/>
    </row>
    <row r="518" spans="1:14">
      <c r="A518" s="18"/>
      <c r="C518" s="8"/>
      <c r="F518" s="8"/>
      <c r="H518" s="50"/>
      <c r="N518" s="8"/>
    </row>
    <row r="519" spans="1:14">
      <c r="A519" s="18"/>
      <c r="C519" s="8"/>
      <c r="F519" s="8"/>
      <c r="H519" s="50"/>
      <c r="N519" s="8"/>
    </row>
    <row r="520" spans="1:14">
      <c r="A520" s="18"/>
      <c r="C520" s="8"/>
      <c r="F520" s="8"/>
      <c r="H520" s="50"/>
      <c r="N520" s="8"/>
    </row>
    <row r="521" spans="1:14">
      <c r="A521" s="18"/>
      <c r="C521" s="8"/>
      <c r="F521" s="8"/>
      <c r="H521" s="50"/>
      <c r="N521" s="8"/>
    </row>
    <row r="522" spans="1:14">
      <c r="A522" s="18"/>
      <c r="C522" s="8"/>
      <c r="F522" s="8"/>
      <c r="H522" s="50"/>
      <c r="N522" s="8"/>
    </row>
    <row r="523" spans="1:14">
      <c r="A523" s="18"/>
      <c r="C523" s="8"/>
      <c r="F523" s="8"/>
      <c r="H523" s="50"/>
      <c r="N523" s="8"/>
    </row>
    <row r="524" spans="1:14">
      <c r="A524" s="18"/>
      <c r="C524" s="8"/>
      <c r="F524" s="8"/>
      <c r="H524" s="50"/>
      <c r="N524" s="8"/>
    </row>
    <row r="525" spans="1:14">
      <c r="A525" s="18"/>
      <c r="C525" s="8"/>
      <c r="F525" s="8"/>
      <c r="H525" s="50"/>
      <c r="N525" s="8"/>
    </row>
    <row r="526" spans="1:14">
      <c r="A526" s="18"/>
      <c r="C526" s="8"/>
      <c r="F526" s="8"/>
      <c r="H526" s="50"/>
      <c r="N526" s="8"/>
    </row>
    <row r="527" spans="1:14">
      <c r="A527" s="18"/>
      <c r="C527" s="8"/>
      <c r="F527" s="8"/>
      <c r="H527" s="50"/>
      <c r="N527" s="8"/>
    </row>
    <row r="528" spans="1:14">
      <c r="A528" s="18"/>
      <c r="C528" s="8"/>
      <c r="F528" s="8"/>
      <c r="H528" s="50"/>
      <c r="N528" s="8"/>
    </row>
    <row r="529" spans="1:14">
      <c r="A529" s="18"/>
      <c r="C529" s="8"/>
      <c r="F529" s="8"/>
      <c r="H529" s="50"/>
      <c r="N529" s="8"/>
    </row>
    <row r="530" spans="1:14">
      <c r="A530" s="18"/>
      <c r="C530" s="8"/>
      <c r="F530" s="8"/>
      <c r="H530" s="50"/>
      <c r="N530" s="8"/>
    </row>
    <row r="531" spans="1:14">
      <c r="A531" s="18"/>
      <c r="C531" s="8"/>
      <c r="F531" s="8"/>
      <c r="H531" s="50"/>
      <c r="N531" s="8"/>
    </row>
    <row r="532" spans="1:14">
      <c r="A532" s="18"/>
      <c r="C532" s="8"/>
      <c r="F532" s="8"/>
      <c r="H532" s="50"/>
      <c r="N532" s="8"/>
    </row>
    <row r="533" spans="1:14">
      <c r="A533" s="18"/>
      <c r="C533" s="8"/>
      <c r="F533" s="8"/>
      <c r="H533" s="50"/>
      <c r="N533" s="8"/>
    </row>
    <row r="534" spans="1:14">
      <c r="A534" s="18"/>
      <c r="C534" s="8"/>
      <c r="F534" s="8"/>
      <c r="H534" s="50"/>
      <c r="N534" s="8"/>
    </row>
    <row r="535" spans="1:14">
      <c r="A535" s="18"/>
      <c r="C535" s="8"/>
      <c r="F535" s="8"/>
      <c r="H535" s="50"/>
      <c r="N535" s="8"/>
    </row>
    <row r="536" spans="1:14">
      <c r="A536" s="18"/>
      <c r="C536" s="8"/>
      <c r="F536" s="8"/>
      <c r="H536" s="50"/>
      <c r="N536" s="8"/>
    </row>
    <row r="537" spans="1:14">
      <c r="A537" s="18"/>
      <c r="C537" s="8"/>
      <c r="F537" s="8"/>
      <c r="H537" s="50"/>
      <c r="N537" s="8"/>
    </row>
    <row r="538" spans="1:14">
      <c r="A538" s="18"/>
      <c r="C538" s="8"/>
      <c r="F538" s="8"/>
      <c r="H538" s="50"/>
      <c r="N538" s="8"/>
    </row>
    <row r="539" spans="1:14">
      <c r="A539" s="18"/>
      <c r="C539" s="8"/>
      <c r="F539" s="8"/>
      <c r="H539" s="50"/>
      <c r="N539" s="8"/>
    </row>
    <row r="540" spans="1:14">
      <c r="A540" s="18"/>
      <c r="C540" s="8"/>
      <c r="F540" s="8"/>
      <c r="H540" s="50"/>
      <c r="N540" s="8"/>
    </row>
    <row r="541" spans="1:14">
      <c r="A541" s="18"/>
      <c r="C541" s="8"/>
      <c r="F541" s="8"/>
      <c r="H541" s="50"/>
      <c r="N541" s="8"/>
    </row>
    <row r="542" spans="1:14">
      <c r="A542" s="18"/>
      <c r="C542" s="8"/>
      <c r="F542" s="8"/>
      <c r="H542" s="50"/>
      <c r="N542" s="8"/>
    </row>
    <row r="543" spans="1:14">
      <c r="A543" s="18"/>
      <c r="C543" s="8"/>
      <c r="F543" s="8"/>
      <c r="H543" s="50"/>
      <c r="N543" s="8"/>
    </row>
    <row r="544" spans="1:14">
      <c r="A544" s="18"/>
      <c r="C544" s="8"/>
      <c r="F544" s="8"/>
      <c r="H544" s="50"/>
      <c r="N544" s="8"/>
    </row>
    <row r="545" spans="1:14">
      <c r="A545" s="18"/>
      <c r="C545" s="8"/>
      <c r="F545" s="8"/>
      <c r="H545" s="50"/>
      <c r="N545" s="8"/>
    </row>
    <row r="546" spans="1:14">
      <c r="A546" s="18"/>
      <c r="C546" s="8"/>
      <c r="F546" s="8"/>
      <c r="H546" s="50"/>
      <c r="N546" s="8"/>
    </row>
    <row r="547" spans="1:14">
      <c r="A547" s="18"/>
      <c r="C547" s="8"/>
      <c r="F547" s="8"/>
      <c r="H547" s="50"/>
      <c r="N547" s="8"/>
    </row>
    <row r="548" spans="1:14">
      <c r="A548" s="18"/>
      <c r="C548" s="8"/>
      <c r="F548" s="8"/>
      <c r="H548" s="50"/>
      <c r="N548" s="8"/>
    </row>
    <row r="549" spans="1:14">
      <c r="A549" s="18"/>
      <c r="C549" s="8"/>
      <c r="F549" s="8"/>
      <c r="H549" s="50"/>
      <c r="N549" s="8"/>
    </row>
    <row r="550" spans="1:14">
      <c r="A550" s="18"/>
      <c r="C550" s="8"/>
      <c r="F550" s="8"/>
      <c r="H550" s="50"/>
      <c r="N550" s="8"/>
    </row>
    <row r="551" spans="1:14">
      <c r="A551" s="18"/>
      <c r="C551" s="8"/>
      <c r="F551" s="8"/>
      <c r="H551" s="50"/>
      <c r="N551" s="8"/>
    </row>
    <row r="552" spans="1:14">
      <c r="A552" s="18"/>
      <c r="C552" s="8"/>
      <c r="F552" s="8"/>
      <c r="H552" s="50"/>
      <c r="N552" s="8"/>
    </row>
    <row r="553" spans="1:14">
      <c r="A553" s="18"/>
      <c r="C553" s="8"/>
      <c r="F553" s="8"/>
      <c r="H553" s="50"/>
      <c r="N553" s="8"/>
    </row>
    <row r="554" spans="1:14">
      <c r="A554" s="18"/>
      <c r="C554" s="8"/>
      <c r="F554" s="8"/>
      <c r="H554" s="50"/>
      <c r="N554" s="8"/>
    </row>
    <row r="555" spans="1:14">
      <c r="A555" s="18"/>
      <c r="C555" s="8"/>
      <c r="F555" s="8"/>
      <c r="H555" s="50"/>
      <c r="N555" s="8"/>
    </row>
    <row r="556" spans="1:14">
      <c r="A556" s="18"/>
      <c r="C556" s="8"/>
      <c r="F556" s="8"/>
      <c r="H556" s="50"/>
      <c r="N556" s="8"/>
    </row>
    <row r="557" spans="1:14">
      <c r="A557" s="18"/>
      <c r="C557" s="8"/>
      <c r="F557" s="8"/>
      <c r="H557" s="50"/>
      <c r="N557" s="8"/>
    </row>
    <row r="558" spans="1:14">
      <c r="A558" s="18"/>
      <c r="C558" s="8"/>
      <c r="F558" s="8"/>
      <c r="H558" s="50"/>
      <c r="N558" s="8"/>
    </row>
    <row r="559" spans="1:14">
      <c r="A559" s="18"/>
      <c r="C559" s="8"/>
      <c r="F559" s="8"/>
      <c r="H559" s="50"/>
      <c r="N559" s="8"/>
    </row>
    <row r="560" spans="1:14">
      <c r="A560" s="18"/>
      <c r="C560" s="8"/>
      <c r="F560" s="8"/>
      <c r="H560" s="50"/>
      <c r="N560" s="8"/>
    </row>
    <row r="561" spans="1:14">
      <c r="A561" s="18"/>
      <c r="C561" s="8"/>
      <c r="F561" s="8"/>
      <c r="H561" s="50"/>
      <c r="N561" s="8"/>
    </row>
    <row r="562" spans="1:14">
      <c r="A562" s="18"/>
      <c r="C562" s="8"/>
      <c r="F562" s="8"/>
      <c r="H562" s="50"/>
      <c r="N562" s="8"/>
    </row>
    <row r="563" spans="1:14">
      <c r="A563" s="18"/>
      <c r="C563" s="8"/>
      <c r="F563" s="8"/>
      <c r="H563" s="50"/>
      <c r="N563" s="8"/>
    </row>
    <row r="564" spans="1:14">
      <c r="A564" s="18"/>
      <c r="C564" s="8"/>
      <c r="F564" s="8"/>
      <c r="H564" s="50"/>
      <c r="N564" s="8"/>
    </row>
    <row r="565" spans="1:14">
      <c r="A565" s="18"/>
      <c r="C565" s="8"/>
      <c r="F565" s="8"/>
      <c r="H565" s="50"/>
      <c r="N565" s="8"/>
    </row>
    <row r="566" spans="1:14">
      <c r="A566" s="18"/>
      <c r="C566" s="8"/>
      <c r="F566" s="8"/>
      <c r="H566" s="50"/>
      <c r="N566" s="8"/>
    </row>
    <row r="567" spans="1:14">
      <c r="A567" s="18"/>
      <c r="C567" s="8"/>
      <c r="F567" s="8"/>
      <c r="H567" s="50"/>
      <c r="N567" s="8"/>
    </row>
    <row r="568" spans="1:14">
      <c r="A568" s="18"/>
      <c r="C568" s="8"/>
      <c r="F568" s="8"/>
      <c r="H568" s="50"/>
      <c r="N568" s="8"/>
    </row>
    <row r="569" spans="1:14">
      <c r="A569" s="18"/>
      <c r="C569" s="8"/>
      <c r="F569" s="8"/>
      <c r="H569" s="50"/>
      <c r="N569" s="8"/>
    </row>
    <row r="570" spans="1:14">
      <c r="A570" s="18"/>
      <c r="C570" s="8"/>
      <c r="F570" s="8"/>
      <c r="H570" s="50"/>
      <c r="N570" s="8"/>
    </row>
    <row r="571" spans="1:14">
      <c r="A571" s="18"/>
      <c r="C571" s="8"/>
      <c r="F571" s="8"/>
      <c r="H571" s="50"/>
      <c r="N571" s="8"/>
    </row>
    <row r="572" spans="1:14">
      <c r="A572" s="18"/>
      <c r="C572" s="8"/>
      <c r="F572" s="8"/>
      <c r="H572" s="50"/>
      <c r="N572" s="8"/>
    </row>
    <row r="573" spans="1:14">
      <c r="A573" s="18"/>
      <c r="C573" s="8"/>
      <c r="F573" s="8"/>
      <c r="H573" s="50"/>
      <c r="N573" s="8"/>
    </row>
    <row r="574" spans="1:14">
      <c r="A574" s="18"/>
      <c r="C574" s="8"/>
      <c r="F574" s="8"/>
      <c r="H574" s="50"/>
      <c r="N574" s="8"/>
    </row>
    <row r="575" spans="1:14">
      <c r="A575" s="18"/>
      <c r="C575" s="8"/>
      <c r="F575" s="8"/>
      <c r="H575" s="50"/>
      <c r="N575" s="8"/>
    </row>
    <row r="576" spans="1:14">
      <c r="A576" s="18"/>
      <c r="C576" s="8"/>
      <c r="F576" s="8"/>
      <c r="H576" s="50"/>
      <c r="N576" s="8"/>
    </row>
    <row r="577" spans="1:14">
      <c r="A577" s="18"/>
      <c r="C577" s="8"/>
      <c r="F577" s="8"/>
      <c r="H577" s="50"/>
      <c r="N577" s="8"/>
    </row>
    <row r="578" spans="1:14">
      <c r="A578" s="18"/>
      <c r="C578" s="8"/>
      <c r="F578" s="8"/>
      <c r="H578" s="50"/>
      <c r="N578" s="8"/>
    </row>
    <row r="579" spans="1:14">
      <c r="A579" s="18"/>
      <c r="C579" s="8"/>
      <c r="F579" s="8"/>
      <c r="H579" s="50"/>
      <c r="N579" s="8"/>
    </row>
    <row r="580" spans="1:14">
      <c r="A580" s="18"/>
      <c r="C580" s="8"/>
      <c r="F580" s="8"/>
      <c r="H580" s="50"/>
      <c r="N580" s="8"/>
    </row>
    <row r="581" spans="1:14">
      <c r="A581" s="18"/>
      <c r="C581" s="8"/>
      <c r="F581" s="8"/>
      <c r="H581" s="50"/>
      <c r="N581" s="8"/>
    </row>
    <row r="582" spans="1:14">
      <c r="A582" s="18"/>
      <c r="C582" s="8"/>
      <c r="F582" s="8"/>
      <c r="H582" s="50"/>
      <c r="N582" s="8"/>
    </row>
    <row r="583" spans="1:14">
      <c r="A583" s="18"/>
      <c r="C583" s="8"/>
      <c r="F583" s="8"/>
      <c r="H583" s="50"/>
      <c r="N583" s="8"/>
    </row>
    <row r="584" spans="1:14">
      <c r="A584" s="18"/>
      <c r="C584" s="8"/>
      <c r="F584" s="8"/>
      <c r="H584" s="50"/>
      <c r="N584" s="8"/>
    </row>
    <row r="585" spans="1:14">
      <c r="A585" s="18"/>
      <c r="C585" s="8"/>
      <c r="F585" s="8"/>
      <c r="H585" s="50"/>
      <c r="N585" s="8"/>
    </row>
    <row r="586" spans="1:14">
      <c r="A586" s="18"/>
      <c r="C586" s="8"/>
      <c r="F586" s="8"/>
      <c r="H586" s="50"/>
      <c r="N586" s="8"/>
    </row>
    <row r="587" spans="1:14">
      <c r="A587" s="18"/>
      <c r="C587" s="8"/>
      <c r="F587" s="8"/>
      <c r="H587" s="50"/>
      <c r="N587" s="8"/>
    </row>
    <row r="588" spans="1:14">
      <c r="A588" s="18"/>
      <c r="C588" s="8"/>
      <c r="F588" s="8"/>
      <c r="H588" s="50"/>
      <c r="N588" s="8"/>
    </row>
    <row r="589" spans="1:14">
      <c r="A589" s="18"/>
      <c r="C589" s="8"/>
      <c r="F589" s="8"/>
      <c r="H589" s="50"/>
      <c r="N589" s="8"/>
    </row>
    <row r="590" spans="1:14">
      <c r="A590" s="18"/>
      <c r="C590" s="8"/>
      <c r="F590" s="8"/>
      <c r="H590" s="50"/>
      <c r="N590" s="8"/>
    </row>
    <row r="591" spans="1:14">
      <c r="A591" s="18"/>
      <c r="C591" s="8"/>
      <c r="F591" s="8"/>
      <c r="H591" s="50"/>
      <c r="N591" s="8"/>
    </row>
    <row r="592" spans="1:14">
      <c r="A592" s="18"/>
      <c r="C592" s="8"/>
      <c r="F592" s="8"/>
      <c r="H592" s="50"/>
      <c r="N592" s="8"/>
    </row>
    <row r="593" spans="1:14">
      <c r="A593" s="18"/>
      <c r="C593" s="8"/>
      <c r="F593" s="8"/>
      <c r="H593" s="50"/>
      <c r="N593" s="8"/>
    </row>
    <row r="594" spans="1:14">
      <c r="A594" s="18"/>
      <c r="C594" s="8"/>
      <c r="F594" s="8"/>
      <c r="H594" s="50"/>
      <c r="N594" s="8"/>
    </row>
    <row r="595" spans="1:14">
      <c r="A595" s="18"/>
      <c r="C595" s="8"/>
      <c r="F595" s="8"/>
      <c r="H595" s="50"/>
      <c r="N595" s="8"/>
    </row>
    <row r="596" spans="1:14">
      <c r="A596" s="18"/>
      <c r="C596" s="8"/>
      <c r="F596" s="8"/>
      <c r="H596" s="50"/>
      <c r="N596" s="8"/>
    </row>
    <row r="597" spans="1:14">
      <c r="A597" s="18"/>
      <c r="C597" s="8"/>
      <c r="F597" s="8"/>
      <c r="H597" s="50"/>
      <c r="N597" s="8"/>
    </row>
    <row r="598" spans="1:14">
      <c r="A598" s="18"/>
      <c r="C598" s="8"/>
      <c r="F598" s="8"/>
      <c r="H598" s="50"/>
      <c r="N598" s="8"/>
    </row>
    <row r="599" spans="1:14">
      <c r="A599" s="18"/>
      <c r="C599" s="8"/>
      <c r="F599" s="8"/>
      <c r="H599" s="50"/>
      <c r="N599" s="8"/>
    </row>
    <row r="600" spans="1:14">
      <c r="A600" s="18"/>
      <c r="C600" s="8"/>
      <c r="F600" s="8"/>
      <c r="H600" s="50"/>
      <c r="N600" s="8"/>
    </row>
    <row r="601" spans="1:14">
      <c r="A601" s="18"/>
      <c r="C601" s="8"/>
      <c r="F601" s="8"/>
      <c r="H601" s="50"/>
      <c r="N601" s="8"/>
    </row>
    <row r="602" spans="1:14">
      <c r="A602" s="18"/>
      <c r="C602" s="8"/>
      <c r="F602" s="8"/>
      <c r="H602" s="50"/>
      <c r="N602" s="8"/>
    </row>
    <row r="603" spans="1:14">
      <c r="A603" s="18"/>
      <c r="C603" s="8"/>
      <c r="F603" s="8"/>
      <c r="H603" s="50"/>
      <c r="N603" s="8"/>
    </row>
    <row r="604" spans="1:14">
      <c r="A604" s="18"/>
      <c r="C604" s="8"/>
      <c r="F604" s="8"/>
      <c r="H604" s="50"/>
      <c r="N604" s="8"/>
    </row>
    <row r="605" spans="1:14">
      <c r="A605" s="18"/>
      <c r="C605" s="8"/>
      <c r="F605" s="8"/>
      <c r="H605" s="50"/>
      <c r="N605" s="8"/>
    </row>
    <row r="606" spans="1:14">
      <c r="A606" s="18"/>
      <c r="C606" s="8"/>
      <c r="F606" s="8"/>
      <c r="H606" s="50"/>
      <c r="N606" s="8"/>
    </row>
    <row r="607" spans="1:14">
      <c r="A607" s="18"/>
      <c r="C607" s="8"/>
      <c r="F607" s="8"/>
      <c r="H607" s="50"/>
      <c r="N607" s="8"/>
    </row>
    <row r="608" spans="1:14">
      <c r="A608" s="18"/>
      <c r="C608" s="8"/>
      <c r="F608" s="8"/>
      <c r="H608" s="50"/>
      <c r="N608" s="8"/>
    </row>
    <row r="609" spans="1:14">
      <c r="A609" s="18"/>
      <c r="C609" s="8"/>
      <c r="F609" s="8"/>
      <c r="H609" s="50"/>
      <c r="N609" s="8"/>
    </row>
    <row r="610" spans="1:14">
      <c r="A610" s="18"/>
      <c r="C610" s="8"/>
      <c r="F610" s="8"/>
      <c r="H610" s="50"/>
      <c r="N610" s="8"/>
    </row>
    <row r="611" spans="1:14">
      <c r="A611" s="18"/>
      <c r="C611" s="8"/>
      <c r="F611" s="8"/>
      <c r="H611" s="50"/>
      <c r="N611" s="8"/>
    </row>
    <row r="612" spans="1:14">
      <c r="A612" s="18"/>
      <c r="C612" s="8"/>
      <c r="F612" s="8"/>
      <c r="H612" s="50"/>
      <c r="N612" s="8"/>
    </row>
    <row r="613" spans="1:14">
      <c r="A613" s="18"/>
      <c r="C613" s="8"/>
      <c r="F613" s="8"/>
      <c r="H613" s="50"/>
      <c r="N613" s="8"/>
    </row>
    <row r="614" spans="1:14">
      <c r="A614" s="18"/>
      <c r="C614" s="8"/>
      <c r="F614" s="8"/>
      <c r="H614" s="50"/>
      <c r="N614" s="8"/>
    </row>
    <row r="615" spans="1:14">
      <c r="A615" s="18"/>
      <c r="C615" s="8"/>
      <c r="F615" s="8"/>
      <c r="H615" s="50"/>
      <c r="N615" s="8"/>
    </row>
    <row r="616" spans="1:14">
      <c r="A616" s="18"/>
      <c r="C616" s="8"/>
      <c r="F616" s="8"/>
      <c r="H616" s="50"/>
      <c r="N616" s="8"/>
    </row>
    <row r="617" spans="1:14">
      <c r="A617" s="18"/>
      <c r="C617" s="8"/>
      <c r="F617" s="8"/>
      <c r="H617" s="50"/>
      <c r="N617" s="8"/>
    </row>
    <row r="618" spans="1:14">
      <c r="A618" s="18"/>
      <c r="C618" s="8"/>
      <c r="F618" s="8"/>
      <c r="H618" s="50"/>
      <c r="N618" s="8"/>
    </row>
    <row r="619" spans="1:14">
      <c r="A619" s="18"/>
      <c r="C619" s="8"/>
      <c r="F619" s="8"/>
      <c r="H619" s="50"/>
      <c r="N619" s="8"/>
    </row>
    <row r="620" spans="1:14">
      <c r="A620" s="18"/>
      <c r="C620" s="8"/>
      <c r="F620" s="8"/>
      <c r="H620" s="50"/>
      <c r="N620" s="8"/>
    </row>
    <row r="621" spans="1:14">
      <c r="A621" s="18"/>
      <c r="C621" s="8"/>
      <c r="F621" s="8"/>
      <c r="H621" s="50"/>
      <c r="N621" s="8"/>
    </row>
    <row r="622" spans="1:14">
      <c r="A622" s="18"/>
      <c r="C622" s="8"/>
      <c r="F622" s="8"/>
      <c r="H622" s="50"/>
      <c r="N622" s="8"/>
    </row>
    <row r="623" spans="1:14">
      <c r="A623" s="18"/>
      <c r="C623" s="8"/>
      <c r="F623" s="8"/>
      <c r="H623" s="50"/>
      <c r="N623" s="8"/>
    </row>
    <row r="624" spans="1:14">
      <c r="A624" s="18"/>
      <c r="C624" s="8"/>
      <c r="F624" s="8"/>
      <c r="H624" s="50"/>
      <c r="N624" s="8"/>
    </row>
    <row r="625" spans="1:14">
      <c r="A625" s="18"/>
      <c r="C625" s="8"/>
      <c r="F625" s="8"/>
      <c r="H625" s="50"/>
      <c r="N625" s="8"/>
    </row>
    <row r="626" spans="1:14">
      <c r="A626" s="18"/>
      <c r="C626" s="8"/>
      <c r="F626" s="8"/>
      <c r="H626" s="50"/>
      <c r="N626" s="8"/>
    </row>
    <row r="627" spans="1:14">
      <c r="A627" s="18"/>
      <c r="C627" s="8"/>
      <c r="F627" s="8"/>
      <c r="H627" s="50"/>
      <c r="N627" s="8"/>
    </row>
    <row r="628" spans="1:14">
      <c r="A628" s="18"/>
      <c r="C628" s="8"/>
      <c r="F628" s="8"/>
      <c r="H628" s="50"/>
      <c r="N628" s="8"/>
    </row>
    <row r="629" spans="1:14">
      <c r="A629" s="18"/>
      <c r="C629" s="8"/>
      <c r="F629" s="8"/>
      <c r="H629" s="50"/>
      <c r="N629" s="8"/>
    </row>
    <row r="630" spans="1:14">
      <c r="A630" s="18"/>
      <c r="C630" s="8"/>
      <c r="F630" s="8"/>
      <c r="H630" s="50"/>
      <c r="N630" s="8"/>
    </row>
    <row r="631" spans="1:14">
      <c r="A631" s="18"/>
      <c r="C631" s="8"/>
      <c r="F631" s="8"/>
      <c r="H631" s="50"/>
      <c r="N631" s="8"/>
    </row>
    <row r="632" spans="1:14">
      <c r="A632" s="18"/>
      <c r="C632" s="8"/>
      <c r="F632" s="8"/>
      <c r="H632" s="50"/>
      <c r="N632" s="8"/>
    </row>
    <row r="633" spans="1:14">
      <c r="A633" s="18"/>
      <c r="C633" s="8"/>
      <c r="F633" s="8"/>
      <c r="H633" s="50"/>
      <c r="N633" s="8"/>
    </row>
    <row r="634" spans="1:14">
      <c r="A634" s="18"/>
      <c r="C634" s="8"/>
      <c r="F634" s="8"/>
      <c r="H634" s="50"/>
      <c r="N634" s="8"/>
    </row>
    <row r="635" spans="1:14">
      <c r="A635" s="18"/>
      <c r="C635" s="8"/>
      <c r="F635" s="8"/>
      <c r="H635" s="50"/>
      <c r="N635" s="8"/>
    </row>
    <row r="636" spans="1:14">
      <c r="A636" s="18"/>
      <c r="C636" s="8"/>
      <c r="F636" s="8"/>
      <c r="H636" s="50"/>
      <c r="N636" s="8"/>
    </row>
    <row r="637" spans="1:14">
      <c r="A637" s="18"/>
      <c r="C637" s="8"/>
      <c r="F637" s="8"/>
      <c r="H637" s="50"/>
      <c r="N637" s="8"/>
    </row>
    <row r="638" spans="1:14">
      <c r="A638" s="18"/>
      <c r="C638" s="8"/>
      <c r="F638" s="8"/>
      <c r="H638" s="50"/>
      <c r="N638" s="8"/>
    </row>
    <row r="639" spans="1:14">
      <c r="A639" s="18"/>
      <c r="C639" s="8"/>
      <c r="F639" s="8"/>
      <c r="H639" s="50"/>
      <c r="N639" s="8"/>
    </row>
    <row r="640" spans="1:14">
      <c r="A640" s="18"/>
      <c r="C640" s="8"/>
      <c r="F640" s="8"/>
      <c r="H640" s="50"/>
      <c r="N640" s="8"/>
    </row>
    <row r="641" spans="1:14">
      <c r="A641" s="18"/>
      <c r="C641" s="8"/>
      <c r="F641" s="8"/>
      <c r="H641" s="50"/>
      <c r="N641" s="8"/>
    </row>
    <row r="642" spans="1:14">
      <c r="A642" s="18"/>
      <c r="C642" s="8"/>
      <c r="F642" s="8"/>
      <c r="H642" s="50"/>
      <c r="N642" s="8"/>
    </row>
    <row r="643" spans="1:14">
      <c r="A643" s="18"/>
      <c r="C643" s="8"/>
      <c r="F643" s="8"/>
      <c r="H643" s="50"/>
      <c r="N643" s="8"/>
    </row>
    <row r="644" spans="1:14">
      <c r="A644" s="18"/>
      <c r="C644" s="8"/>
      <c r="F644" s="8"/>
      <c r="H644" s="50"/>
      <c r="N644" s="8"/>
    </row>
    <row r="645" spans="1:14">
      <c r="A645" s="18"/>
      <c r="C645" s="8"/>
      <c r="F645" s="8"/>
      <c r="H645" s="50"/>
      <c r="N645" s="8"/>
    </row>
    <row r="646" spans="1:14">
      <c r="A646" s="18"/>
      <c r="C646" s="8"/>
      <c r="F646" s="8"/>
      <c r="H646" s="50"/>
      <c r="N646" s="8"/>
    </row>
    <row r="647" spans="1:14">
      <c r="A647" s="18"/>
      <c r="C647" s="8"/>
      <c r="F647" s="8"/>
      <c r="H647" s="50"/>
      <c r="N647" s="8"/>
    </row>
    <row r="648" spans="1:14">
      <c r="A648" s="18"/>
      <c r="C648" s="8"/>
      <c r="F648" s="8"/>
      <c r="H648" s="50"/>
      <c r="N648" s="8"/>
    </row>
    <row r="649" spans="1:14">
      <c r="A649" s="18"/>
      <c r="C649" s="8"/>
      <c r="F649" s="8"/>
      <c r="H649" s="50"/>
      <c r="N649" s="8"/>
    </row>
    <row r="650" spans="1:14">
      <c r="A650" s="18"/>
      <c r="C650" s="8"/>
      <c r="F650" s="8"/>
      <c r="H650" s="50"/>
      <c r="N650" s="8"/>
    </row>
    <row r="651" spans="1:14">
      <c r="A651" s="18"/>
      <c r="C651" s="8"/>
      <c r="F651" s="8"/>
      <c r="H651" s="50"/>
      <c r="N651" s="8"/>
    </row>
    <row r="652" spans="1:14">
      <c r="A652" s="18"/>
      <c r="C652" s="8"/>
      <c r="F652" s="8"/>
      <c r="H652" s="50"/>
      <c r="N652" s="8"/>
    </row>
    <row r="653" spans="1:14">
      <c r="A653" s="18"/>
      <c r="C653" s="8"/>
      <c r="F653" s="8"/>
      <c r="H653" s="50"/>
      <c r="N653" s="8"/>
    </row>
    <row r="654" spans="1:14">
      <c r="A654" s="18"/>
      <c r="C654" s="8"/>
      <c r="F654" s="8"/>
      <c r="H654" s="50"/>
      <c r="N654" s="8"/>
    </row>
    <row r="655" spans="1:14">
      <c r="A655" s="18"/>
      <c r="C655" s="8"/>
      <c r="F655" s="8"/>
      <c r="H655" s="50"/>
      <c r="N655" s="8"/>
    </row>
    <row r="656" spans="1:14">
      <c r="A656" s="18"/>
      <c r="C656" s="8"/>
      <c r="F656" s="8"/>
      <c r="H656" s="50"/>
      <c r="N656" s="8"/>
    </row>
    <row r="657" spans="1:14">
      <c r="A657" s="18"/>
      <c r="C657" s="8"/>
      <c r="F657" s="8"/>
      <c r="H657" s="50"/>
      <c r="N657" s="8"/>
    </row>
    <row r="658" spans="1:14">
      <c r="A658" s="18"/>
      <c r="C658" s="8"/>
      <c r="F658" s="8"/>
      <c r="H658" s="50"/>
      <c r="N658" s="8"/>
    </row>
    <row r="659" spans="1:14">
      <c r="A659" s="18"/>
      <c r="C659" s="8"/>
      <c r="F659" s="8"/>
      <c r="H659" s="50"/>
      <c r="N659" s="8"/>
    </row>
    <row r="660" spans="1:14">
      <c r="A660" s="18"/>
      <c r="C660" s="8"/>
      <c r="F660" s="8"/>
      <c r="H660" s="50"/>
      <c r="N660" s="8"/>
    </row>
    <row r="661" spans="1:14">
      <c r="A661" s="18"/>
      <c r="C661" s="8"/>
      <c r="F661" s="8"/>
      <c r="H661" s="50"/>
      <c r="N661" s="8"/>
    </row>
    <row r="662" spans="1:14">
      <c r="A662" s="18"/>
      <c r="C662" s="8"/>
      <c r="F662" s="8"/>
      <c r="H662" s="50"/>
      <c r="N662" s="8"/>
    </row>
    <row r="663" spans="1:14">
      <c r="A663" s="18"/>
      <c r="C663" s="8"/>
      <c r="F663" s="8"/>
      <c r="H663" s="50"/>
      <c r="N663" s="8"/>
    </row>
    <row r="664" spans="1:14">
      <c r="A664" s="18"/>
      <c r="C664" s="8"/>
      <c r="F664" s="8"/>
      <c r="H664" s="50"/>
      <c r="N664" s="8"/>
    </row>
    <row r="665" spans="1:14">
      <c r="A665" s="18"/>
      <c r="C665" s="8"/>
      <c r="F665" s="8"/>
      <c r="H665" s="50"/>
      <c r="N665" s="8"/>
    </row>
    <row r="666" spans="1:14">
      <c r="A666" s="18"/>
      <c r="C666" s="8"/>
      <c r="F666" s="8"/>
      <c r="H666" s="50"/>
      <c r="N666" s="8"/>
    </row>
    <row r="667" spans="1:14">
      <c r="A667" s="18"/>
      <c r="C667" s="8"/>
      <c r="F667" s="8"/>
      <c r="H667" s="50"/>
      <c r="N667" s="8"/>
    </row>
    <row r="668" spans="1:14">
      <c r="A668" s="18"/>
      <c r="C668" s="8"/>
      <c r="F668" s="8"/>
      <c r="H668" s="50"/>
      <c r="N668" s="8"/>
    </row>
    <row r="669" spans="1:14">
      <c r="A669" s="18"/>
      <c r="C669" s="8"/>
      <c r="F669" s="8"/>
      <c r="H669" s="50"/>
      <c r="N669" s="8"/>
    </row>
    <row r="670" spans="1:14">
      <c r="A670" s="18"/>
      <c r="C670" s="8"/>
      <c r="F670" s="8"/>
      <c r="H670" s="50"/>
      <c r="N670" s="8"/>
    </row>
    <row r="671" spans="1:14">
      <c r="A671" s="18"/>
      <c r="C671" s="8"/>
      <c r="F671" s="8"/>
      <c r="H671" s="50"/>
      <c r="N671" s="8"/>
    </row>
    <row r="672" spans="1:14">
      <c r="A672" s="18"/>
      <c r="C672" s="8"/>
      <c r="F672" s="8"/>
      <c r="H672" s="50"/>
      <c r="N672" s="8"/>
    </row>
    <row r="673" spans="1:14">
      <c r="A673" s="18"/>
      <c r="C673" s="8"/>
      <c r="F673" s="8"/>
      <c r="H673" s="50"/>
      <c r="N673" s="8"/>
    </row>
    <row r="674" spans="1:14">
      <c r="A674" s="18"/>
      <c r="C674" s="8"/>
      <c r="F674" s="8"/>
      <c r="H674" s="50"/>
      <c r="N674" s="8"/>
    </row>
    <row r="675" spans="1:14">
      <c r="A675" s="18"/>
      <c r="C675" s="8"/>
      <c r="F675" s="8"/>
      <c r="H675" s="50"/>
      <c r="N675" s="8"/>
    </row>
    <row r="676" spans="1:14">
      <c r="A676" s="18"/>
      <c r="C676" s="8"/>
      <c r="F676" s="8"/>
      <c r="H676" s="50"/>
      <c r="N676" s="8"/>
    </row>
    <row r="677" spans="1:14">
      <c r="A677" s="18"/>
      <c r="C677" s="8"/>
      <c r="F677" s="8"/>
      <c r="H677" s="50"/>
      <c r="N677" s="8"/>
    </row>
    <row r="678" spans="1:14">
      <c r="A678" s="18"/>
      <c r="C678" s="8"/>
      <c r="F678" s="8"/>
      <c r="H678" s="50"/>
      <c r="N678" s="8"/>
    </row>
    <row r="679" spans="1:14">
      <c r="A679" s="18"/>
      <c r="C679" s="8"/>
      <c r="F679" s="8"/>
      <c r="H679" s="50"/>
      <c r="N679" s="8"/>
    </row>
    <row r="680" spans="1:14">
      <c r="A680" s="18"/>
      <c r="C680" s="8"/>
      <c r="F680" s="8"/>
      <c r="H680" s="50"/>
      <c r="N680" s="8"/>
    </row>
    <row r="681" spans="1:14">
      <c r="A681" s="18"/>
      <c r="C681" s="8"/>
      <c r="F681" s="8"/>
      <c r="H681" s="50"/>
      <c r="N681" s="8"/>
    </row>
    <row r="682" spans="1:14">
      <c r="A682" s="18"/>
      <c r="C682" s="8"/>
      <c r="F682" s="8"/>
      <c r="H682" s="50"/>
      <c r="N682" s="8"/>
    </row>
    <row r="683" spans="1:14">
      <c r="A683" s="18"/>
      <c r="C683" s="8"/>
      <c r="F683" s="8"/>
      <c r="H683" s="50"/>
      <c r="N683" s="8"/>
    </row>
    <row r="684" spans="1:14">
      <c r="A684" s="18"/>
      <c r="C684" s="8"/>
      <c r="F684" s="8"/>
      <c r="H684" s="50"/>
      <c r="N684" s="8"/>
    </row>
    <row r="685" spans="1:14">
      <c r="A685" s="18"/>
      <c r="C685" s="8"/>
      <c r="F685" s="8"/>
      <c r="H685" s="50"/>
      <c r="N685" s="8"/>
    </row>
    <row r="686" spans="1:14">
      <c r="A686" s="18"/>
      <c r="C686" s="8"/>
      <c r="F686" s="8"/>
      <c r="H686" s="50"/>
      <c r="N686" s="8"/>
    </row>
    <row r="687" spans="1:14">
      <c r="A687" s="18"/>
      <c r="C687" s="8"/>
      <c r="F687" s="8"/>
      <c r="H687" s="50"/>
      <c r="N687" s="8"/>
    </row>
    <row r="688" spans="1:14">
      <c r="A688" s="18"/>
      <c r="C688" s="8"/>
      <c r="F688" s="8"/>
      <c r="H688" s="50"/>
      <c r="N688" s="8"/>
    </row>
    <row r="689" spans="1:14">
      <c r="A689" s="18"/>
      <c r="C689" s="8"/>
      <c r="F689" s="8"/>
      <c r="H689" s="50"/>
      <c r="N689" s="8"/>
    </row>
    <row r="690" spans="1:14">
      <c r="A690" s="18"/>
      <c r="C690" s="8"/>
      <c r="F690" s="8"/>
      <c r="H690" s="50"/>
      <c r="N690" s="8"/>
    </row>
    <row r="691" spans="1:14">
      <c r="A691" s="18"/>
      <c r="C691" s="8"/>
      <c r="F691" s="8"/>
      <c r="H691" s="50"/>
      <c r="N691" s="8"/>
    </row>
    <row r="692" spans="1:14">
      <c r="A692" s="18"/>
      <c r="C692" s="8"/>
      <c r="F692" s="8"/>
      <c r="H692" s="50"/>
      <c r="N692" s="8"/>
    </row>
    <row r="693" spans="1:14">
      <c r="A693" s="18"/>
      <c r="C693" s="8"/>
      <c r="F693" s="8"/>
      <c r="H693" s="50"/>
      <c r="N693" s="8"/>
    </row>
    <row r="694" spans="1:14">
      <c r="A694" s="18"/>
      <c r="C694" s="8"/>
      <c r="F694" s="8"/>
      <c r="H694" s="50"/>
      <c r="N694" s="8"/>
    </row>
    <row r="695" spans="1:14">
      <c r="A695" s="18"/>
      <c r="C695" s="8"/>
      <c r="F695" s="8"/>
      <c r="H695" s="50"/>
      <c r="N695" s="8"/>
    </row>
    <row r="696" spans="1:14">
      <c r="A696" s="18"/>
      <c r="C696" s="8"/>
      <c r="F696" s="8"/>
      <c r="H696" s="50"/>
      <c r="N696" s="8"/>
    </row>
    <row r="697" spans="1:14">
      <c r="A697" s="18"/>
      <c r="C697" s="8"/>
      <c r="F697" s="8"/>
      <c r="H697" s="50"/>
      <c r="N697" s="8"/>
    </row>
    <row r="698" spans="1:14">
      <c r="A698" s="18"/>
      <c r="C698" s="8"/>
      <c r="F698" s="8"/>
      <c r="H698" s="50"/>
      <c r="N698" s="8"/>
    </row>
    <row r="699" spans="1:14">
      <c r="A699" s="18"/>
      <c r="C699" s="8"/>
      <c r="F699" s="8"/>
      <c r="H699" s="50"/>
      <c r="N699" s="8"/>
    </row>
    <row r="700" spans="1:14">
      <c r="A700" s="18"/>
      <c r="C700" s="8"/>
      <c r="F700" s="8"/>
      <c r="H700" s="50"/>
      <c r="N700" s="8"/>
    </row>
    <row r="701" spans="1:14">
      <c r="A701" s="18"/>
      <c r="C701" s="8"/>
      <c r="F701" s="8"/>
      <c r="H701" s="50"/>
      <c r="N701" s="8"/>
    </row>
    <row r="702" spans="1:14">
      <c r="A702" s="18"/>
      <c r="C702" s="8"/>
      <c r="F702" s="8"/>
      <c r="H702" s="50"/>
      <c r="N702" s="8"/>
    </row>
    <row r="703" spans="1:14">
      <c r="A703" s="18"/>
      <c r="C703" s="8"/>
      <c r="F703" s="8"/>
      <c r="H703" s="50"/>
      <c r="N703" s="8"/>
    </row>
    <row r="704" spans="1:14">
      <c r="A704" s="18"/>
      <c r="C704" s="8"/>
      <c r="F704" s="8"/>
      <c r="H704" s="50"/>
      <c r="N704" s="8"/>
    </row>
    <row r="705" spans="1:14">
      <c r="A705" s="18"/>
      <c r="C705" s="8"/>
      <c r="F705" s="8"/>
      <c r="H705" s="50"/>
      <c r="N705" s="8"/>
    </row>
    <row r="706" spans="1:14">
      <c r="A706" s="18"/>
      <c r="C706" s="8"/>
      <c r="F706" s="8"/>
      <c r="H706" s="50"/>
      <c r="N706" s="8"/>
    </row>
    <row r="707" spans="1:14">
      <c r="A707" s="18"/>
      <c r="C707" s="8"/>
      <c r="F707" s="8"/>
      <c r="H707" s="50"/>
      <c r="N707" s="8"/>
    </row>
    <row r="708" spans="1:14">
      <c r="A708" s="18"/>
      <c r="C708" s="8"/>
      <c r="F708" s="8"/>
      <c r="H708" s="50"/>
      <c r="N708" s="8"/>
    </row>
    <row r="709" spans="1:14">
      <c r="A709" s="18"/>
      <c r="C709" s="8"/>
      <c r="F709" s="8"/>
      <c r="H709" s="50"/>
      <c r="N709" s="8"/>
    </row>
    <row r="710" spans="1:14">
      <c r="A710" s="18"/>
      <c r="C710" s="8"/>
      <c r="F710" s="8"/>
      <c r="H710" s="50"/>
      <c r="N710" s="8"/>
    </row>
    <row r="711" spans="1:14">
      <c r="A711" s="18"/>
      <c r="C711" s="8"/>
      <c r="F711" s="8"/>
      <c r="H711" s="50"/>
      <c r="N711" s="8"/>
    </row>
    <row r="712" spans="1:14">
      <c r="A712" s="18"/>
      <c r="C712" s="8"/>
      <c r="F712" s="8"/>
      <c r="H712" s="50"/>
      <c r="N712" s="8"/>
    </row>
    <row r="713" spans="1:14">
      <c r="A713" s="18"/>
      <c r="C713" s="8"/>
      <c r="F713" s="8"/>
      <c r="H713" s="50"/>
      <c r="N713" s="8"/>
    </row>
    <row r="714" spans="1:14">
      <c r="A714" s="18"/>
      <c r="C714" s="8"/>
      <c r="F714" s="8"/>
      <c r="H714" s="50"/>
      <c r="N714" s="8"/>
    </row>
    <row r="715" spans="1:14">
      <c r="A715" s="18"/>
      <c r="C715" s="8"/>
      <c r="F715" s="8"/>
      <c r="H715" s="50"/>
      <c r="N715" s="8"/>
    </row>
    <row r="716" spans="1:14">
      <c r="A716" s="18"/>
      <c r="C716" s="8"/>
      <c r="F716" s="8"/>
      <c r="H716" s="50"/>
      <c r="N716" s="8"/>
    </row>
    <row r="717" spans="1:14">
      <c r="A717" s="18"/>
      <c r="C717" s="8"/>
      <c r="F717" s="8"/>
      <c r="H717" s="50"/>
      <c r="N717" s="8"/>
    </row>
    <row r="718" spans="1:14">
      <c r="A718" s="18"/>
      <c r="C718" s="8"/>
      <c r="F718" s="8"/>
      <c r="H718" s="50"/>
      <c r="N718" s="8"/>
    </row>
    <row r="719" spans="1:14">
      <c r="A719" s="18"/>
      <c r="C719" s="8"/>
      <c r="F719" s="8"/>
      <c r="H719" s="50"/>
      <c r="N719" s="8"/>
    </row>
    <row r="720" spans="1:14">
      <c r="A720" s="18"/>
      <c r="C720" s="8"/>
      <c r="F720" s="8"/>
      <c r="H720" s="50"/>
      <c r="N720" s="8"/>
    </row>
    <row r="721" spans="1:14">
      <c r="A721" s="18"/>
      <c r="C721" s="8"/>
      <c r="F721" s="8"/>
      <c r="H721" s="50"/>
      <c r="N721" s="8"/>
    </row>
    <row r="722" spans="1:14">
      <c r="A722" s="18"/>
      <c r="C722" s="8"/>
      <c r="F722" s="8"/>
      <c r="H722" s="50"/>
      <c r="N722" s="8"/>
    </row>
    <row r="723" spans="1:14">
      <c r="A723" s="18"/>
      <c r="C723" s="8"/>
      <c r="F723" s="8"/>
      <c r="H723" s="50"/>
      <c r="N723" s="8"/>
    </row>
    <row r="724" spans="1:14">
      <c r="A724" s="18"/>
      <c r="C724" s="8"/>
      <c r="F724" s="8"/>
      <c r="H724" s="50"/>
      <c r="N724" s="8"/>
    </row>
    <row r="725" spans="1:14">
      <c r="A725" s="18"/>
      <c r="C725" s="8"/>
      <c r="F725" s="8"/>
      <c r="H725" s="50"/>
      <c r="N725" s="8"/>
    </row>
    <row r="726" spans="1:14">
      <c r="A726" s="18"/>
      <c r="C726" s="8"/>
      <c r="F726" s="8"/>
      <c r="H726" s="50"/>
      <c r="N726" s="8"/>
    </row>
    <row r="727" spans="1:14">
      <c r="A727" s="18"/>
      <c r="C727" s="8"/>
      <c r="F727" s="8"/>
      <c r="H727" s="50"/>
      <c r="N727" s="8"/>
    </row>
    <row r="728" spans="1:14">
      <c r="A728" s="18"/>
      <c r="C728" s="8"/>
      <c r="F728" s="8"/>
      <c r="H728" s="50"/>
      <c r="N728" s="8"/>
    </row>
    <row r="729" spans="1:14">
      <c r="A729" s="18"/>
      <c r="C729" s="8"/>
      <c r="F729" s="8"/>
      <c r="H729" s="50"/>
      <c r="N729" s="8"/>
    </row>
    <row r="730" spans="1:14">
      <c r="A730" s="18"/>
      <c r="C730" s="8"/>
      <c r="F730" s="8"/>
      <c r="H730" s="50"/>
      <c r="N730" s="8"/>
    </row>
    <row r="731" spans="1:14">
      <c r="A731" s="18"/>
      <c r="C731" s="8"/>
      <c r="F731" s="8"/>
      <c r="H731" s="50"/>
      <c r="N731" s="8"/>
    </row>
    <row r="732" spans="1:14">
      <c r="A732" s="18"/>
      <c r="C732" s="8"/>
      <c r="F732" s="8"/>
      <c r="H732" s="50"/>
      <c r="N732" s="8"/>
    </row>
    <row r="733" spans="1:14">
      <c r="A733" s="18"/>
      <c r="C733" s="8"/>
      <c r="F733" s="8"/>
      <c r="H733" s="50"/>
      <c r="N733" s="8"/>
    </row>
    <row r="734" spans="1:14">
      <c r="A734" s="18"/>
      <c r="C734" s="8"/>
      <c r="F734" s="8"/>
      <c r="H734" s="50"/>
      <c r="N734" s="8"/>
    </row>
    <row r="735" spans="1:14">
      <c r="A735" s="18"/>
      <c r="C735" s="8"/>
      <c r="F735" s="8"/>
      <c r="H735" s="50"/>
      <c r="N735" s="8"/>
    </row>
    <row r="736" spans="1:14">
      <c r="A736" s="18"/>
      <c r="C736" s="8"/>
      <c r="F736" s="8"/>
      <c r="H736" s="50"/>
      <c r="N736" s="8"/>
    </row>
    <row r="737" spans="1:14">
      <c r="A737" s="18"/>
      <c r="C737" s="8"/>
      <c r="F737" s="8"/>
      <c r="H737" s="50"/>
      <c r="N737" s="8"/>
    </row>
    <row r="738" spans="1:14">
      <c r="A738" s="18"/>
      <c r="C738" s="8"/>
      <c r="F738" s="8"/>
      <c r="H738" s="50"/>
      <c r="N738" s="8"/>
    </row>
    <row r="739" spans="1:14">
      <c r="A739" s="18"/>
      <c r="C739" s="8"/>
      <c r="F739" s="8"/>
      <c r="H739" s="50"/>
      <c r="N739" s="8"/>
    </row>
    <row r="740" spans="1:14">
      <c r="A740" s="18"/>
      <c r="C740" s="8"/>
      <c r="F740" s="8"/>
      <c r="H740" s="50"/>
      <c r="N740" s="8"/>
    </row>
    <row r="741" spans="1:14">
      <c r="A741" s="18"/>
      <c r="C741" s="8"/>
      <c r="F741" s="8"/>
      <c r="H741" s="50"/>
      <c r="N741" s="8"/>
    </row>
    <row r="742" spans="1:14">
      <c r="A742" s="18"/>
      <c r="C742" s="8"/>
      <c r="F742" s="8"/>
      <c r="H742" s="50"/>
      <c r="N742" s="8"/>
    </row>
    <row r="743" spans="1:14">
      <c r="A743" s="18"/>
      <c r="C743" s="8"/>
      <c r="F743" s="8"/>
      <c r="H743" s="50"/>
      <c r="N743" s="8"/>
    </row>
    <row r="744" spans="1:14">
      <c r="A744" s="18"/>
      <c r="C744" s="8"/>
      <c r="F744" s="8"/>
      <c r="H744" s="50"/>
      <c r="N744" s="8"/>
    </row>
    <row r="745" spans="1:14">
      <c r="A745" s="18"/>
      <c r="C745" s="8"/>
      <c r="F745" s="8"/>
      <c r="H745" s="50"/>
      <c r="N745" s="8"/>
    </row>
    <row r="746" spans="1:14">
      <c r="A746" s="18"/>
      <c r="C746" s="8"/>
      <c r="F746" s="8"/>
      <c r="H746" s="50"/>
      <c r="N746" s="8"/>
    </row>
    <row r="747" spans="1:14">
      <c r="A747" s="18"/>
      <c r="C747" s="8"/>
      <c r="F747" s="8"/>
      <c r="H747" s="50"/>
      <c r="N747" s="8"/>
    </row>
    <row r="748" spans="1:14">
      <c r="A748" s="18"/>
      <c r="C748" s="8"/>
      <c r="F748" s="8"/>
      <c r="H748" s="50"/>
      <c r="N748" s="8"/>
    </row>
    <row r="749" spans="1:14">
      <c r="A749" s="18"/>
      <c r="C749" s="8"/>
      <c r="F749" s="8"/>
      <c r="H749" s="50"/>
      <c r="N749" s="8"/>
    </row>
    <row r="750" spans="1:14">
      <c r="A750" s="18"/>
      <c r="C750" s="8"/>
      <c r="F750" s="8"/>
      <c r="H750" s="50"/>
      <c r="N750" s="8"/>
    </row>
    <row r="751" spans="1:14">
      <c r="A751" s="18"/>
      <c r="C751" s="8"/>
      <c r="F751" s="8"/>
      <c r="H751" s="50"/>
      <c r="N751" s="8"/>
    </row>
    <row r="752" spans="1:14">
      <c r="A752" s="18"/>
      <c r="C752" s="8"/>
      <c r="F752" s="8"/>
      <c r="H752" s="50"/>
      <c r="N752" s="8"/>
    </row>
    <row r="753" spans="1:14">
      <c r="A753" s="18"/>
      <c r="C753" s="8"/>
      <c r="F753" s="8"/>
      <c r="H753" s="50"/>
      <c r="N753" s="8"/>
    </row>
    <row r="754" spans="1:14">
      <c r="A754" s="18"/>
      <c r="C754" s="8"/>
      <c r="F754" s="8"/>
      <c r="H754" s="50"/>
      <c r="N754" s="8"/>
    </row>
    <row r="755" spans="1:14">
      <c r="A755" s="18"/>
      <c r="C755" s="8"/>
      <c r="F755" s="8"/>
      <c r="H755" s="50"/>
      <c r="N755" s="8"/>
    </row>
    <row r="756" spans="1:14">
      <c r="A756" s="18"/>
      <c r="C756" s="8"/>
      <c r="F756" s="8"/>
      <c r="H756" s="60"/>
      <c r="N756" s="8"/>
    </row>
    <row r="757" spans="1:14">
      <c r="A757" s="18"/>
      <c r="C757" s="8"/>
      <c r="F757" s="8"/>
      <c r="H757" s="60"/>
      <c r="N757" s="8"/>
    </row>
    <row r="758" spans="1:14">
      <c r="A758" s="18"/>
      <c r="C758" s="8"/>
      <c r="F758" s="8"/>
      <c r="H758" s="60"/>
      <c r="N758" s="8"/>
    </row>
    <row r="759" spans="1:14">
      <c r="A759" s="18"/>
      <c r="C759" s="8"/>
      <c r="F759" s="8"/>
      <c r="H759" s="60"/>
      <c r="N759" s="8"/>
    </row>
    <row r="760" spans="1:14">
      <c r="A760" s="18"/>
      <c r="C760" s="8"/>
      <c r="F760" s="8"/>
      <c r="H760" s="60"/>
      <c r="N760" s="8"/>
    </row>
    <row r="761" spans="1:14">
      <c r="A761" s="18"/>
      <c r="C761" s="8"/>
      <c r="F761" s="8"/>
      <c r="H761" s="60"/>
      <c r="N761" s="8"/>
    </row>
    <row r="762" spans="1:14">
      <c r="A762" s="18"/>
      <c r="C762" s="8"/>
      <c r="F762" s="8"/>
      <c r="H762" s="60"/>
      <c r="N762" s="8"/>
    </row>
    <row r="763" spans="1:14">
      <c r="A763" s="18"/>
      <c r="C763" s="8"/>
      <c r="F763" s="8"/>
      <c r="H763" s="60"/>
      <c r="N763" s="8"/>
    </row>
    <row r="764" spans="1:14">
      <c r="A764" s="18"/>
      <c r="C764" s="8"/>
      <c r="F764" s="8"/>
      <c r="H764" s="60"/>
      <c r="N764" s="8"/>
    </row>
    <row r="765" spans="1:14">
      <c r="A765" s="18"/>
      <c r="C765" s="8"/>
      <c r="F765" s="8"/>
      <c r="H765" s="60"/>
      <c r="N765" s="8"/>
    </row>
    <row r="766" spans="1:14">
      <c r="A766" s="18"/>
      <c r="C766" s="8"/>
      <c r="F766" s="8"/>
      <c r="H766" s="60"/>
      <c r="N766" s="8"/>
    </row>
    <row r="767" spans="1:14">
      <c r="A767" s="18"/>
      <c r="C767" s="8"/>
      <c r="F767" s="8"/>
      <c r="H767" s="60"/>
      <c r="N767" s="8"/>
    </row>
    <row r="768" spans="1:14">
      <c r="A768" s="18"/>
      <c r="C768" s="8"/>
      <c r="F768" s="8"/>
      <c r="H768" s="60"/>
      <c r="N768" s="8"/>
    </row>
    <row r="769" spans="1:14">
      <c r="A769" s="18"/>
      <c r="C769" s="8"/>
      <c r="F769" s="8"/>
      <c r="H769" s="60"/>
      <c r="N769" s="8"/>
    </row>
    <row r="770" spans="1:14">
      <c r="A770" s="18"/>
      <c r="C770" s="8"/>
      <c r="F770" s="8"/>
      <c r="H770" s="60"/>
      <c r="N770" s="8"/>
    </row>
    <row r="771" spans="1:14">
      <c r="A771" s="18"/>
      <c r="C771" s="8"/>
      <c r="F771" s="8"/>
      <c r="H771" s="60"/>
      <c r="N771" s="8"/>
    </row>
    <row r="772" spans="1:14">
      <c r="A772" s="18"/>
      <c r="C772" s="8"/>
      <c r="F772" s="8"/>
      <c r="H772" s="60"/>
      <c r="N772" s="8"/>
    </row>
    <row r="773" spans="1:14">
      <c r="A773" s="18"/>
      <c r="C773" s="8"/>
      <c r="F773" s="8"/>
      <c r="H773" s="60"/>
      <c r="N773" s="8"/>
    </row>
    <row r="774" spans="1:14">
      <c r="A774" s="18"/>
      <c r="C774" s="8"/>
      <c r="F774" s="8"/>
      <c r="H774" s="60"/>
      <c r="N774" s="8"/>
    </row>
    <row r="775" spans="1:14">
      <c r="A775" s="18"/>
      <c r="C775" s="8"/>
      <c r="F775" s="8"/>
      <c r="H775" s="60"/>
      <c r="N775" s="8"/>
    </row>
    <row r="776" spans="1:14">
      <c r="A776" s="18"/>
      <c r="C776" s="8"/>
      <c r="F776" s="8"/>
      <c r="H776" s="50"/>
      <c r="N776" s="8"/>
    </row>
    <row r="777" spans="1:14">
      <c r="A777" s="18"/>
      <c r="C777" s="8"/>
      <c r="F777" s="8"/>
      <c r="H777" s="50"/>
      <c r="N777" s="8"/>
    </row>
    <row r="778" spans="1:14">
      <c r="A778" s="18"/>
      <c r="C778" s="8"/>
      <c r="F778" s="8"/>
      <c r="H778" s="50"/>
      <c r="N778" s="8"/>
    </row>
    <row r="779" spans="1:14">
      <c r="A779" s="18"/>
      <c r="C779" s="8"/>
      <c r="F779" s="8"/>
      <c r="H779" s="50"/>
      <c r="N779" s="8"/>
    </row>
    <row r="780" spans="1:14">
      <c r="A780" s="18"/>
      <c r="C780" s="8"/>
      <c r="F780" s="8"/>
      <c r="H780" s="50"/>
      <c r="N780" s="8"/>
    </row>
    <row r="781" spans="1:14">
      <c r="A781" s="18"/>
      <c r="C781" s="8"/>
      <c r="F781" s="8"/>
      <c r="H781" s="50"/>
      <c r="N781" s="8"/>
    </row>
    <row r="782" spans="1:14">
      <c r="A782" s="18"/>
      <c r="C782" s="8"/>
      <c r="F782" s="8"/>
      <c r="H782" s="50"/>
      <c r="N782" s="8"/>
    </row>
    <row r="783" spans="1:14">
      <c r="A783" s="18"/>
      <c r="C783" s="8"/>
      <c r="F783" s="8"/>
      <c r="H783" s="50"/>
      <c r="I783" s="44"/>
      <c r="J783" s="44"/>
      <c r="N783" s="8"/>
    </row>
    <row r="784" spans="1:14">
      <c r="A784" s="18"/>
      <c r="C784" s="8"/>
      <c r="F784" s="8"/>
      <c r="H784" s="50"/>
      <c r="I784" s="44"/>
      <c r="J784" s="44"/>
      <c r="N784" s="8"/>
    </row>
    <row r="785" spans="1:14">
      <c r="A785" s="18"/>
      <c r="C785" s="8"/>
      <c r="F785" s="8"/>
      <c r="H785" s="50"/>
      <c r="I785" s="44"/>
      <c r="J785" s="44"/>
      <c r="N785" s="8"/>
    </row>
    <row r="786" spans="1:14">
      <c r="A786" s="18"/>
      <c r="C786" s="8"/>
      <c r="F786" s="8"/>
      <c r="H786" s="50"/>
      <c r="I786" s="44"/>
      <c r="J786" s="44"/>
      <c r="N786" s="8"/>
    </row>
    <row r="787" spans="1:14">
      <c r="A787" s="18"/>
      <c r="C787" s="8"/>
      <c r="F787" s="8"/>
      <c r="H787" s="50"/>
      <c r="I787" s="44"/>
      <c r="J787" s="44"/>
      <c r="N787" s="8"/>
    </row>
    <row r="788" spans="1:14">
      <c r="A788" s="18"/>
      <c r="C788" s="8"/>
      <c r="F788" s="8"/>
      <c r="H788" s="50"/>
      <c r="I788" s="44"/>
      <c r="J788" s="44"/>
      <c r="N788" s="8"/>
    </row>
    <row r="789" spans="1:14">
      <c r="A789" s="18"/>
      <c r="C789" s="8"/>
      <c r="F789" s="8"/>
      <c r="H789" s="50"/>
      <c r="I789" s="44"/>
      <c r="J789" s="44"/>
      <c r="N789" s="8"/>
    </row>
    <row r="790" spans="1:14">
      <c r="A790" s="18"/>
      <c r="C790" s="8"/>
      <c r="F790" s="8"/>
      <c r="H790" s="50"/>
      <c r="I790" s="44"/>
      <c r="J790" s="44"/>
      <c r="N790" s="8"/>
    </row>
    <row r="791" spans="1:14">
      <c r="A791" s="18"/>
      <c r="C791" s="8"/>
      <c r="F791" s="8"/>
      <c r="H791" s="50"/>
      <c r="I791" s="44"/>
      <c r="J791" s="44"/>
      <c r="N791" s="8"/>
    </row>
    <row r="792" spans="1:14">
      <c r="A792" s="18"/>
      <c r="C792" s="8"/>
      <c r="F792" s="8"/>
      <c r="H792" s="50"/>
      <c r="I792" s="44"/>
      <c r="J792" s="44"/>
      <c r="N792" s="8"/>
    </row>
    <row r="793" spans="1:14">
      <c r="A793" s="18"/>
      <c r="C793" s="8"/>
      <c r="F793" s="8"/>
      <c r="H793" s="50"/>
      <c r="I793" s="44"/>
      <c r="J793" s="44"/>
      <c r="N793" s="8"/>
    </row>
    <row r="794" spans="1:14">
      <c r="A794" s="18"/>
      <c r="C794" s="8"/>
      <c r="F794" s="8"/>
      <c r="H794" s="50"/>
      <c r="I794" s="44"/>
      <c r="J794" s="44"/>
      <c r="N794" s="8"/>
    </row>
    <row r="795" spans="1:14">
      <c r="A795" s="18"/>
      <c r="C795" s="8"/>
      <c r="F795" s="8"/>
      <c r="H795" s="50"/>
      <c r="I795" s="44"/>
      <c r="J795" s="44"/>
      <c r="N795" s="8"/>
    </row>
    <row r="796" spans="1:14">
      <c r="A796" s="18"/>
      <c r="C796" s="8"/>
      <c r="F796" s="8"/>
      <c r="H796" s="50"/>
      <c r="I796" s="44"/>
      <c r="J796" s="44"/>
      <c r="N796" s="8"/>
    </row>
    <row r="797" spans="1:14">
      <c r="A797" s="18"/>
      <c r="C797" s="8"/>
      <c r="F797" s="8"/>
      <c r="H797" s="50"/>
      <c r="I797" s="44"/>
      <c r="J797" s="44"/>
      <c r="N797" s="8"/>
    </row>
    <row r="798" spans="1:14">
      <c r="A798" s="18"/>
      <c r="C798" s="8"/>
      <c r="F798" s="8"/>
      <c r="H798" s="50"/>
      <c r="I798" s="44"/>
      <c r="J798" s="44"/>
      <c r="N798" s="8"/>
    </row>
    <row r="799" spans="1:14">
      <c r="A799" s="18"/>
      <c r="C799" s="8"/>
      <c r="F799" s="8"/>
      <c r="H799" s="50"/>
      <c r="I799" s="44"/>
      <c r="J799" s="44"/>
      <c r="N799" s="8"/>
    </row>
    <row r="800" spans="1:14">
      <c r="A800" s="18"/>
      <c r="C800" s="8"/>
      <c r="F800" s="8"/>
      <c r="H800" s="50"/>
      <c r="I800" s="44"/>
      <c r="J800" s="44"/>
      <c r="N800" s="8"/>
    </row>
    <row r="801" spans="1:14">
      <c r="A801" s="18"/>
      <c r="C801" s="8"/>
      <c r="F801" s="8"/>
      <c r="H801" s="50"/>
      <c r="I801" s="44"/>
      <c r="J801" s="44"/>
      <c r="N801" s="8"/>
    </row>
    <row r="802" spans="1:14">
      <c r="A802" s="18"/>
      <c r="C802" s="8"/>
      <c r="F802" s="8"/>
      <c r="H802" s="50"/>
      <c r="I802" s="44"/>
      <c r="J802" s="44"/>
      <c r="N802" s="8"/>
    </row>
    <row r="803" spans="1:14">
      <c r="A803" s="18"/>
      <c r="C803" s="8"/>
      <c r="F803" s="8"/>
      <c r="H803" s="50"/>
      <c r="I803" s="44"/>
      <c r="J803" s="44"/>
      <c r="N803" s="8"/>
    </row>
    <row r="804" spans="1:14">
      <c r="A804" s="18"/>
      <c r="C804" s="8"/>
      <c r="F804" s="8"/>
      <c r="H804" s="50"/>
      <c r="I804" s="44"/>
      <c r="J804" s="44"/>
      <c r="N804" s="8"/>
    </row>
    <row r="805" spans="1:14">
      <c r="A805" s="18"/>
      <c r="C805" s="8"/>
      <c r="F805" s="8"/>
      <c r="H805" s="50"/>
      <c r="I805" s="44"/>
      <c r="J805" s="44"/>
      <c r="N805" s="8"/>
    </row>
    <row r="806" spans="1:14">
      <c r="A806" s="18"/>
      <c r="C806" s="8"/>
      <c r="F806" s="8"/>
      <c r="H806" s="50"/>
      <c r="I806" s="44"/>
      <c r="J806" s="44"/>
      <c r="N806" s="8"/>
    </row>
    <row r="807" spans="1:14">
      <c r="A807" s="18"/>
      <c r="C807" s="8"/>
      <c r="F807" s="8"/>
      <c r="H807" s="50"/>
      <c r="I807" s="44"/>
      <c r="J807" s="44"/>
      <c r="N807" s="8"/>
    </row>
    <row r="808" spans="1:14">
      <c r="A808" s="18"/>
      <c r="C808" s="8"/>
      <c r="F808" s="8"/>
      <c r="H808" s="50"/>
      <c r="I808" s="44"/>
      <c r="J808" s="44"/>
      <c r="N808" s="8"/>
    </row>
    <row r="809" spans="1:14">
      <c r="A809" s="18"/>
      <c r="C809" s="8"/>
      <c r="F809" s="8"/>
      <c r="H809" s="50"/>
      <c r="I809" s="44"/>
      <c r="J809" s="44"/>
      <c r="N809" s="8"/>
    </row>
    <row r="810" spans="1:14">
      <c r="A810" s="18"/>
      <c r="C810" s="8"/>
      <c r="F810" s="8"/>
      <c r="H810" s="50"/>
      <c r="I810" s="44"/>
      <c r="J810" s="44"/>
      <c r="N810" s="8"/>
    </row>
    <row r="811" spans="1:14">
      <c r="A811" s="18"/>
      <c r="C811" s="8"/>
      <c r="F811" s="8"/>
      <c r="H811" s="50"/>
      <c r="I811" s="44"/>
      <c r="J811" s="44"/>
      <c r="N811" s="8"/>
    </row>
    <row r="812" spans="1:14">
      <c r="A812" s="18"/>
      <c r="C812" s="8"/>
      <c r="F812" s="8"/>
      <c r="H812" s="50"/>
      <c r="I812" s="44"/>
      <c r="J812" s="44"/>
      <c r="N812" s="8"/>
    </row>
    <row r="813" spans="1:14">
      <c r="A813" s="18"/>
      <c r="C813" s="8"/>
      <c r="F813" s="8"/>
      <c r="H813" s="50"/>
      <c r="I813" s="44"/>
      <c r="J813" s="44"/>
      <c r="N813" s="8"/>
    </row>
    <row r="814" spans="1:14">
      <c r="A814" s="18"/>
      <c r="C814" s="8"/>
      <c r="F814" s="8"/>
      <c r="H814" s="50"/>
      <c r="I814" s="44"/>
      <c r="J814" s="44"/>
      <c r="N814" s="8"/>
    </row>
    <row r="815" spans="1:14">
      <c r="A815" s="18"/>
      <c r="C815" s="8"/>
      <c r="F815" s="8"/>
      <c r="H815" s="50"/>
      <c r="I815" s="44"/>
      <c r="J815" s="44"/>
      <c r="N815" s="8"/>
    </row>
    <row r="816" spans="1:14">
      <c r="A816" s="18"/>
      <c r="C816" s="8"/>
      <c r="F816" s="8"/>
      <c r="H816" s="50"/>
      <c r="I816" s="44"/>
      <c r="J816" s="44"/>
      <c r="N816" s="8"/>
    </row>
    <row r="817" spans="1:14">
      <c r="A817" s="18"/>
      <c r="C817" s="8"/>
      <c r="F817" s="8"/>
      <c r="H817" s="50"/>
      <c r="I817" s="44"/>
      <c r="J817" s="44"/>
      <c r="N817" s="8"/>
    </row>
    <row r="818" spans="1:14">
      <c r="A818" s="18"/>
      <c r="C818" s="8"/>
      <c r="F818" s="8"/>
      <c r="H818" s="50"/>
      <c r="I818" s="44"/>
      <c r="J818" s="44"/>
      <c r="N818" s="8"/>
    </row>
    <row r="819" spans="1:14">
      <c r="A819" s="18"/>
      <c r="C819" s="8"/>
      <c r="F819" s="8"/>
      <c r="H819" s="50"/>
      <c r="I819" s="44"/>
      <c r="J819" s="44"/>
      <c r="N819" s="8"/>
    </row>
    <row r="820" spans="1:14">
      <c r="A820" s="18"/>
      <c r="C820" s="8"/>
      <c r="F820" s="8"/>
      <c r="H820" s="50"/>
      <c r="I820" s="44"/>
      <c r="J820" s="44"/>
      <c r="N820" s="8"/>
    </row>
    <row r="821" spans="1:14">
      <c r="A821" s="18"/>
      <c r="C821" s="8"/>
      <c r="F821" s="8"/>
      <c r="H821" s="50"/>
      <c r="I821" s="44"/>
      <c r="J821" s="44"/>
      <c r="N821" s="8"/>
    </row>
    <row r="822" spans="1:14">
      <c r="A822" s="18"/>
      <c r="C822" s="8"/>
      <c r="F822" s="8"/>
      <c r="H822" s="50"/>
      <c r="I822" s="44"/>
      <c r="J822" s="44"/>
      <c r="N822" s="8"/>
    </row>
    <row r="823" spans="1:14">
      <c r="A823" s="18"/>
      <c r="C823" s="8"/>
      <c r="F823" s="8"/>
      <c r="H823" s="50"/>
      <c r="I823" s="44"/>
      <c r="J823" s="44"/>
      <c r="N823" s="8"/>
    </row>
    <row r="824" spans="1:14">
      <c r="A824" s="18"/>
      <c r="C824" s="8"/>
      <c r="F824" s="8"/>
      <c r="H824" s="50"/>
      <c r="I824" s="44"/>
      <c r="J824" s="44"/>
      <c r="N824" s="8"/>
    </row>
    <row r="825" spans="1:14">
      <c r="A825" s="18"/>
      <c r="C825" s="8"/>
      <c r="F825" s="8"/>
      <c r="H825" s="50"/>
      <c r="I825" s="44"/>
      <c r="J825" s="44"/>
      <c r="N825" s="8"/>
    </row>
    <row r="826" spans="1:14">
      <c r="A826" s="18"/>
      <c r="C826" s="8"/>
      <c r="F826" s="8"/>
      <c r="H826" s="50"/>
      <c r="I826" s="44"/>
      <c r="J826" s="44"/>
      <c r="N826" s="8"/>
    </row>
    <row r="827" spans="1:14">
      <c r="A827" s="18"/>
      <c r="C827" s="8"/>
      <c r="F827" s="8"/>
      <c r="H827" s="50"/>
      <c r="I827" s="44"/>
      <c r="J827" s="44"/>
      <c r="N827" s="8"/>
    </row>
    <row r="828" spans="1:14">
      <c r="A828" s="18"/>
      <c r="C828" s="8"/>
      <c r="F828" s="8"/>
      <c r="H828" s="50"/>
      <c r="I828" s="44"/>
      <c r="J828" s="44"/>
      <c r="N828" s="8"/>
    </row>
    <row r="829" spans="1:14">
      <c r="A829" s="18"/>
      <c r="C829" s="8"/>
      <c r="F829" s="8"/>
      <c r="H829" s="50"/>
      <c r="I829" s="44"/>
      <c r="J829" s="44"/>
      <c r="N829" s="8"/>
    </row>
    <row r="830" spans="1:14">
      <c r="A830" s="18"/>
      <c r="C830" s="8"/>
      <c r="F830" s="8"/>
      <c r="H830" s="50"/>
      <c r="I830" s="44"/>
      <c r="J830" s="44"/>
      <c r="N830" s="8"/>
    </row>
    <row r="831" spans="1:14">
      <c r="A831" s="18"/>
      <c r="C831" s="8"/>
      <c r="F831" s="8"/>
      <c r="H831" s="50"/>
      <c r="I831" s="44"/>
      <c r="J831" s="44"/>
      <c r="N831" s="8"/>
    </row>
    <row r="832" spans="1:14">
      <c r="A832" s="18"/>
      <c r="C832" s="8"/>
      <c r="F832" s="8"/>
      <c r="H832" s="50"/>
      <c r="I832" s="44"/>
      <c r="J832" s="44"/>
      <c r="N832" s="8"/>
    </row>
    <row r="833" spans="1:14">
      <c r="A833" s="18"/>
      <c r="C833" s="8"/>
      <c r="F833" s="8"/>
      <c r="H833" s="50"/>
      <c r="I833" s="44"/>
      <c r="J833" s="44"/>
      <c r="N833" s="8"/>
    </row>
    <row r="834" spans="1:14">
      <c r="A834" s="18"/>
      <c r="C834" s="8"/>
      <c r="F834" s="8"/>
      <c r="H834" s="50"/>
      <c r="I834" s="44"/>
      <c r="J834" s="44"/>
      <c r="N834" s="8"/>
    </row>
    <row r="835" spans="1:14">
      <c r="A835" s="18"/>
      <c r="C835" s="8"/>
      <c r="F835" s="8"/>
      <c r="H835" s="50"/>
      <c r="I835" s="44"/>
      <c r="J835" s="44"/>
      <c r="N835" s="8"/>
    </row>
    <row r="836" spans="1:14">
      <c r="A836" s="18"/>
      <c r="C836" s="8"/>
      <c r="F836" s="8"/>
      <c r="H836" s="50"/>
      <c r="I836" s="44"/>
      <c r="J836" s="44"/>
      <c r="N836" s="8"/>
    </row>
    <row r="837" spans="1:14">
      <c r="A837" s="18"/>
      <c r="C837" s="8"/>
      <c r="F837" s="8"/>
      <c r="H837" s="50"/>
      <c r="I837" s="44"/>
      <c r="J837" s="44"/>
      <c r="N837" s="8"/>
    </row>
    <row r="838" spans="1:14">
      <c r="A838" s="18"/>
      <c r="C838" s="8"/>
      <c r="F838" s="8"/>
      <c r="H838" s="50"/>
      <c r="I838" s="44"/>
      <c r="J838" s="44"/>
      <c r="N838" s="8"/>
    </row>
    <row r="839" spans="1:14">
      <c r="A839" s="18"/>
      <c r="C839" s="8"/>
      <c r="F839" s="8"/>
      <c r="H839" s="50"/>
      <c r="I839" s="44"/>
      <c r="J839" s="44"/>
      <c r="N839" s="8"/>
    </row>
    <row r="840" spans="1:14">
      <c r="A840" s="18"/>
      <c r="C840" s="8"/>
      <c r="F840" s="8"/>
      <c r="H840" s="50"/>
      <c r="I840" s="44"/>
      <c r="J840" s="44"/>
      <c r="N840" s="8"/>
    </row>
    <row r="841" spans="1:14">
      <c r="A841" s="18"/>
      <c r="C841" s="8"/>
      <c r="F841" s="8"/>
      <c r="H841" s="50"/>
      <c r="I841" s="44"/>
      <c r="J841" s="44"/>
      <c r="N841" s="8"/>
    </row>
    <row r="842" spans="1:14">
      <c r="A842" s="18"/>
      <c r="C842" s="8"/>
      <c r="F842" s="8"/>
      <c r="H842" s="50"/>
      <c r="I842" s="44"/>
      <c r="J842" s="44"/>
      <c r="N842" s="8"/>
    </row>
    <row r="843" spans="1:14">
      <c r="A843" s="18"/>
      <c r="C843" s="8"/>
      <c r="F843" s="8"/>
      <c r="H843" s="50"/>
      <c r="I843" s="44"/>
      <c r="J843" s="44"/>
      <c r="N843" s="8"/>
    </row>
    <row r="844" spans="1:14">
      <c r="A844" s="18"/>
      <c r="C844" s="8"/>
      <c r="F844" s="8"/>
      <c r="H844" s="50"/>
      <c r="I844" s="44"/>
      <c r="J844" s="44"/>
      <c r="N844" s="8"/>
    </row>
    <row r="845" spans="1:14">
      <c r="A845" s="18"/>
      <c r="C845" s="8"/>
      <c r="F845" s="8"/>
      <c r="H845" s="50"/>
      <c r="I845" s="44"/>
      <c r="J845" s="44"/>
      <c r="N845" s="8"/>
    </row>
    <row r="846" spans="1:14">
      <c r="A846" s="18"/>
      <c r="C846" s="8"/>
      <c r="F846" s="8"/>
      <c r="H846" s="50"/>
      <c r="I846" s="44"/>
      <c r="J846" s="44"/>
      <c r="N846" s="8"/>
    </row>
    <row r="847" spans="1:14">
      <c r="A847" s="18"/>
      <c r="C847" s="8"/>
      <c r="F847" s="8"/>
      <c r="H847" s="50"/>
      <c r="I847" s="44"/>
      <c r="J847" s="44"/>
      <c r="N847" s="8"/>
    </row>
    <row r="848" spans="1:14">
      <c r="A848" s="18"/>
      <c r="C848" s="8"/>
      <c r="F848" s="8"/>
      <c r="H848" s="50"/>
      <c r="I848" s="44"/>
      <c r="J848" s="44"/>
      <c r="N848" s="8"/>
    </row>
    <row r="849" spans="1:14">
      <c r="A849" s="18"/>
      <c r="C849" s="8"/>
      <c r="F849" s="8"/>
      <c r="H849" s="50"/>
      <c r="I849" s="44"/>
      <c r="J849" s="44"/>
      <c r="N849" s="8"/>
    </row>
    <row r="850" spans="1:14">
      <c r="A850" s="18"/>
      <c r="C850" s="8"/>
      <c r="F850" s="8"/>
      <c r="H850" s="50"/>
      <c r="I850" s="44"/>
      <c r="J850" s="44"/>
      <c r="N850" s="8"/>
    </row>
    <row r="851" spans="1:14">
      <c r="A851" s="18"/>
      <c r="C851" s="8"/>
      <c r="F851" s="8"/>
      <c r="H851" s="50"/>
      <c r="I851" s="44"/>
      <c r="J851" s="44"/>
      <c r="N851" s="8"/>
    </row>
    <row r="852" spans="1:14">
      <c r="A852" s="18"/>
      <c r="C852" s="8"/>
      <c r="F852" s="8"/>
      <c r="H852" s="50"/>
      <c r="I852" s="44"/>
      <c r="J852" s="44"/>
      <c r="N852" s="8"/>
    </row>
    <row r="853" spans="1:14">
      <c r="A853" s="18"/>
      <c r="C853" s="8"/>
      <c r="F853" s="8"/>
      <c r="H853" s="50"/>
      <c r="I853" s="44"/>
      <c r="J853" s="44"/>
      <c r="N853" s="8"/>
    </row>
    <row r="854" spans="1:14">
      <c r="A854" s="18"/>
      <c r="C854" s="8"/>
      <c r="F854" s="8"/>
      <c r="H854" s="50"/>
      <c r="I854" s="44"/>
      <c r="J854" s="44"/>
      <c r="N854" s="8"/>
    </row>
    <row r="855" spans="1:14">
      <c r="A855" s="18"/>
      <c r="C855" s="8"/>
      <c r="F855" s="8"/>
      <c r="H855" s="50"/>
      <c r="I855" s="61"/>
      <c r="J855" s="8"/>
      <c r="N855" s="8"/>
    </row>
    <row r="856" spans="1:14">
      <c r="A856" s="18"/>
      <c r="C856" s="8"/>
      <c r="F856" s="8"/>
      <c r="H856" s="50"/>
      <c r="I856" s="61"/>
      <c r="J856" s="8"/>
      <c r="N856" s="8"/>
    </row>
    <row r="857" spans="1:14">
      <c r="A857" s="18"/>
      <c r="C857" s="8"/>
      <c r="F857" s="8"/>
      <c r="H857" s="50"/>
      <c r="I857" s="61"/>
      <c r="J857" s="8"/>
      <c r="N857" s="8"/>
    </row>
    <row r="858" spans="1:14">
      <c r="A858" s="18"/>
      <c r="C858" s="8"/>
      <c r="F858" s="8"/>
      <c r="H858" s="62"/>
      <c r="I858" s="61"/>
      <c r="J858" s="8"/>
      <c r="N858" s="8"/>
    </row>
    <row r="859" spans="1:14">
      <c r="A859" s="18"/>
      <c r="C859" s="8"/>
      <c r="F859" s="8"/>
      <c r="H859" s="62"/>
      <c r="I859" s="61"/>
      <c r="J859" s="8"/>
      <c r="N859" s="8"/>
    </row>
    <row r="860" spans="1:14">
      <c r="A860" s="18"/>
      <c r="C860" s="8"/>
      <c r="F860" s="8"/>
      <c r="H860" s="62"/>
      <c r="I860" s="61"/>
      <c r="J860" s="8"/>
      <c r="N860" s="8"/>
    </row>
    <row r="861" spans="1:14">
      <c r="A861" s="18"/>
      <c r="C861" s="8"/>
      <c r="F861" s="8"/>
      <c r="H861" s="62"/>
      <c r="I861" s="61"/>
      <c r="J861" s="8"/>
      <c r="N861" s="8"/>
    </row>
    <row r="862" spans="1:14">
      <c r="A862" s="18"/>
      <c r="C862" s="8"/>
      <c r="F862" s="8"/>
      <c r="H862" s="62"/>
      <c r="I862" s="61"/>
      <c r="J862" s="8"/>
      <c r="N862" s="8"/>
    </row>
    <row r="863" spans="1:14">
      <c r="A863" s="18"/>
      <c r="C863" s="8"/>
      <c r="F863" s="8"/>
      <c r="H863" s="62"/>
      <c r="I863" s="61"/>
      <c r="J863" s="8"/>
      <c r="N863" s="8"/>
    </row>
    <row r="864" spans="1:14">
      <c r="A864" s="18"/>
      <c r="C864" s="8"/>
      <c r="F864" s="8"/>
      <c r="H864" s="62"/>
      <c r="I864" s="61"/>
      <c r="J864" s="8"/>
      <c r="N864" s="8"/>
    </row>
    <row r="865" spans="1:14">
      <c r="A865" s="18"/>
      <c r="C865" s="8"/>
      <c r="F865" s="8"/>
      <c r="H865" s="62"/>
      <c r="I865" s="61"/>
      <c r="J865" s="8"/>
      <c r="N865" s="8"/>
    </row>
    <row r="866" spans="1:14">
      <c r="A866" s="18"/>
      <c r="C866" s="8"/>
      <c r="F866" s="8"/>
      <c r="H866" s="62"/>
      <c r="I866" s="61"/>
      <c r="J866" s="8"/>
      <c r="N866" s="8"/>
    </row>
    <row r="867" spans="1:14">
      <c r="A867" s="18"/>
      <c r="C867" s="8"/>
      <c r="F867" s="8"/>
      <c r="H867" s="62"/>
      <c r="I867" s="61"/>
      <c r="J867" s="8"/>
      <c r="N867" s="8"/>
    </row>
    <row r="868" spans="1:14">
      <c r="A868" s="18"/>
      <c r="C868" s="8"/>
      <c r="F868" s="8"/>
      <c r="H868" s="62"/>
      <c r="I868" s="61"/>
      <c r="J868" s="8"/>
      <c r="N868" s="8"/>
    </row>
    <row r="869" spans="1:14">
      <c r="A869" s="18"/>
      <c r="C869" s="8"/>
      <c r="F869" s="8"/>
      <c r="H869" s="62"/>
      <c r="I869" s="61"/>
      <c r="J869" s="8"/>
      <c r="N869" s="8"/>
    </row>
    <row r="870" spans="1:14">
      <c r="A870" s="18"/>
      <c r="C870" s="8"/>
      <c r="F870" s="8"/>
      <c r="H870" s="62"/>
      <c r="I870" s="61"/>
      <c r="J870" s="8"/>
      <c r="N870" s="8"/>
    </row>
    <row r="871" spans="1:14">
      <c r="A871" s="18"/>
      <c r="C871" s="8"/>
      <c r="F871" s="8"/>
      <c r="H871" s="62"/>
      <c r="I871" s="61"/>
      <c r="J871" s="8"/>
      <c r="N871" s="8"/>
    </row>
    <row r="872" spans="1:14">
      <c r="A872" s="18"/>
      <c r="C872" s="8"/>
      <c r="F872" s="8"/>
      <c r="H872" s="62"/>
      <c r="I872" s="61"/>
      <c r="J872" s="8"/>
      <c r="N872" s="8"/>
    </row>
    <row r="873" spans="1:14">
      <c r="A873" s="18"/>
      <c r="C873" s="8"/>
      <c r="F873" s="8"/>
      <c r="H873" s="62"/>
      <c r="I873" s="61"/>
      <c r="J873" s="8"/>
      <c r="N873" s="8"/>
    </row>
    <row r="874" spans="1:14">
      <c r="A874" s="18"/>
      <c r="C874" s="8"/>
      <c r="F874" s="8"/>
      <c r="H874" s="62"/>
      <c r="I874" s="61"/>
      <c r="J874" s="8"/>
      <c r="N874" s="8"/>
    </row>
    <row r="875" spans="1:14">
      <c r="A875" s="18"/>
      <c r="C875" s="8"/>
      <c r="F875" s="8"/>
      <c r="H875" s="62"/>
      <c r="I875" s="61"/>
      <c r="J875" s="8"/>
      <c r="N875" s="8"/>
    </row>
    <row r="876" spans="1:14">
      <c r="A876" s="18"/>
      <c r="C876" s="8"/>
      <c r="F876" s="8"/>
      <c r="H876" s="62"/>
      <c r="I876" s="61"/>
      <c r="J876" s="8"/>
      <c r="N876" s="8"/>
    </row>
    <row r="877" spans="1:14">
      <c r="A877" s="18"/>
      <c r="C877" s="8"/>
      <c r="F877" s="8"/>
      <c r="H877" s="62"/>
      <c r="I877" s="61"/>
      <c r="J877" s="8"/>
      <c r="N877" s="8"/>
    </row>
    <row r="878" spans="1:14">
      <c r="A878" s="18"/>
      <c r="C878" s="8"/>
      <c r="F878" s="8"/>
      <c r="H878" s="62"/>
      <c r="I878" s="61"/>
      <c r="J878" s="8"/>
      <c r="N878" s="8"/>
    </row>
    <row r="879" spans="1:14">
      <c r="A879" s="18"/>
      <c r="C879" s="8"/>
      <c r="F879" s="8"/>
      <c r="H879" s="62"/>
      <c r="I879" s="61"/>
      <c r="J879" s="8"/>
      <c r="N879" s="8"/>
    </row>
    <row r="880" spans="1:14">
      <c r="A880" s="18"/>
      <c r="C880" s="8"/>
      <c r="F880" s="8"/>
      <c r="H880" s="62"/>
      <c r="I880" s="61"/>
      <c r="J880" s="8"/>
      <c r="N880" s="8"/>
    </row>
    <row r="881" spans="1:14">
      <c r="A881" s="18"/>
      <c r="C881" s="8"/>
      <c r="F881" s="8"/>
      <c r="H881" s="62"/>
      <c r="I881" s="61"/>
      <c r="J881" s="8"/>
      <c r="N881" s="8"/>
    </row>
    <row r="882" spans="1:14">
      <c r="A882" s="18"/>
      <c r="C882" s="8"/>
      <c r="F882" s="8"/>
      <c r="H882" s="62"/>
      <c r="I882" s="61"/>
      <c r="J882" s="8"/>
      <c r="N882" s="8"/>
    </row>
    <row r="883" spans="1:14">
      <c r="A883" s="18"/>
      <c r="C883" s="8"/>
      <c r="F883" s="8"/>
      <c r="H883" s="62"/>
      <c r="I883" s="61"/>
      <c r="J883" s="8"/>
      <c r="N883" s="8"/>
    </row>
    <row r="884" spans="1:14">
      <c r="A884" s="18"/>
      <c r="C884" s="8"/>
      <c r="F884" s="8"/>
      <c r="H884" s="62"/>
      <c r="I884" s="61"/>
      <c r="J884" s="8"/>
      <c r="N884" s="8"/>
    </row>
    <row r="885" spans="1:14">
      <c r="A885" s="18"/>
      <c r="C885" s="8"/>
      <c r="F885" s="8"/>
      <c r="H885" s="62"/>
      <c r="I885" s="61"/>
      <c r="J885" s="8"/>
      <c r="N885" s="8"/>
    </row>
    <row r="886" spans="1:14">
      <c r="A886" s="18"/>
      <c r="C886" s="8"/>
      <c r="F886" s="8"/>
      <c r="H886" s="62"/>
      <c r="I886" s="61"/>
      <c r="J886" s="8"/>
      <c r="N886" s="8"/>
    </row>
    <row r="887" spans="1:14">
      <c r="A887" s="18"/>
      <c r="C887" s="8"/>
      <c r="F887" s="8"/>
      <c r="H887" s="62"/>
      <c r="I887" s="61"/>
      <c r="J887" s="8"/>
      <c r="N887" s="8"/>
    </row>
    <row r="888" spans="1:14">
      <c r="A888" s="18"/>
      <c r="C888" s="8"/>
      <c r="F888" s="8"/>
      <c r="H888" s="62"/>
      <c r="I888" s="61"/>
      <c r="J888" s="8"/>
      <c r="N888" s="8"/>
    </row>
    <row r="889" spans="1:14">
      <c r="A889" s="18"/>
      <c r="C889" s="8"/>
      <c r="F889" s="8"/>
      <c r="H889" s="62"/>
      <c r="I889" s="61"/>
      <c r="J889" s="8"/>
      <c r="N889" s="8"/>
    </row>
    <row r="890" spans="1:14">
      <c r="A890" s="18"/>
      <c r="C890" s="8"/>
      <c r="F890" s="8"/>
      <c r="H890" s="62"/>
      <c r="I890" s="61"/>
      <c r="J890" s="8"/>
      <c r="N890" s="8"/>
    </row>
    <row r="891" spans="1:14">
      <c r="A891" s="18"/>
      <c r="C891" s="8"/>
      <c r="F891" s="8"/>
      <c r="H891" s="62"/>
      <c r="I891" s="61"/>
      <c r="J891" s="8"/>
      <c r="N891" s="8"/>
    </row>
    <row r="892" spans="1:14">
      <c r="A892" s="18"/>
      <c r="C892" s="8"/>
      <c r="F892" s="8"/>
      <c r="H892" s="62"/>
      <c r="I892" s="61"/>
      <c r="J892" s="8"/>
      <c r="N892" s="8"/>
    </row>
    <row r="893" spans="1:14">
      <c r="A893" s="18"/>
      <c r="C893" s="8"/>
      <c r="F893" s="8"/>
      <c r="H893" s="62"/>
      <c r="I893" s="61"/>
      <c r="J893" s="8"/>
      <c r="N893" s="8"/>
    </row>
    <row r="894" spans="1:14">
      <c r="A894" s="18"/>
      <c r="C894" s="8"/>
      <c r="F894" s="8"/>
      <c r="H894" s="62"/>
      <c r="I894" s="61"/>
      <c r="J894" s="8"/>
      <c r="N894" s="8"/>
    </row>
    <row r="895" spans="1:14">
      <c r="A895" s="18"/>
      <c r="C895" s="8"/>
      <c r="F895" s="8"/>
      <c r="H895" s="62"/>
      <c r="I895" s="61"/>
      <c r="J895" s="8"/>
      <c r="N895" s="8"/>
    </row>
    <row r="896" spans="1:14">
      <c r="A896" s="18"/>
      <c r="C896" s="8"/>
      <c r="F896" s="8"/>
      <c r="H896" s="62"/>
      <c r="I896" s="61"/>
      <c r="J896" s="8"/>
      <c r="N896" s="8"/>
    </row>
    <row r="897" spans="1:14">
      <c r="A897" s="18"/>
      <c r="C897" s="8"/>
      <c r="F897" s="8"/>
      <c r="H897" s="62"/>
      <c r="I897" s="61"/>
      <c r="J897" s="8"/>
      <c r="N897" s="8"/>
    </row>
    <row r="898" spans="1:14">
      <c r="A898" s="18"/>
      <c r="C898" s="8"/>
      <c r="F898" s="8"/>
      <c r="H898" s="62"/>
      <c r="I898" s="61"/>
      <c r="J898" s="8"/>
      <c r="N898" s="8"/>
    </row>
    <row r="899" spans="1:14">
      <c r="A899" s="18"/>
      <c r="C899" s="8"/>
      <c r="F899" s="8"/>
      <c r="H899" s="62"/>
      <c r="I899" s="61"/>
      <c r="J899" s="8"/>
      <c r="N899" s="8"/>
    </row>
    <row r="900" spans="1:14">
      <c r="A900" s="18"/>
      <c r="C900" s="8"/>
      <c r="F900" s="8"/>
      <c r="H900" s="62"/>
      <c r="I900" s="61"/>
      <c r="J900" s="8"/>
      <c r="N900" s="8"/>
    </row>
    <row r="901" spans="1:14">
      <c r="A901" s="18"/>
      <c r="C901" s="8"/>
      <c r="F901" s="8"/>
      <c r="H901" s="62"/>
      <c r="I901" s="61"/>
      <c r="J901" s="8"/>
      <c r="N901" s="8"/>
    </row>
    <row r="902" spans="1:14">
      <c r="A902" s="18"/>
      <c r="C902" s="8"/>
      <c r="F902" s="8"/>
      <c r="H902" s="62"/>
      <c r="I902" s="61"/>
      <c r="J902" s="8"/>
      <c r="N902" s="8"/>
    </row>
    <row r="903" spans="1:14">
      <c r="A903" s="18"/>
      <c r="C903" s="8"/>
      <c r="F903" s="8"/>
      <c r="H903" s="62"/>
      <c r="I903" s="61"/>
      <c r="J903" s="8"/>
      <c r="N903" s="8"/>
    </row>
    <row r="904" spans="1:14">
      <c r="A904" s="18"/>
      <c r="C904" s="8"/>
      <c r="F904" s="8"/>
      <c r="H904" s="62"/>
      <c r="I904" s="61"/>
      <c r="J904" s="8"/>
      <c r="N904" s="8"/>
    </row>
    <row r="905" spans="1:14">
      <c r="A905" s="18"/>
      <c r="C905" s="8"/>
      <c r="F905" s="8"/>
      <c r="H905" s="62"/>
      <c r="I905" s="61"/>
      <c r="J905" s="8"/>
      <c r="N905" s="8"/>
    </row>
    <row r="906" spans="1:14">
      <c r="A906" s="18"/>
      <c r="C906" s="8"/>
      <c r="F906" s="8"/>
      <c r="H906" s="62"/>
      <c r="I906" s="61"/>
      <c r="J906" s="8"/>
      <c r="N906" s="8"/>
    </row>
    <row r="907" spans="1:14">
      <c r="A907" s="18"/>
      <c r="C907" s="8"/>
      <c r="F907" s="8"/>
      <c r="H907" s="62"/>
      <c r="I907" s="61"/>
      <c r="J907" s="8"/>
      <c r="N907" s="8"/>
    </row>
    <row r="908" spans="1:14">
      <c r="A908" s="18"/>
      <c r="C908" s="8"/>
      <c r="F908" s="8"/>
      <c r="H908" s="62"/>
      <c r="I908" s="61"/>
      <c r="J908" s="8"/>
      <c r="N908" s="8"/>
    </row>
    <row r="909" spans="1:14">
      <c r="A909" s="18"/>
      <c r="C909" s="8"/>
      <c r="F909" s="8"/>
      <c r="H909" s="62"/>
      <c r="I909" s="61"/>
      <c r="J909" s="8"/>
      <c r="N909" s="8"/>
    </row>
    <row r="910" spans="1:14">
      <c r="A910" s="18"/>
      <c r="C910" s="8"/>
      <c r="F910" s="8"/>
      <c r="H910" s="62"/>
      <c r="I910" s="61"/>
      <c r="J910" s="8"/>
      <c r="N910" s="8"/>
    </row>
    <row r="911" spans="1:14">
      <c r="A911" s="18"/>
      <c r="C911" s="8"/>
      <c r="F911" s="8"/>
      <c r="H911" s="62"/>
      <c r="I911" s="61"/>
      <c r="J911" s="8"/>
      <c r="N911" s="8"/>
    </row>
    <row r="912" spans="1:14">
      <c r="A912" s="18"/>
      <c r="C912" s="8"/>
      <c r="F912" s="8"/>
      <c r="H912" s="62"/>
      <c r="I912" s="61"/>
      <c r="J912" s="8"/>
      <c r="N912" s="8"/>
    </row>
    <row r="913" spans="1:14">
      <c r="A913" s="18"/>
      <c r="C913" s="8"/>
      <c r="F913" s="8"/>
      <c r="H913" s="62"/>
      <c r="I913" s="61"/>
      <c r="J913" s="8"/>
      <c r="N913" s="8"/>
    </row>
    <row r="914" spans="1:14">
      <c r="A914" s="18"/>
      <c r="C914" s="8"/>
      <c r="F914" s="8"/>
      <c r="H914" s="62"/>
      <c r="I914" s="61"/>
      <c r="J914" s="8"/>
      <c r="N914" s="8"/>
    </row>
    <row r="915" spans="1:14">
      <c r="A915" s="18"/>
      <c r="C915" s="8"/>
      <c r="F915" s="8"/>
      <c r="H915" s="62"/>
      <c r="I915" s="61"/>
      <c r="J915" s="8"/>
      <c r="N915" s="8"/>
    </row>
    <row r="916" spans="1:14">
      <c r="A916" s="18"/>
      <c r="C916" s="8"/>
      <c r="F916" s="8"/>
      <c r="H916" s="62"/>
      <c r="I916" s="61"/>
      <c r="J916" s="8"/>
      <c r="N916" s="8"/>
    </row>
    <row r="917" spans="1:14">
      <c r="A917" s="18"/>
      <c r="C917" s="8"/>
      <c r="F917" s="8"/>
      <c r="H917" s="62"/>
      <c r="I917" s="61"/>
      <c r="J917" s="8"/>
      <c r="N917" s="8"/>
    </row>
    <row r="918" spans="1:14">
      <c r="A918" s="18"/>
      <c r="C918" s="8"/>
      <c r="F918" s="8"/>
      <c r="H918" s="62"/>
      <c r="I918" s="61"/>
      <c r="J918" s="8"/>
      <c r="N918" s="8"/>
    </row>
    <row r="919" spans="1:14">
      <c r="A919" s="18"/>
      <c r="C919" s="8"/>
      <c r="F919" s="8"/>
      <c r="H919" s="62"/>
      <c r="I919" s="61"/>
      <c r="J919" s="8"/>
      <c r="N919" s="8"/>
    </row>
    <row r="920" spans="1:14">
      <c r="A920" s="18"/>
      <c r="C920" s="8"/>
      <c r="F920" s="8"/>
      <c r="H920" s="62"/>
      <c r="I920" s="61"/>
      <c r="J920" s="8"/>
      <c r="N920" s="8"/>
    </row>
    <row r="921" spans="1:14">
      <c r="A921" s="18"/>
      <c r="C921" s="8"/>
      <c r="F921" s="8"/>
      <c r="H921" s="62"/>
      <c r="I921" s="61"/>
      <c r="J921" s="8"/>
      <c r="N921" s="8"/>
    </row>
    <row r="922" spans="1:14">
      <c r="A922" s="18"/>
      <c r="C922" s="8"/>
      <c r="F922" s="8"/>
      <c r="H922" s="62"/>
      <c r="I922" s="61"/>
      <c r="J922" s="8"/>
      <c r="N922" s="8"/>
    </row>
    <row r="923" spans="1:14">
      <c r="A923" s="18"/>
      <c r="C923" s="8"/>
      <c r="F923" s="8"/>
      <c r="H923" s="62"/>
      <c r="I923" s="61"/>
      <c r="J923" s="8"/>
      <c r="N923" s="8"/>
    </row>
    <row r="924" spans="1:14">
      <c r="A924" s="18"/>
      <c r="C924" s="8"/>
      <c r="F924" s="8"/>
      <c r="H924" s="62"/>
      <c r="I924" s="61"/>
      <c r="J924" s="8"/>
      <c r="N924" s="8"/>
    </row>
    <row r="925" spans="1:14">
      <c r="A925" s="18"/>
      <c r="C925" s="8"/>
      <c r="F925" s="8"/>
      <c r="H925" s="62"/>
      <c r="I925" s="61"/>
      <c r="J925" s="8"/>
      <c r="N925" s="8"/>
    </row>
    <row r="926" spans="1:14">
      <c r="A926" s="18"/>
      <c r="C926" s="8"/>
      <c r="F926" s="8"/>
      <c r="H926" s="62"/>
      <c r="I926" s="61"/>
      <c r="J926" s="8"/>
      <c r="N926" s="8"/>
    </row>
    <row r="927" spans="1:14">
      <c r="A927" s="18"/>
      <c r="C927" s="8"/>
      <c r="F927" s="8"/>
      <c r="H927" s="62"/>
      <c r="I927" s="61"/>
      <c r="J927" s="8"/>
      <c r="N927" s="8"/>
    </row>
    <row r="928" spans="1:14">
      <c r="A928" s="18"/>
      <c r="C928" s="8"/>
      <c r="F928" s="8"/>
      <c r="H928" s="62"/>
      <c r="I928" s="61"/>
      <c r="J928" s="8"/>
      <c r="N928" s="8"/>
    </row>
    <row r="929" spans="1:14">
      <c r="A929" s="18"/>
      <c r="C929" s="8"/>
      <c r="F929" s="8"/>
      <c r="H929" s="62"/>
      <c r="I929" s="61"/>
      <c r="J929" s="8"/>
      <c r="N929" s="8"/>
    </row>
    <row r="930" spans="1:14">
      <c r="A930" s="18"/>
      <c r="C930" s="8"/>
      <c r="F930" s="8"/>
      <c r="H930" s="62"/>
      <c r="I930" s="61"/>
      <c r="J930" s="8"/>
      <c r="N930" s="8"/>
    </row>
    <row r="931" spans="1:14">
      <c r="A931" s="18"/>
      <c r="C931" s="8"/>
      <c r="F931" s="8"/>
      <c r="H931" s="62"/>
      <c r="I931" s="61"/>
      <c r="J931" s="8"/>
      <c r="N931" s="8"/>
    </row>
    <row r="932" spans="1:14">
      <c r="A932" s="18"/>
      <c r="C932" s="8"/>
      <c r="F932" s="8"/>
      <c r="H932" s="62"/>
      <c r="I932" s="61"/>
      <c r="J932" s="8"/>
      <c r="N932" s="8"/>
    </row>
    <row r="933" spans="1:14">
      <c r="A933" s="18"/>
      <c r="C933" s="8"/>
      <c r="F933" s="8"/>
      <c r="H933" s="62"/>
      <c r="I933" s="61"/>
      <c r="J933" s="8"/>
      <c r="N933" s="8"/>
    </row>
    <row r="934" spans="1:14">
      <c r="A934" s="18"/>
      <c r="C934" s="8"/>
      <c r="F934" s="8"/>
      <c r="H934" s="62"/>
      <c r="I934" s="61"/>
      <c r="J934" s="8"/>
      <c r="N934" s="8"/>
    </row>
    <row r="935" spans="1:14">
      <c r="A935" s="18"/>
      <c r="C935" s="8"/>
      <c r="F935" s="8"/>
      <c r="H935" s="62"/>
      <c r="I935" s="61"/>
      <c r="J935" s="8"/>
      <c r="N935" s="8"/>
    </row>
    <row r="936" spans="1:14">
      <c r="A936" s="18"/>
      <c r="C936" s="8"/>
      <c r="F936" s="8"/>
      <c r="H936" s="62"/>
      <c r="I936" s="61"/>
      <c r="J936" s="8"/>
      <c r="N936" s="8"/>
    </row>
    <row r="937" spans="1:14">
      <c r="A937" s="18"/>
      <c r="C937" s="8"/>
      <c r="F937" s="8"/>
      <c r="H937" s="62"/>
      <c r="I937" s="61"/>
      <c r="J937" s="8"/>
      <c r="N937" s="8"/>
    </row>
    <row r="938" spans="1:14">
      <c r="A938" s="18"/>
      <c r="C938" s="8"/>
      <c r="F938" s="8"/>
      <c r="H938" s="62"/>
      <c r="I938" s="61"/>
      <c r="J938" s="8"/>
      <c r="N938" s="8"/>
    </row>
    <row r="939" spans="1:14">
      <c r="A939" s="18"/>
      <c r="C939" s="8"/>
      <c r="F939" s="8"/>
      <c r="H939" s="62"/>
      <c r="I939" s="61"/>
      <c r="J939" s="8"/>
      <c r="N939" s="8"/>
    </row>
    <row r="940" spans="1:14">
      <c r="A940" s="18"/>
      <c r="C940" s="8"/>
      <c r="F940" s="8"/>
      <c r="H940" s="62"/>
      <c r="I940" s="61"/>
      <c r="J940" s="8"/>
      <c r="N940" s="8"/>
    </row>
    <row r="941" spans="1:14">
      <c r="A941" s="18"/>
      <c r="C941" s="8"/>
      <c r="F941" s="8"/>
      <c r="H941" s="62"/>
      <c r="I941" s="61"/>
      <c r="J941" s="8"/>
      <c r="N941" s="8"/>
    </row>
    <row r="942" spans="1:14">
      <c r="A942" s="18"/>
      <c r="C942" s="8"/>
      <c r="F942" s="8"/>
      <c r="H942" s="62"/>
      <c r="I942" s="61"/>
      <c r="J942" s="8"/>
      <c r="N942" s="8"/>
    </row>
    <row r="943" spans="1:14">
      <c r="A943" s="18"/>
      <c r="C943" s="8"/>
      <c r="F943" s="8"/>
      <c r="H943" s="62"/>
      <c r="I943" s="61"/>
      <c r="J943" s="8"/>
      <c r="N943" s="8"/>
    </row>
    <row r="944" spans="1:14">
      <c r="A944" s="18"/>
      <c r="C944" s="8"/>
      <c r="F944" s="8"/>
      <c r="H944" s="62"/>
      <c r="I944" s="61"/>
      <c r="J944" s="8"/>
      <c r="N944" s="8"/>
    </row>
    <row r="945" spans="1:14">
      <c r="A945" s="18"/>
      <c r="C945" s="8"/>
      <c r="F945" s="8"/>
      <c r="H945" s="62"/>
      <c r="I945" s="61"/>
      <c r="J945" s="8"/>
      <c r="N945" s="8"/>
    </row>
    <row r="946" spans="1:14">
      <c r="A946" s="18"/>
      <c r="C946" s="8"/>
      <c r="F946" s="8"/>
      <c r="H946" s="62"/>
      <c r="I946" s="61"/>
      <c r="J946" s="8"/>
      <c r="N946" s="8"/>
    </row>
    <row r="947" spans="1:14">
      <c r="A947" s="18"/>
      <c r="C947" s="8"/>
      <c r="F947" s="8"/>
      <c r="H947" s="62"/>
      <c r="I947" s="61"/>
      <c r="J947" s="8"/>
      <c r="N947" s="8"/>
    </row>
    <row r="948" spans="1:14">
      <c r="A948" s="18"/>
      <c r="C948" s="8"/>
      <c r="F948" s="8"/>
      <c r="H948" s="62"/>
      <c r="I948" s="61"/>
      <c r="J948" s="8"/>
      <c r="N948" s="8"/>
    </row>
    <row r="949" spans="1:14">
      <c r="A949" s="18"/>
      <c r="C949" s="8"/>
      <c r="F949" s="8"/>
      <c r="H949" s="62"/>
      <c r="I949" s="61"/>
      <c r="J949" s="8"/>
      <c r="N949" s="8"/>
    </row>
    <row r="950" spans="1:14">
      <c r="A950" s="18"/>
      <c r="C950" s="8"/>
      <c r="F950" s="8"/>
      <c r="H950" s="62"/>
      <c r="I950" s="61"/>
      <c r="J950" s="8"/>
      <c r="N950" s="8"/>
    </row>
    <row r="951" spans="1:14">
      <c r="A951" s="18"/>
      <c r="C951" s="8"/>
      <c r="F951" s="8"/>
      <c r="H951" s="62"/>
      <c r="I951" s="61"/>
      <c r="J951" s="8"/>
      <c r="N951" s="8"/>
    </row>
    <row r="952" spans="1:14">
      <c r="A952" s="18"/>
      <c r="C952" s="8"/>
      <c r="F952" s="8"/>
      <c r="H952" s="62"/>
      <c r="I952" s="61"/>
      <c r="J952" s="8"/>
      <c r="N952" s="8"/>
    </row>
    <row r="953" spans="1:14">
      <c r="A953" s="18"/>
      <c r="C953" s="8"/>
      <c r="F953" s="8"/>
      <c r="H953" s="62"/>
      <c r="I953" s="61"/>
      <c r="J953" s="8"/>
      <c r="N953" s="8"/>
    </row>
    <row r="954" spans="1:14">
      <c r="A954" s="18"/>
      <c r="C954" s="8"/>
      <c r="F954" s="8"/>
      <c r="H954" s="62"/>
      <c r="I954" s="61"/>
      <c r="J954" s="8"/>
      <c r="N954" s="8"/>
    </row>
    <row r="955" spans="1:14">
      <c r="A955" s="18"/>
      <c r="C955" s="8"/>
      <c r="F955" s="8"/>
      <c r="H955" s="62"/>
      <c r="I955" s="61"/>
      <c r="J955" s="8"/>
      <c r="N955" s="8"/>
    </row>
    <row r="956" spans="1:14">
      <c r="A956" s="18"/>
      <c r="C956" s="8"/>
      <c r="F956" s="8"/>
      <c r="H956" s="62"/>
      <c r="I956" s="61"/>
      <c r="J956" s="8"/>
      <c r="N956" s="8"/>
    </row>
    <row r="957" spans="1:14">
      <c r="A957" s="18"/>
      <c r="C957" s="8"/>
      <c r="F957" s="8"/>
      <c r="H957" s="62"/>
      <c r="I957" s="61"/>
      <c r="J957" s="8"/>
      <c r="N957" s="8"/>
    </row>
    <row r="958" spans="1:14">
      <c r="A958" s="18"/>
      <c r="C958" s="8"/>
      <c r="F958" s="8"/>
      <c r="H958" s="62"/>
      <c r="I958" s="61"/>
      <c r="J958" s="8"/>
      <c r="N958" s="8"/>
    </row>
    <row r="959" spans="1:14">
      <c r="A959" s="18"/>
      <c r="C959" s="8"/>
      <c r="F959" s="8"/>
      <c r="H959" s="62"/>
      <c r="I959" s="61"/>
      <c r="J959" s="8"/>
      <c r="N959" s="8"/>
    </row>
    <row r="960" spans="1:14">
      <c r="A960" s="18"/>
      <c r="C960" s="8"/>
      <c r="F960" s="8"/>
      <c r="H960" s="62"/>
      <c r="I960" s="61"/>
      <c r="J960" s="8"/>
      <c r="N960" s="8"/>
    </row>
    <row r="961" spans="1:14">
      <c r="A961" s="18"/>
      <c r="C961" s="8"/>
      <c r="F961" s="8"/>
      <c r="H961" s="62"/>
      <c r="I961" s="61"/>
      <c r="J961" s="8"/>
      <c r="N961" s="8"/>
    </row>
    <row r="962" spans="1:14">
      <c r="A962" s="18"/>
      <c r="C962" s="8"/>
      <c r="F962" s="8"/>
      <c r="H962" s="62"/>
      <c r="I962" s="61"/>
      <c r="J962" s="8"/>
      <c r="N962" s="8"/>
    </row>
    <row r="963" spans="1:14">
      <c r="A963" s="18"/>
      <c r="C963" s="8"/>
      <c r="F963" s="8"/>
      <c r="H963" s="62"/>
      <c r="I963" s="61"/>
      <c r="J963" s="8"/>
      <c r="N963" s="8"/>
    </row>
    <row r="964" spans="1:14">
      <c r="A964" s="18"/>
      <c r="C964" s="8"/>
      <c r="F964" s="8"/>
      <c r="H964" s="62"/>
      <c r="I964" s="61"/>
      <c r="J964" s="8"/>
      <c r="N964" s="8"/>
    </row>
    <row r="965" spans="1:14">
      <c r="A965" s="18"/>
      <c r="C965" s="8"/>
      <c r="F965" s="8"/>
      <c r="H965" s="62"/>
      <c r="I965" s="61"/>
      <c r="J965" s="8"/>
      <c r="N965" s="8"/>
    </row>
    <row r="966" spans="1:14">
      <c r="A966" s="18"/>
      <c r="C966" s="8"/>
      <c r="F966" s="8"/>
      <c r="H966" s="62"/>
      <c r="I966" s="61"/>
      <c r="J966" s="8"/>
      <c r="N966" s="8"/>
    </row>
    <row r="967" spans="1:14">
      <c r="A967" s="18"/>
      <c r="C967" s="8"/>
      <c r="F967" s="8"/>
      <c r="H967" s="62"/>
      <c r="I967" s="61"/>
      <c r="J967" s="8"/>
      <c r="N967" s="8"/>
    </row>
    <row r="968" spans="1:14">
      <c r="A968" s="18"/>
      <c r="C968" s="8"/>
      <c r="F968" s="8"/>
      <c r="H968" s="62"/>
      <c r="I968" s="61"/>
      <c r="J968" s="8"/>
      <c r="N968" s="8"/>
    </row>
    <row r="969" spans="1:14">
      <c r="A969" s="18"/>
      <c r="C969" s="8"/>
      <c r="F969" s="8"/>
      <c r="H969" s="62"/>
      <c r="I969" s="61"/>
      <c r="J969" s="8"/>
      <c r="N969" s="8"/>
    </row>
    <row r="970" spans="1:14">
      <c r="A970" s="18"/>
      <c r="C970" s="8"/>
      <c r="F970" s="8"/>
      <c r="H970" s="62"/>
      <c r="I970" s="61"/>
      <c r="J970" s="8"/>
      <c r="N970" s="8"/>
    </row>
    <row r="971" spans="1:14">
      <c r="A971" s="18"/>
      <c r="C971" s="8"/>
      <c r="F971" s="8"/>
      <c r="H971" s="62"/>
      <c r="I971" s="61"/>
      <c r="J971" s="8"/>
      <c r="N971" s="8"/>
    </row>
    <row r="972" spans="1:14">
      <c r="A972" s="18"/>
      <c r="C972" s="8"/>
      <c r="F972" s="8"/>
      <c r="H972" s="62"/>
      <c r="I972" s="61"/>
      <c r="J972" s="8"/>
      <c r="N972" s="8"/>
    </row>
    <row r="973" spans="1:14">
      <c r="A973" s="18"/>
      <c r="C973" s="8"/>
      <c r="F973" s="8"/>
      <c r="H973" s="62"/>
      <c r="I973" s="61"/>
      <c r="J973" s="8"/>
      <c r="N973" s="8"/>
    </row>
    <row r="974" spans="1:14">
      <c r="A974" s="18"/>
      <c r="C974" s="8"/>
      <c r="F974" s="8"/>
      <c r="H974" s="62"/>
      <c r="I974" s="61"/>
      <c r="J974" s="8"/>
      <c r="N974" s="8"/>
    </row>
    <row r="975" spans="1:14">
      <c r="A975" s="18"/>
      <c r="C975" s="8"/>
      <c r="F975" s="8"/>
      <c r="H975" s="62"/>
      <c r="I975" s="61"/>
      <c r="J975" s="8"/>
      <c r="N975" s="8"/>
    </row>
    <row r="976" spans="1:14">
      <c r="A976" s="18"/>
      <c r="C976" s="8"/>
      <c r="F976" s="8"/>
      <c r="H976" s="62"/>
      <c r="I976" s="61"/>
      <c r="J976" s="8"/>
      <c r="N976" s="8"/>
    </row>
    <row r="977" spans="1:14">
      <c r="A977" s="18"/>
      <c r="C977" s="8"/>
      <c r="F977" s="8"/>
      <c r="H977" s="62"/>
      <c r="I977" s="61"/>
      <c r="J977" s="8"/>
      <c r="N977" s="8"/>
    </row>
    <row r="978" spans="1:14">
      <c r="A978" s="18"/>
      <c r="C978" s="8"/>
      <c r="F978" s="8"/>
      <c r="H978" s="62"/>
      <c r="I978" s="61"/>
      <c r="J978" s="8"/>
      <c r="N978" s="8"/>
    </row>
    <row r="979" spans="1:14">
      <c r="A979" s="18"/>
      <c r="C979" s="8"/>
      <c r="F979" s="8"/>
      <c r="H979" s="62"/>
      <c r="I979" s="61"/>
      <c r="J979" s="8"/>
      <c r="N979" s="8"/>
    </row>
    <row r="980" spans="1:14">
      <c r="A980" s="18"/>
      <c r="C980" s="8"/>
      <c r="F980" s="8"/>
      <c r="H980" s="62"/>
      <c r="I980" s="61"/>
      <c r="J980" s="8"/>
      <c r="N980" s="8"/>
    </row>
    <row r="981" spans="1:14">
      <c r="A981" s="18"/>
      <c r="C981" s="8"/>
      <c r="F981" s="8"/>
      <c r="H981" s="62"/>
      <c r="I981" s="61"/>
      <c r="J981" s="8"/>
      <c r="N981" s="8"/>
    </row>
    <row r="982" spans="1:14">
      <c r="A982" s="18"/>
      <c r="C982" s="8"/>
      <c r="F982" s="8"/>
      <c r="H982" s="62"/>
      <c r="I982" s="61"/>
      <c r="J982" s="8"/>
      <c r="N982" s="8"/>
    </row>
    <row r="983" spans="1:14">
      <c r="A983" s="18"/>
      <c r="C983" s="8"/>
      <c r="F983" s="8"/>
      <c r="H983" s="62"/>
      <c r="I983" s="61"/>
      <c r="J983" s="8"/>
      <c r="N983" s="8"/>
    </row>
    <row r="984" spans="1:14">
      <c r="A984" s="18"/>
      <c r="C984" s="8"/>
      <c r="F984" s="8"/>
      <c r="H984" s="62"/>
      <c r="I984" s="61"/>
      <c r="J984" s="8"/>
      <c r="N984" s="8"/>
    </row>
    <row r="985" spans="1:14">
      <c r="A985" s="18"/>
      <c r="C985" s="8"/>
      <c r="F985" s="8"/>
      <c r="H985" s="62"/>
      <c r="I985" s="61"/>
      <c r="J985" s="8"/>
      <c r="N985" s="8"/>
    </row>
    <row r="986" spans="1:14">
      <c r="A986" s="18"/>
      <c r="C986" s="8"/>
      <c r="F986" s="8"/>
      <c r="H986" s="62"/>
      <c r="I986" s="61"/>
      <c r="J986" s="8"/>
      <c r="N986" s="8"/>
    </row>
    <row r="987" spans="1:14">
      <c r="A987" s="18"/>
      <c r="C987" s="8"/>
      <c r="F987" s="8"/>
      <c r="H987" s="62"/>
      <c r="I987" s="61"/>
      <c r="J987" s="8"/>
      <c r="N987" s="8"/>
    </row>
    <row r="988" spans="1:14">
      <c r="A988" s="18"/>
      <c r="C988" s="8"/>
      <c r="F988" s="8"/>
      <c r="H988" s="62"/>
      <c r="I988" s="61"/>
      <c r="J988" s="8"/>
      <c r="N988" s="8"/>
    </row>
    <row r="989" spans="1:14">
      <c r="A989" s="18"/>
      <c r="C989" s="8"/>
      <c r="F989" s="8"/>
      <c r="H989" s="62"/>
      <c r="I989" s="61"/>
      <c r="J989" s="8"/>
      <c r="N989" s="8"/>
    </row>
    <row r="990" spans="1:14">
      <c r="A990" s="18"/>
      <c r="C990" s="8"/>
      <c r="F990" s="8"/>
      <c r="H990" s="62"/>
      <c r="I990" s="61"/>
      <c r="J990" s="8"/>
      <c r="N990" s="8"/>
    </row>
    <row r="991" spans="1:14">
      <c r="A991" s="18"/>
      <c r="C991" s="8"/>
      <c r="F991" s="8"/>
      <c r="H991" s="62"/>
      <c r="I991" s="61"/>
      <c r="J991" s="8"/>
      <c r="N991" s="8"/>
    </row>
    <row r="992" spans="1:14">
      <c r="A992" s="18"/>
      <c r="C992" s="8"/>
      <c r="F992" s="8"/>
      <c r="H992" s="62"/>
      <c r="I992" s="61"/>
      <c r="J992" s="8"/>
      <c r="N992" s="8"/>
    </row>
    <row r="993" spans="1:14">
      <c r="A993" s="18"/>
      <c r="C993" s="8"/>
      <c r="F993" s="8"/>
      <c r="H993" s="62"/>
      <c r="I993" s="61"/>
      <c r="J993" s="8"/>
      <c r="N993" s="8"/>
    </row>
    <row r="994" spans="1:14">
      <c r="A994" s="18"/>
      <c r="C994" s="8"/>
      <c r="F994" s="8"/>
      <c r="H994" s="62"/>
      <c r="I994" s="61"/>
      <c r="J994" s="8"/>
      <c r="N994" s="8"/>
    </row>
    <row r="995" spans="1:14">
      <c r="A995" s="18"/>
      <c r="C995" s="8"/>
      <c r="F995" s="8"/>
      <c r="H995" s="62"/>
      <c r="I995" s="61"/>
      <c r="J995" s="8"/>
      <c r="N995" s="8"/>
    </row>
    <row r="996" spans="1:14">
      <c r="A996" s="18"/>
      <c r="C996" s="8"/>
      <c r="F996" s="8"/>
      <c r="H996" s="62"/>
      <c r="I996" s="61"/>
      <c r="J996" s="8"/>
      <c r="N996" s="8"/>
    </row>
    <row r="997" spans="1:14">
      <c r="A997" s="18"/>
      <c r="C997" s="8"/>
      <c r="F997" s="8"/>
      <c r="H997" s="62"/>
      <c r="I997" s="61"/>
      <c r="J997" s="8"/>
      <c r="N997" s="8"/>
    </row>
    <row r="998" spans="1:14">
      <c r="A998" s="18"/>
      <c r="C998" s="8"/>
      <c r="F998" s="8"/>
      <c r="H998" s="62"/>
      <c r="I998" s="61"/>
      <c r="J998" s="8"/>
      <c r="N998" s="8"/>
    </row>
    <row r="999" spans="1:14">
      <c r="A999" s="18"/>
      <c r="C999" s="8"/>
      <c r="F999" s="8"/>
      <c r="H999" s="62"/>
      <c r="I999" s="61"/>
      <c r="J999" s="8"/>
      <c r="N999" s="8"/>
    </row>
    <row r="1000" spans="1:14">
      <c r="A1000" s="18"/>
      <c r="C1000" s="8"/>
      <c r="F1000" s="8"/>
      <c r="H1000" s="62"/>
      <c r="I1000" s="61"/>
      <c r="J1000" s="8"/>
      <c r="N1000" s="8"/>
    </row>
    <row r="1001" spans="1:14">
      <c r="A1001" s="18"/>
      <c r="C1001" s="8"/>
      <c r="F1001" s="8"/>
      <c r="H1001" s="62"/>
      <c r="I1001" s="61"/>
      <c r="J1001" s="8"/>
      <c r="N1001" s="8"/>
    </row>
    <row r="1002" spans="1:14">
      <c r="A1002" s="18"/>
      <c r="C1002" s="8"/>
      <c r="F1002" s="8"/>
      <c r="H1002" s="62"/>
      <c r="I1002" s="61"/>
      <c r="J1002" s="8"/>
      <c r="N1002" s="8"/>
    </row>
    <row r="1003" spans="1:14">
      <c r="A1003" s="18"/>
      <c r="C1003" s="8"/>
      <c r="F1003" s="8"/>
      <c r="H1003" s="62"/>
      <c r="I1003" s="61"/>
      <c r="J1003" s="8"/>
      <c r="N1003" s="8"/>
    </row>
    <row r="1004" spans="1:14">
      <c r="A1004" s="18"/>
      <c r="C1004" s="8"/>
      <c r="F1004" s="8"/>
      <c r="H1004" s="62"/>
      <c r="I1004" s="61"/>
      <c r="J1004" s="8"/>
      <c r="N1004" s="8"/>
    </row>
    <row r="1005" spans="1:14">
      <c r="A1005" s="18"/>
      <c r="C1005" s="8"/>
      <c r="F1005" s="8"/>
      <c r="H1005" s="62"/>
      <c r="I1005" s="61"/>
      <c r="J1005" s="8"/>
      <c r="N1005" s="8"/>
    </row>
    <row r="1006" spans="1:14">
      <c r="A1006" s="18"/>
      <c r="C1006" s="8"/>
      <c r="F1006" s="8"/>
      <c r="H1006" s="62"/>
      <c r="I1006" s="61"/>
      <c r="J1006" s="8"/>
      <c r="N1006" s="8"/>
    </row>
    <row r="1007" spans="1:14">
      <c r="A1007" s="18"/>
      <c r="C1007" s="8"/>
      <c r="F1007" s="8"/>
      <c r="H1007" s="62"/>
      <c r="I1007" s="61"/>
      <c r="J1007" s="8"/>
      <c r="N1007" s="8"/>
    </row>
    <row r="1008" spans="1:14">
      <c r="A1008" s="18"/>
      <c r="C1008" s="8"/>
      <c r="F1008" s="8"/>
      <c r="H1008" s="62"/>
      <c r="I1008" s="61"/>
      <c r="J1008" s="8"/>
      <c r="N1008" s="8"/>
    </row>
    <row r="1009" spans="1:14">
      <c r="A1009" s="18"/>
      <c r="C1009" s="8"/>
      <c r="F1009" s="8"/>
      <c r="H1009" s="62"/>
      <c r="I1009" s="61"/>
      <c r="J1009" s="8"/>
      <c r="N1009" s="8"/>
    </row>
    <row r="1010" spans="1:14">
      <c r="A1010" s="18"/>
      <c r="C1010" s="8"/>
      <c r="F1010" s="8"/>
      <c r="H1010" s="62"/>
      <c r="I1010" s="61"/>
      <c r="J1010" s="8"/>
      <c r="N1010" s="8"/>
    </row>
    <row r="1011" spans="1:14">
      <c r="A1011" s="18"/>
      <c r="C1011" s="8"/>
      <c r="F1011" s="8"/>
      <c r="H1011" s="62"/>
      <c r="I1011" s="61"/>
      <c r="J1011" s="8"/>
      <c r="N1011" s="8"/>
    </row>
    <row r="1012" spans="1:14">
      <c r="A1012" s="18"/>
      <c r="C1012" s="8"/>
      <c r="F1012" s="8"/>
      <c r="H1012" s="62"/>
      <c r="I1012" s="61"/>
      <c r="J1012" s="8"/>
      <c r="N1012" s="8"/>
    </row>
    <row r="1013" spans="1:14">
      <c r="A1013" s="18"/>
      <c r="C1013" s="8"/>
      <c r="F1013" s="8"/>
      <c r="H1013" s="62"/>
      <c r="I1013" s="61"/>
      <c r="J1013" s="8"/>
      <c r="N1013" s="8"/>
    </row>
    <row r="1014" spans="1:14">
      <c r="A1014" s="18"/>
      <c r="C1014" s="8"/>
      <c r="F1014" s="8"/>
      <c r="H1014" s="62"/>
      <c r="I1014" s="61"/>
      <c r="J1014" s="8"/>
      <c r="N1014" s="8"/>
    </row>
    <row r="1015" spans="1:14">
      <c r="A1015" s="18"/>
      <c r="C1015" s="8"/>
      <c r="F1015" s="8"/>
      <c r="H1015" s="62"/>
      <c r="I1015" s="61"/>
      <c r="J1015" s="8"/>
      <c r="N1015" s="8"/>
    </row>
    <row r="1016" spans="1:14">
      <c r="A1016" s="18"/>
      <c r="C1016" s="8"/>
      <c r="F1016" s="8"/>
      <c r="H1016" s="62"/>
      <c r="I1016" s="61"/>
      <c r="J1016" s="8"/>
      <c r="N1016" s="8"/>
    </row>
    <row r="1017" spans="1:14">
      <c r="A1017" s="18"/>
      <c r="C1017" s="8"/>
      <c r="F1017" s="8"/>
      <c r="H1017" s="62"/>
      <c r="I1017" s="61"/>
      <c r="J1017" s="8"/>
      <c r="N1017" s="8"/>
    </row>
    <row r="1018" spans="1:14">
      <c r="A1018" s="18"/>
      <c r="C1018" s="8"/>
      <c r="F1018" s="8"/>
      <c r="H1018" s="62"/>
      <c r="I1018" s="61"/>
      <c r="J1018" s="8"/>
      <c r="N1018" s="8"/>
    </row>
    <row r="1019" spans="1:14">
      <c r="A1019" s="18"/>
      <c r="C1019" s="8"/>
      <c r="F1019" s="8"/>
      <c r="H1019" s="62"/>
      <c r="I1019" s="61"/>
      <c r="J1019" s="8"/>
      <c r="N1019" s="8"/>
    </row>
    <row r="1020" spans="1:14">
      <c r="A1020" s="18"/>
      <c r="C1020" s="8"/>
      <c r="F1020" s="8"/>
      <c r="H1020" s="62"/>
      <c r="I1020" s="61"/>
      <c r="J1020" s="8"/>
      <c r="N1020" s="8"/>
    </row>
    <row r="1021" spans="1:14">
      <c r="A1021" s="18"/>
      <c r="C1021" s="8"/>
      <c r="F1021" s="8"/>
      <c r="H1021" s="62"/>
      <c r="N1021" s="8"/>
    </row>
    <row r="1022" spans="1:14">
      <c r="A1022" s="18"/>
      <c r="C1022" s="8"/>
      <c r="F1022" s="8"/>
      <c r="H1022" s="62"/>
      <c r="N1022" s="8"/>
    </row>
    <row r="1023" spans="1:14">
      <c r="A1023" s="18"/>
      <c r="C1023" s="8"/>
      <c r="F1023" s="8"/>
      <c r="H1023" s="62"/>
      <c r="N1023" s="8"/>
    </row>
    <row r="1024" spans="1:14">
      <c r="A1024" s="18"/>
      <c r="C1024" s="8"/>
      <c r="F1024" s="8"/>
      <c r="H1024" s="62"/>
      <c r="N1024" s="8"/>
    </row>
    <row r="1025" spans="1:14">
      <c r="A1025" s="18"/>
      <c r="C1025" s="8"/>
      <c r="F1025" s="8"/>
      <c r="N1025" s="8"/>
    </row>
    <row r="1026" spans="1:14">
      <c r="A1026" s="18"/>
      <c r="C1026" s="8"/>
      <c r="F1026" s="8"/>
      <c r="N1026" s="8"/>
    </row>
    <row r="1027" spans="1:14">
      <c r="A1027" s="18"/>
      <c r="C1027" s="8"/>
      <c r="F1027" s="8"/>
    </row>
    <row r="1028" spans="1:14">
      <c r="A1028" s="18"/>
      <c r="C1028" s="8"/>
      <c r="F1028" s="8"/>
    </row>
    <row r="1029" spans="1:14">
      <c r="A1029" s="18"/>
      <c r="C1029" s="8"/>
      <c r="F1029" s="8"/>
    </row>
    <row r="1030" spans="1:14">
      <c r="A1030" s="18"/>
      <c r="C1030" s="8"/>
      <c r="F1030" s="8"/>
    </row>
    <row r="1031" spans="1:14">
      <c r="A1031" s="18"/>
      <c r="C1031" s="8"/>
      <c r="F1031" s="8"/>
    </row>
    <row r="1032" spans="1:14">
      <c r="A1032" s="18"/>
      <c r="C1032" s="8"/>
      <c r="F1032" s="8"/>
    </row>
    <row r="1033" spans="1:14">
      <c r="A1033" s="18"/>
      <c r="C1033" s="8"/>
      <c r="F1033" s="8"/>
    </row>
    <row r="1034" spans="1:14">
      <c r="A1034" s="18"/>
      <c r="C1034" s="8"/>
      <c r="F1034" s="8"/>
    </row>
    <row r="1035" spans="1:14">
      <c r="A1035" s="18"/>
      <c r="C1035" s="8"/>
      <c r="F1035" s="8"/>
    </row>
    <row r="1036" spans="1:14">
      <c r="A1036" s="18"/>
      <c r="C1036" s="8"/>
      <c r="F1036" s="8"/>
    </row>
    <row r="1037" spans="1:14">
      <c r="A1037" s="18"/>
      <c r="C1037" s="8"/>
      <c r="F1037" s="8"/>
    </row>
    <row r="1038" spans="1:14">
      <c r="A1038" s="18"/>
      <c r="C1038" s="8"/>
      <c r="F1038" s="8"/>
    </row>
    <row r="1039" spans="1:14">
      <c r="A1039" s="18"/>
      <c r="C1039" s="8"/>
      <c r="F1039" s="8"/>
    </row>
    <row r="1040" spans="1:14">
      <c r="A1040" s="18"/>
      <c r="C1040" s="8"/>
      <c r="F1040" s="8"/>
    </row>
    <row r="1041" spans="1:6">
      <c r="A1041" s="18"/>
      <c r="C1041" s="8"/>
      <c r="F1041" s="8"/>
    </row>
    <row r="1042" spans="1:6">
      <c r="A1042" s="18"/>
      <c r="C1042" s="8"/>
      <c r="F1042" s="8"/>
    </row>
    <row r="1043" spans="1:6">
      <c r="A1043" s="18"/>
      <c r="C1043" s="8"/>
      <c r="F1043" s="8"/>
    </row>
    <row r="1044" spans="1:6">
      <c r="A1044" s="18"/>
      <c r="C1044" s="8"/>
      <c r="F1044" s="8"/>
    </row>
    <row r="1045" spans="1:6">
      <c r="A1045" s="18"/>
      <c r="C1045" s="8"/>
      <c r="F1045" s="8"/>
    </row>
    <row r="1046" spans="1:6">
      <c r="A1046" s="18"/>
      <c r="C1046" s="8"/>
      <c r="F1046" s="8"/>
    </row>
    <row r="1047" spans="1:6">
      <c r="A1047" s="18"/>
      <c r="C1047" s="8"/>
      <c r="F1047" s="8"/>
    </row>
    <row r="1048" spans="1:6">
      <c r="A1048" s="18"/>
      <c r="C1048" s="8"/>
      <c r="F1048" s="8"/>
    </row>
    <row r="1049" spans="1:6">
      <c r="A1049" s="18"/>
      <c r="C1049" s="8"/>
      <c r="F1049" s="8"/>
    </row>
    <row r="1050" spans="1:6">
      <c r="A1050" s="18"/>
      <c r="C1050" s="8"/>
      <c r="F1050" s="8"/>
    </row>
    <row r="1051" spans="1:6">
      <c r="A1051" s="18"/>
      <c r="C1051" s="8"/>
      <c r="F1051" s="8"/>
    </row>
    <row r="1052" spans="1:6">
      <c r="A1052" s="18"/>
      <c r="C1052" s="8"/>
      <c r="F1052" s="8"/>
    </row>
    <row r="1053" spans="1:6">
      <c r="A1053" s="18"/>
      <c r="C1053" s="8"/>
      <c r="F1053" s="8"/>
    </row>
    <row r="1054" spans="1:6">
      <c r="A1054" s="18"/>
      <c r="C1054" s="8"/>
      <c r="F1054" s="8"/>
    </row>
    <row r="1055" spans="1:6">
      <c r="A1055" s="18"/>
      <c r="C1055" s="8"/>
      <c r="F1055" s="8"/>
    </row>
    <row r="1056" spans="1:6">
      <c r="A1056" s="18"/>
      <c r="C1056" s="8"/>
      <c r="F1056" s="8"/>
    </row>
    <row r="1057" spans="1:6">
      <c r="A1057" s="18"/>
      <c r="C1057" s="8"/>
      <c r="F1057" s="8"/>
    </row>
    <row r="1058" spans="1:6">
      <c r="A1058" s="18"/>
      <c r="C1058" s="8"/>
      <c r="F1058" s="8"/>
    </row>
    <row r="1059" spans="1:6">
      <c r="A1059" s="18"/>
      <c r="C1059" s="8"/>
      <c r="F1059" s="8"/>
    </row>
    <row r="1060" spans="1:6">
      <c r="A1060" s="18"/>
      <c r="C1060" s="8"/>
      <c r="F1060" s="8"/>
    </row>
    <row r="1061" spans="1:6">
      <c r="A1061" s="18"/>
      <c r="C1061" s="8"/>
      <c r="F1061" s="8"/>
    </row>
    <row r="1062" spans="1:6">
      <c r="A1062" s="18"/>
      <c r="C1062" s="8"/>
      <c r="F1062" s="8"/>
    </row>
    <row r="1063" spans="1:6">
      <c r="A1063" s="18"/>
      <c r="C1063" s="8"/>
      <c r="F1063" s="8"/>
    </row>
    <row r="1064" spans="1:6">
      <c r="A1064" s="18"/>
      <c r="C1064" s="8"/>
      <c r="F1064" s="8"/>
    </row>
    <row r="1065" spans="1:6">
      <c r="A1065" s="18"/>
      <c r="C1065" s="8"/>
      <c r="F1065" s="8"/>
    </row>
    <row r="1066" spans="1:6">
      <c r="A1066" s="18"/>
      <c r="C1066" s="8"/>
      <c r="F1066" s="8"/>
    </row>
    <row r="1067" spans="1:6">
      <c r="A1067" s="18"/>
      <c r="C1067" s="8"/>
      <c r="F1067" s="8"/>
    </row>
    <row r="1068" spans="1:6">
      <c r="A1068" s="18"/>
      <c r="C1068" s="8"/>
      <c r="F1068" s="8"/>
    </row>
    <row r="1069" spans="1:6">
      <c r="A1069" s="18"/>
      <c r="C1069" s="8"/>
      <c r="F1069" s="8"/>
    </row>
    <row r="1070" spans="1:6">
      <c r="A1070" s="18"/>
      <c r="C1070" s="8"/>
      <c r="F1070" s="8"/>
    </row>
    <row r="1071" spans="1:6">
      <c r="A1071" s="18"/>
      <c r="C1071" s="8"/>
      <c r="F1071" s="8"/>
    </row>
    <row r="1072" spans="1:6">
      <c r="A1072" s="18"/>
      <c r="C1072" s="8"/>
      <c r="F1072" s="8"/>
    </row>
    <row r="1073" spans="1:6">
      <c r="A1073" s="18"/>
      <c r="C1073" s="8"/>
      <c r="F1073" s="8"/>
    </row>
    <row r="1074" spans="1:6">
      <c r="A1074" s="18"/>
      <c r="C1074" s="8"/>
      <c r="F1074" s="8"/>
    </row>
    <row r="1075" spans="1:6">
      <c r="A1075" s="18"/>
      <c r="C1075" s="8"/>
      <c r="F1075" s="8"/>
    </row>
    <row r="1076" spans="1:6">
      <c r="A1076" s="18"/>
      <c r="C1076" s="8"/>
      <c r="F1076" s="8"/>
    </row>
    <row r="1077" spans="1:6">
      <c r="A1077" s="18"/>
      <c r="C1077" s="8"/>
      <c r="F1077" s="8"/>
    </row>
    <row r="1078" spans="1:6">
      <c r="A1078" s="18"/>
      <c r="C1078" s="8"/>
      <c r="F1078" s="8"/>
    </row>
    <row r="1079" spans="1:6">
      <c r="A1079" s="18"/>
      <c r="C1079" s="8"/>
      <c r="F1079" s="8"/>
    </row>
    <row r="1080" spans="1:6">
      <c r="A1080" s="18"/>
      <c r="C1080" s="8"/>
      <c r="F1080" s="8"/>
    </row>
    <row r="1081" spans="1:6">
      <c r="A1081" s="18"/>
      <c r="C1081" s="8"/>
      <c r="F1081" s="8"/>
    </row>
    <row r="1082" spans="1:6">
      <c r="A1082" s="18"/>
      <c r="C1082" s="8"/>
      <c r="F1082" s="8"/>
    </row>
    <row r="1083" spans="1:6">
      <c r="A1083" s="18"/>
      <c r="C1083" s="8"/>
      <c r="F1083" s="8"/>
    </row>
    <row r="1084" spans="1:6">
      <c r="A1084" s="18"/>
      <c r="C1084" s="8"/>
      <c r="F1084" s="8"/>
    </row>
    <row r="1085" spans="1:6">
      <c r="A1085" s="18"/>
      <c r="C1085" s="8"/>
      <c r="F1085" s="8"/>
    </row>
    <row r="1086" spans="1:6">
      <c r="A1086" s="18"/>
      <c r="C1086" s="8"/>
      <c r="F1086" s="8"/>
    </row>
    <row r="1087" spans="1:6">
      <c r="A1087" s="18"/>
      <c r="C1087" s="8"/>
      <c r="F1087" s="8"/>
    </row>
    <row r="1088" spans="1:6">
      <c r="A1088" s="18"/>
      <c r="C1088" s="8"/>
      <c r="F1088" s="8"/>
    </row>
    <row r="1089" spans="1:6">
      <c r="A1089" s="18"/>
      <c r="C1089" s="8"/>
      <c r="F1089" s="8"/>
    </row>
    <row r="1090" spans="1:6">
      <c r="A1090" s="18"/>
      <c r="C1090" s="8"/>
      <c r="F1090" s="8"/>
    </row>
    <row r="1091" spans="1:6">
      <c r="A1091" s="18"/>
      <c r="C1091" s="8"/>
      <c r="F1091" s="8"/>
    </row>
    <row r="1092" spans="1:6">
      <c r="A1092" s="18"/>
      <c r="C1092" s="8"/>
      <c r="F1092" s="8"/>
    </row>
    <row r="1093" spans="1:6">
      <c r="A1093" s="18"/>
      <c r="C1093" s="8"/>
      <c r="F1093" s="8"/>
    </row>
    <row r="1094" spans="1:6">
      <c r="A1094" s="18"/>
      <c r="C1094" s="8"/>
      <c r="F1094" s="8"/>
    </row>
    <row r="1095" spans="1:6">
      <c r="A1095" s="18"/>
      <c r="C1095" s="8"/>
      <c r="F1095" s="8"/>
    </row>
    <row r="1096" spans="1:6">
      <c r="A1096" s="18"/>
      <c r="C1096" s="8"/>
      <c r="F1096" s="8"/>
    </row>
    <row r="1097" spans="1:6">
      <c r="A1097" s="18"/>
      <c r="C1097" s="8"/>
      <c r="F1097" s="8"/>
    </row>
    <row r="1098" spans="1:6">
      <c r="A1098" s="18"/>
      <c r="C1098" s="8"/>
      <c r="F1098" s="8"/>
    </row>
    <row r="1099" spans="1:6">
      <c r="A1099" s="18"/>
      <c r="C1099" s="8"/>
      <c r="F1099" s="8"/>
    </row>
    <row r="1100" spans="1:6">
      <c r="A1100" s="18"/>
      <c r="C1100" s="8"/>
      <c r="F1100" s="8"/>
    </row>
    <row r="1101" spans="1:6">
      <c r="A1101" s="18"/>
      <c r="C1101" s="8"/>
      <c r="F1101" s="8"/>
    </row>
    <row r="1102" spans="1:6">
      <c r="A1102" s="18"/>
      <c r="C1102" s="8"/>
      <c r="F1102" s="8"/>
    </row>
    <row r="1103" spans="1:6">
      <c r="A1103" s="18"/>
      <c r="C1103" s="8"/>
      <c r="F1103" s="8"/>
    </row>
    <row r="1104" spans="1:6">
      <c r="A1104" s="18"/>
      <c r="C1104" s="8"/>
      <c r="F1104" s="8"/>
    </row>
    <row r="1105" spans="1:6">
      <c r="A1105" s="18"/>
      <c r="C1105" s="8"/>
      <c r="F1105" s="8"/>
    </row>
    <row r="1106" spans="1:6">
      <c r="A1106" s="18"/>
      <c r="C1106" s="8"/>
      <c r="F1106" s="8"/>
    </row>
    <row r="1107" spans="1:6">
      <c r="A1107" s="18"/>
      <c r="C1107" s="8"/>
      <c r="F1107" s="8"/>
    </row>
    <row r="1108" spans="1:6">
      <c r="A1108" s="18"/>
      <c r="C1108" s="8"/>
      <c r="F1108" s="8"/>
    </row>
    <row r="1109" spans="1:6">
      <c r="A1109" s="18"/>
      <c r="C1109" s="8"/>
      <c r="F1109" s="8"/>
    </row>
    <row r="1110" spans="1:6">
      <c r="A1110" s="18"/>
      <c r="C1110" s="8"/>
      <c r="F1110" s="8"/>
    </row>
    <row r="1111" spans="1:6">
      <c r="A1111" s="18"/>
      <c r="C1111" s="8"/>
      <c r="F1111" s="8"/>
    </row>
    <row r="1112" spans="1:6">
      <c r="A1112" s="18"/>
      <c r="C1112" s="8"/>
      <c r="F1112" s="8"/>
    </row>
    <row r="1113" spans="1:6">
      <c r="A1113" s="18"/>
      <c r="C1113" s="8"/>
      <c r="F1113" s="8"/>
    </row>
    <row r="1114" spans="1:6">
      <c r="A1114" s="18"/>
      <c r="C1114" s="8"/>
      <c r="F1114" s="8"/>
    </row>
    <row r="1115" spans="1:6">
      <c r="A1115" s="18"/>
      <c r="C1115" s="8"/>
      <c r="F1115" s="8"/>
    </row>
    <row r="1116" spans="1:6">
      <c r="A1116" s="18"/>
      <c r="C1116" s="8"/>
      <c r="F1116" s="8"/>
    </row>
    <row r="1117" spans="1:6">
      <c r="A1117" s="18"/>
      <c r="C1117" s="8"/>
      <c r="F1117" s="8"/>
    </row>
    <row r="1118" spans="1:6">
      <c r="A1118" s="18"/>
      <c r="C1118" s="8"/>
      <c r="F1118" s="8"/>
    </row>
    <row r="1119" spans="1:6">
      <c r="A1119" s="18"/>
      <c r="C1119" s="8"/>
      <c r="F1119" s="8"/>
    </row>
    <row r="1120" spans="1:6">
      <c r="A1120" s="18"/>
      <c r="C1120" s="8"/>
      <c r="F1120" s="8"/>
    </row>
    <row r="1121" spans="1:6">
      <c r="A1121" s="18"/>
      <c r="C1121" s="8"/>
      <c r="F1121" s="8"/>
    </row>
    <row r="1122" spans="1:6">
      <c r="A1122" s="18"/>
      <c r="C1122" s="8"/>
      <c r="F1122" s="8"/>
    </row>
    <row r="1123" spans="1:6">
      <c r="A1123" s="18"/>
      <c r="C1123" s="8"/>
      <c r="F1123" s="8"/>
    </row>
    <row r="1124" spans="1:6">
      <c r="A1124" s="18"/>
      <c r="C1124" s="8"/>
      <c r="F1124" s="8"/>
    </row>
    <row r="1125" spans="1:6">
      <c r="A1125" s="18"/>
      <c r="C1125" s="8"/>
      <c r="F1125" s="8"/>
    </row>
    <row r="1126" spans="1:6">
      <c r="A1126" s="18"/>
      <c r="C1126" s="8"/>
      <c r="F1126" s="8"/>
    </row>
    <row r="1127" spans="1:6">
      <c r="A1127" s="18"/>
      <c r="C1127" s="8"/>
      <c r="F1127" s="8"/>
    </row>
    <row r="1128" spans="1:6">
      <c r="A1128" s="18"/>
      <c r="C1128" s="8"/>
      <c r="F1128" s="8"/>
    </row>
    <row r="1129" spans="1:6">
      <c r="A1129" s="18"/>
      <c r="C1129" s="8"/>
      <c r="F1129" s="8"/>
    </row>
    <row r="1130" spans="1:6">
      <c r="A1130" s="18"/>
      <c r="C1130" s="8"/>
      <c r="F1130" s="8"/>
    </row>
    <row r="1131" spans="1:6">
      <c r="A1131" s="18"/>
      <c r="C1131" s="8"/>
      <c r="F1131" s="8"/>
    </row>
    <row r="1132" spans="1:6">
      <c r="A1132" s="18"/>
      <c r="C1132" s="8"/>
      <c r="F1132" s="8"/>
    </row>
    <row r="1133" spans="1:6">
      <c r="A1133" s="18"/>
      <c r="C1133" s="8"/>
      <c r="F1133" s="8"/>
    </row>
    <row r="1134" spans="1:6">
      <c r="A1134" s="18"/>
      <c r="C1134" s="8"/>
      <c r="F1134" s="8"/>
    </row>
    <row r="1135" spans="1:6">
      <c r="A1135" s="18"/>
      <c r="C1135" s="8"/>
      <c r="F1135" s="8"/>
    </row>
    <row r="1136" spans="1:6">
      <c r="A1136" s="18"/>
      <c r="C1136" s="8"/>
      <c r="F1136" s="8"/>
    </row>
    <row r="1137" spans="1:6">
      <c r="A1137" s="18"/>
      <c r="C1137" s="8"/>
      <c r="F1137" s="8"/>
    </row>
    <row r="1138" spans="1:6">
      <c r="A1138" s="18"/>
      <c r="C1138" s="8"/>
      <c r="F1138" s="8"/>
    </row>
    <row r="1139" spans="1:6">
      <c r="A1139" s="18"/>
      <c r="C1139" s="8"/>
      <c r="F1139" s="8"/>
    </row>
    <row r="1140" spans="1:6">
      <c r="A1140" s="18"/>
      <c r="C1140" s="8"/>
      <c r="F1140" s="8"/>
    </row>
    <row r="1141" spans="1:6">
      <c r="A1141" s="18"/>
      <c r="C1141" s="8"/>
      <c r="F1141" s="8"/>
    </row>
    <row r="1142" spans="1:6">
      <c r="A1142" s="18"/>
      <c r="C1142" s="8"/>
      <c r="F1142" s="8"/>
    </row>
    <row r="1143" spans="1:6">
      <c r="A1143" s="18"/>
      <c r="C1143" s="8"/>
      <c r="F1143" s="8"/>
    </row>
    <row r="1144" spans="1:6">
      <c r="A1144" s="18"/>
      <c r="C1144" s="8"/>
      <c r="F1144" s="8"/>
    </row>
    <row r="1145" spans="1:6">
      <c r="A1145" s="18"/>
      <c r="C1145" s="8"/>
      <c r="F1145" s="8"/>
    </row>
    <row r="1146" spans="1:6">
      <c r="A1146" s="18"/>
      <c r="C1146" s="8"/>
      <c r="F1146" s="8"/>
    </row>
    <row r="1147" spans="1:6">
      <c r="A1147" s="18"/>
      <c r="C1147" s="8"/>
      <c r="F1147" s="8"/>
    </row>
    <row r="1148" spans="1:6">
      <c r="A1148" s="18"/>
      <c r="C1148" s="8"/>
      <c r="F1148" s="8"/>
    </row>
    <row r="1149" spans="1:6">
      <c r="A1149" s="18"/>
      <c r="C1149" s="8"/>
      <c r="F1149" s="8"/>
    </row>
    <row r="1150" spans="1:6">
      <c r="A1150" s="18"/>
      <c r="C1150" s="8"/>
      <c r="F1150" s="8"/>
    </row>
    <row r="1151" spans="1:6">
      <c r="A1151" s="18"/>
      <c r="C1151" s="8"/>
      <c r="F1151" s="8"/>
    </row>
    <row r="1152" spans="1:6">
      <c r="A1152" s="18"/>
      <c r="C1152" s="8"/>
      <c r="F1152" s="8"/>
    </row>
    <row r="1153" spans="1:6">
      <c r="A1153" s="18"/>
      <c r="C1153" s="8"/>
      <c r="F1153" s="8"/>
    </row>
    <row r="1154" spans="1:6">
      <c r="A1154" s="18"/>
      <c r="C1154" s="8"/>
      <c r="F1154" s="8"/>
    </row>
    <row r="1155" spans="1:6">
      <c r="A1155" s="18"/>
      <c r="C1155" s="8"/>
      <c r="F1155" s="8"/>
    </row>
    <row r="1156" spans="1:6">
      <c r="A1156" s="18"/>
      <c r="C1156" s="8"/>
      <c r="F1156" s="8"/>
    </row>
    <row r="1157" spans="1:6">
      <c r="A1157" s="18"/>
      <c r="C1157" s="8"/>
      <c r="F1157" s="8"/>
    </row>
    <row r="1158" spans="1:6">
      <c r="A1158" s="18"/>
      <c r="C1158" s="8"/>
      <c r="F1158" s="8"/>
    </row>
    <row r="1159" spans="1:6">
      <c r="A1159" s="18"/>
      <c r="C1159" s="8"/>
      <c r="F1159" s="8"/>
    </row>
    <row r="1160" spans="1:6">
      <c r="A1160" s="18"/>
      <c r="C1160" s="8"/>
      <c r="F1160" s="8"/>
    </row>
    <row r="1161" spans="1:6">
      <c r="A1161" s="18"/>
      <c r="C1161" s="8"/>
      <c r="F1161" s="8"/>
    </row>
    <row r="1162" spans="1:6">
      <c r="A1162" s="18"/>
      <c r="C1162" s="8"/>
      <c r="F1162" s="8"/>
    </row>
    <row r="1163" spans="1:6">
      <c r="A1163" s="18"/>
      <c r="C1163" s="8"/>
      <c r="F1163" s="8"/>
    </row>
    <row r="1164" spans="1:6">
      <c r="A1164" s="18"/>
      <c r="C1164" s="8"/>
      <c r="F1164" s="8"/>
    </row>
    <row r="1165" spans="1:6">
      <c r="A1165" s="18"/>
      <c r="C1165" s="8"/>
      <c r="F1165" s="8"/>
    </row>
    <row r="1166" spans="1:6">
      <c r="A1166" s="18"/>
      <c r="C1166" s="8"/>
      <c r="F1166" s="8"/>
    </row>
    <row r="1167" spans="1:6">
      <c r="A1167" s="18"/>
      <c r="C1167" s="8"/>
      <c r="F1167" s="8"/>
    </row>
    <row r="1168" spans="1:6">
      <c r="A1168" s="18"/>
      <c r="C1168" s="8"/>
      <c r="F1168" s="8"/>
    </row>
    <row r="1169" spans="1:6">
      <c r="A1169" s="18"/>
      <c r="C1169" s="8"/>
      <c r="F1169" s="8"/>
    </row>
    <row r="1170" spans="1:6">
      <c r="A1170" s="18"/>
      <c r="C1170" s="8"/>
      <c r="F1170" s="8"/>
    </row>
    <row r="1171" spans="1:6">
      <c r="A1171" s="18"/>
      <c r="C1171" s="8"/>
      <c r="F1171" s="8"/>
    </row>
    <row r="1172" spans="1:6">
      <c r="A1172" s="18"/>
      <c r="C1172" s="8"/>
      <c r="F1172" s="8"/>
    </row>
    <row r="1173" spans="1:6">
      <c r="A1173" s="18"/>
      <c r="C1173" s="8"/>
      <c r="F1173" s="8"/>
    </row>
    <row r="1174" spans="1:6">
      <c r="A1174" s="18"/>
      <c r="C1174" s="8"/>
      <c r="F1174" s="8"/>
    </row>
    <row r="1175" spans="1:6">
      <c r="A1175" s="18"/>
      <c r="C1175" s="8"/>
      <c r="F1175" s="8"/>
    </row>
    <row r="1176" spans="1:6">
      <c r="A1176" s="18"/>
      <c r="C1176" s="8"/>
      <c r="F1176" s="8"/>
    </row>
    <row r="1177" spans="1:6">
      <c r="A1177" s="18"/>
      <c r="C1177" s="8"/>
      <c r="F1177" s="8"/>
    </row>
    <row r="1178" spans="1:6">
      <c r="A1178" s="18"/>
      <c r="C1178" s="8"/>
      <c r="F1178" s="8"/>
    </row>
    <row r="1179" spans="1:6">
      <c r="A1179" s="18"/>
      <c r="C1179" s="8"/>
      <c r="F1179" s="8"/>
    </row>
    <row r="1180" spans="1:6">
      <c r="A1180" s="18"/>
      <c r="C1180" s="8"/>
      <c r="F1180" s="8"/>
    </row>
    <row r="1181" spans="1:6">
      <c r="A1181" s="18"/>
      <c r="C1181" s="8"/>
      <c r="F1181" s="8"/>
    </row>
    <row r="1182" spans="1:6">
      <c r="A1182" s="18"/>
      <c r="C1182" s="8"/>
      <c r="F1182" s="8"/>
    </row>
    <row r="1183" spans="1:6">
      <c r="A1183" s="18"/>
      <c r="C1183" s="8"/>
      <c r="F1183" s="8"/>
    </row>
    <row r="1184" spans="1:6">
      <c r="A1184" s="18"/>
      <c r="C1184" s="8"/>
      <c r="F1184" s="8"/>
    </row>
    <row r="1185" spans="1:6">
      <c r="A1185" s="18"/>
      <c r="C1185" s="8"/>
      <c r="F1185" s="8"/>
    </row>
    <row r="1186" spans="1:6">
      <c r="A1186" s="18"/>
      <c r="C1186" s="8"/>
      <c r="F1186" s="8"/>
    </row>
    <row r="1187" spans="1:6">
      <c r="A1187" s="18"/>
      <c r="C1187" s="8"/>
      <c r="F1187" s="8"/>
    </row>
    <row r="1188" spans="1:6">
      <c r="A1188" s="18"/>
      <c r="C1188" s="8"/>
      <c r="F1188" s="8"/>
    </row>
    <row r="1189" spans="1:6">
      <c r="A1189" s="18"/>
      <c r="C1189" s="8"/>
      <c r="F1189" s="8"/>
    </row>
    <row r="1190" spans="1:6">
      <c r="A1190" s="18"/>
      <c r="C1190" s="8"/>
      <c r="F1190" s="8"/>
    </row>
    <row r="1191" spans="1:6">
      <c r="A1191" s="18"/>
      <c r="C1191" s="8"/>
      <c r="F1191" s="8"/>
    </row>
    <row r="1192" spans="1:6">
      <c r="A1192" s="18"/>
      <c r="C1192" s="8"/>
      <c r="F1192" s="8"/>
    </row>
    <row r="1193" spans="1:6">
      <c r="A1193" s="18"/>
      <c r="C1193" s="8"/>
      <c r="F1193" s="8"/>
    </row>
    <row r="1194" spans="1:6">
      <c r="A1194" s="18"/>
      <c r="C1194" s="8"/>
      <c r="F1194" s="8"/>
    </row>
    <row r="1195" spans="1:6">
      <c r="A1195" s="18"/>
      <c r="C1195" s="8"/>
      <c r="F1195" s="8"/>
    </row>
    <row r="1196" spans="1:6">
      <c r="A1196" s="18"/>
      <c r="C1196" s="8"/>
      <c r="F1196" s="8"/>
    </row>
    <row r="1197" spans="1:6">
      <c r="A1197" s="18"/>
      <c r="C1197" s="8"/>
      <c r="F1197" s="8"/>
    </row>
    <row r="1198" spans="1:6">
      <c r="A1198" s="18"/>
      <c r="C1198" s="8"/>
      <c r="F1198" s="8"/>
    </row>
    <row r="1199" spans="1:6">
      <c r="A1199" s="18"/>
      <c r="C1199" s="8"/>
      <c r="F1199" s="8"/>
    </row>
    <row r="1200" spans="1:6">
      <c r="A1200" s="18"/>
      <c r="C1200" s="8"/>
      <c r="F1200" s="8"/>
    </row>
    <row r="1201" spans="1:6">
      <c r="A1201" s="18"/>
      <c r="C1201" s="8"/>
      <c r="F1201" s="8"/>
    </row>
    <row r="1202" spans="1:6">
      <c r="A1202" s="18"/>
      <c r="C1202" s="8"/>
      <c r="F1202" s="8"/>
    </row>
    <row r="1203" spans="1:6">
      <c r="A1203" s="18"/>
      <c r="C1203" s="8"/>
      <c r="F1203" s="8"/>
    </row>
    <row r="1204" spans="1:6">
      <c r="A1204" s="18"/>
      <c r="C1204" s="8"/>
      <c r="F1204" s="8"/>
    </row>
    <row r="1205" spans="1:6">
      <c r="A1205" s="18"/>
      <c r="C1205" s="8"/>
      <c r="F1205" s="8"/>
    </row>
    <row r="1206" spans="1:6">
      <c r="A1206" s="18"/>
      <c r="C1206" s="8"/>
      <c r="F1206" s="8"/>
    </row>
    <row r="1207" spans="1:6">
      <c r="A1207" s="18"/>
      <c r="C1207" s="8"/>
      <c r="F1207" s="8"/>
    </row>
    <row r="1208" spans="1:6">
      <c r="A1208" s="18"/>
      <c r="C1208" s="8"/>
      <c r="F1208" s="8"/>
    </row>
    <row r="1209" spans="1:6">
      <c r="A1209" s="18"/>
      <c r="C1209" s="8"/>
      <c r="F1209" s="8"/>
    </row>
    <row r="1210" spans="1:6">
      <c r="A1210" s="18"/>
      <c r="C1210" s="8"/>
      <c r="F1210" s="8"/>
    </row>
    <row r="1211" spans="1:6">
      <c r="A1211" s="18"/>
      <c r="C1211" s="8"/>
      <c r="F1211" s="8"/>
    </row>
    <row r="1212" spans="1:6">
      <c r="A1212" s="18"/>
      <c r="C1212" s="8"/>
      <c r="F1212" s="8"/>
    </row>
    <row r="1213" spans="1:6">
      <c r="A1213" s="18"/>
      <c r="C1213" s="8"/>
      <c r="F1213" s="8"/>
    </row>
    <row r="1214" spans="1:6">
      <c r="A1214" s="18"/>
      <c r="C1214" s="8"/>
      <c r="F1214" s="8"/>
    </row>
    <row r="1215" spans="1:6">
      <c r="A1215" s="18"/>
      <c r="C1215" s="8"/>
      <c r="F1215" s="8"/>
    </row>
    <row r="1216" spans="1:6">
      <c r="A1216" s="18"/>
      <c r="C1216" s="8"/>
      <c r="F1216" s="8"/>
    </row>
    <row r="1217" spans="1:6">
      <c r="A1217" s="18"/>
      <c r="C1217" s="8"/>
      <c r="F1217" s="8"/>
    </row>
    <row r="1218" spans="1:6">
      <c r="A1218" s="18"/>
      <c r="C1218" s="8"/>
      <c r="F1218" s="8"/>
    </row>
    <row r="1219" spans="1:6">
      <c r="A1219" s="18"/>
      <c r="C1219" s="8"/>
      <c r="F1219" s="8"/>
    </row>
    <row r="1220" spans="1:6">
      <c r="A1220" s="18"/>
      <c r="C1220" s="8"/>
      <c r="F1220" s="8"/>
    </row>
    <row r="1221" spans="1:6">
      <c r="A1221" s="18"/>
      <c r="C1221" s="8"/>
      <c r="F1221" s="8"/>
    </row>
    <row r="1222" spans="1:6">
      <c r="A1222" s="18"/>
      <c r="C1222" s="8"/>
      <c r="F1222" s="8"/>
    </row>
    <row r="1223" spans="1:6">
      <c r="A1223" s="18"/>
      <c r="C1223" s="8"/>
      <c r="F1223" s="8"/>
    </row>
    <row r="1224" spans="1:6">
      <c r="A1224" s="18"/>
      <c r="C1224" s="8"/>
      <c r="F1224" s="8"/>
    </row>
    <row r="1225" spans="1:6">
      <c r="A1225" s="18"/>
      <c r="C1225" s="8"/>
      <c r="F1225" s="8"/>
    </row>
    <row r="1226" spans="1:6">
      <c r="A1226" s="18"/>
      <c r="C1226" s="8"/>
      <c r="F1226" s="8"/>
    </row>
    <row r="1227" spans="1:6">
      <c r="A1227" s="18"/>
      <c r="C1227" s="8"/>
      <c r="F1227" s="8"/>
    </row>
    <row r="1228" spans="1:6">
      <c r="A1228" s="18"/>
      <c r="C1228" s="8"/>
      <c r="F1228" s="8"/>
    </row>
    <row r="1229" spans="1:6">
      <c r="A1229" s="18"/>
      <c r="C1229" s="8"/>
      <c r="F1229" s="8"/>
    </row>
    <row r="1230" spans="1:6">
      <c r="A1230" s="18"/>
      <c r="C1230" s="8"/>
      <c r="F1230" s="8"/>
    </row>
    <row r="1231" spans="1:6">
      <c r="A1231" s="18"/>
      <c r="C1231" s="8"/>
      <c r="F1231" s="8"/>
    </row>
    <row r="1232" spans="1:6">
      <c r="A1232" s="18"/>
      <c r="C1232" s="8"/>
      <c r="F1232" s="8"/>
    </row>
    <row r="1233" spans="1:6">
      <c r="A1233" s="18"/>
      <c r="C1233" s="8"/>
      <c r="F1233" s="8"/>
    </row>
    <row r="1234" spans="1:6">
      <c r="A1234" s="18"/>
      <c r="C1234" s="8"/>
      <c r="F1234" s="8"/>
    </row>
    <row r="1235" spans="1:6">
      <c r="A1235" s="18"/>
      <c r="C1235" s="8"/>
      <c r="F1235" s="8"/>
    </row>
    <row r="1236" spans="1:6">
      <c r="A1236" s="18"/>
      <c r="C1236" s="8"/>
      <c r="F1236" s="8"/>
    </row>
    <row r="1237" spans="1:6">
      <c r="A1237" s="18"/>
      <c r="C1237" s="8"/>
      <c r="F1237" s="8"/>
    </row>
    <row r="1238" spans="1:6">
      <c r="A1238" s="18"/>
      <c r="C1238" s="8"/>
      <c r="F1238" s="8"/>
    </row>
    <row r="1239" spans="1:6">
      <c r="A1239" s="18"/>
      <c r="C1239" s="8"/>
      <c r="F1239" s="8"/>
    </row>
    <row r="1240" spans="1:6">
      <c r="A1240" s="18"/>
      <c r="C1240" s="8"/>
      <c r="F1240" s="8"/>
    </row>
    <row r="1241" spans="1:6">
      <c r="A1241" s="18"/>
      <c r="C1241" s="8"/>
      <c r="F1241" s="8"/>
    </row>
    <row r="1242" spans="1:6">
      <c r="A1242" s="18"/>
      <c r="C1242" s="8"/>
      <c r="F1242" s="8"/>
    </row>
    <row r="1243" spans="1:6">
      <c r="A1243" s="18"/>
      <c r="C1243" s="8"/>
      <c r="F1243" s="8"/>
    </row>
    <row r="1244" spans="1:6">
      <c r="A1244" s="18"/>
      <c r="C1244" s="8"/>
      <c r="F1244" s="8"/>
    </row>
    <row r="1245" spans="1:6">
      <c r="A1245" s="18"/>
      <c r="C1245" s="8"/>
      <c r="F1245" s="8"/>
    </row>
    <row r="1246" spans="1:6">
      <c r="A1246" s="18"/>
      <c r="C1246" s="8"/>
      <c r="F1246" s="8"/>
    </row>
    <row r="1247" spans="1:6">
      <c r="A1247" s="18"/>
      <c r="C1247" s="8"/>
      <c r="F1247" s="8"/>
    </row>
    <row r="1248" spans="1:6">
      <c r="A1248" s="18"/>
      <c r="C1248" s="8"/>
      <c r="F1248" s="8"/>
    </row>
    <row r="1249" spans="1:6">
      <c r="A1249" s="18"/>
      <c r="C1249" s="8"/>
      <c r="F1249" s="8"/>
    </row>
    <row r="1250" spans="1:6">
      <c r="A1250" s="18"/>
      <c r="C1250" s="8"/>
      <c r="F1250" s="8"/>
    </row>
    <row r="1251" spans="1:6">
      <c r="A1251" s="18"/>
      <c r="C1251" s="8"/>
      <c r="F1251" s="8"/>
    </row>
    <row r="1252" spans="1:6">
      <c r="A1252" s="18"/>
      <c r="C1252" s="8"/>
      <c r="F1252" s="8"/>
    </row>
    <row r="1253" spans="1:6">
      <c r="A1253" s="18"/>
      <c r="C1253" s="8"/>
      <c r="F1253" s="8"/>
    </row>
    <row r="1254" spans="1:6">
      <c r="A1254" s="18"/>
      <c r="C1254" s="8"/>
      <c r="F1254" s="8"/>
    </row>
    <row r="1255" spans="1:6">
      <c r="A1255" s="18"/>
      <c r="C1255" s="8"/>
      <c r="F1255" s="8"/>
    </row>
    <row r="1256" spans="1:6">
      <c r="A1256" s="18"/>
      <c r="C1256" s="8"/>
      <c r="F1256" s="8"/>
    </row>
    <row r="1257" spans="1:6">
      <c r="A1257" s="18"/>
      <c r="C1257" s="8"/>
      <c r="F1257" s="8"/>
    </row>
    <row r="1258" spans="1:6">
      <c r="A1258" s="18"/>
      <c r="C1258" s="8"/>
      <c r="F1258" s="8"/>
    </row>
    <row r="1259" spans="1:6">
      <c r="A1259" s="18"/>
      <c r="C1259" s="8"/>
      <c r="F1259" s="8"/>
    </row>
    <row r="1260" spans="1:6">
      <c r="A1260" s="18"/>
      <c r="C1260" s="8"/>
      <c r="F1260" s="8"/>
    </row>
    <row r="1261" spans="1:6">
      <c r="A1261" s="18"/>
      <c r="C1261" s="8"/>
      <c r="F1261" s="8"/>
    </row>
    <row r="1262" spans="1:6">
      <c r="A1262" s="18"/>
      <c r="C1262" s="8"/>
      <c r="F1262" s="8"/>
    </row>
    <row r="1263" spans="1:6">
      <c r="A1263" s="18"/>
      <c r="C1263" s="8"/>
      <c r="F1263" s="8"/>
    </row>
    <row r="1264" spans="1:6">
      <c r="A1264" s="18"/>
      <c r="C1264" s="8"/>
      <c r="F1264" s="8"/>
    </row>
    <row r="1265" spans="1:6">
      <c r="A1265" s="18"/>
      <c r="C1265" s="8"/>
      <c r="F1265" s="8"/>
    </row>
    <row r="1266" spans="1:6">
      <c r="A1266" s="18"/>
      <c r="C1266" s="8"/>
      <c r="F1266" s="8"/>
    </row>
    <row r="1267" spans="1:6">
      <c r="A1267" s="18"/>
      <c r="C1267" s="8"/>
      <c r="F1267" s="8"/>
    </row>
    <row r="1268" spans="1:6">
      <c r="A1268" s="18"/>
      <c r="C1268" s="8"/>
      <c r="F1268" s="8"/>
    </row>
    <row r="1269" spans="1:6">
      <c r="A1269" s="18"/>
      <c r="C1269" s="8"/>
      <c r="F1269" s="8"/>
    </row>
    <row r="1270" spans="1:6">
      <c r="A1270" s="18"/>
      <c r="C1270" s="8"/>
      <c r="F1270" s="8"/>
    </row>
    <row r="1271" spans="1:6">
      <c r="A1271" s="18"/>
      <c r="C1271" s="8"/>
      <c r="F1271" s="8"/>
    </row>
    <row r="1272" spans="1:6">
      <c r="A1272" s="18"/>
      <c r="C1272" s="8"/>
      <c r="F1272" s="8"/>
    </row>
    <row r="1273" spans="1:6">
      <c r="A1273" s="18"/>
      <c r="C1273" s="8"/>
      <c r="F1273" s="8"/>
    </row>
    <row r="1274" spans="1:6">
      <c r="A1274" s="18"/>
      <c r="C1274" s="8"/>
      <c r="F1274" s="8"/>
    </row>
    <row r="1275" spans="1:6">
      <c r="A1275" s="18"/>
      <c r="C1275" s="8"/>
      <c r="F1275" s="8"/>
    </row>
    <row r="1276" spans="1:6">
      <c r="A1276" s="18"/>
      <c r="C1276" s="8"/>
      <c r="F1276" s="8"/>
    </row>
    <row r="1277" spans="1:6">
      <c r="A1277" s="18"/>
      <c r="C1277" s="8"/>
      <c r="F1277" s="8"/>
    </row>
    <row r="1278" spans="1:6">
      <c r="A1278" s="18"/>
      <c r="C1278" s="8"/>
      <c r="F1278" s="8"/>
    </row>
    <row r="1279" spans="1:6">
      <c r="A1279" s="18"/>
      <c r="C1279" s="8"/>
      <c r="F1279" s="8"/>
    </row>
    <row r="1280" spans="1:6">
      <c r="A1280" s="18"/>
      <c r="C1280" s="8"/>
      <c r="F1280" s="8"/>
    </row>
    <row r="1281" spans="1:6">
      <c r="A1281" s="18"/>
      <c r="C1281" s="8"/>
      <c r="F1281" s="8"/>
    </row>
    <row r="1282" spans="1:6">
      <c r="A1282" s="18"/>
      <c r="C1282" s="8"/>
      <c r="F1282" s="8"/>
    </row>
    <row r="1283" spans="1:6">
      <c r="A1283" s="18"/>
      <c r="C1283" s="8"/>
      <c r="F1283" s="8"/>
    </row>
    <row r="1284" spans="1:6">
      <c r="A1284" s="18"/>
      <c r="C1284" s="8"/>
      <c r="F1284" s="8"/>
    </row>
    <row r="1285" spans="1:6">
      <c r="A1285" s="18"/>
      <c r="C1285" s="8"/>
      <c r="F1285" s="8"/>
    </row>
    <row r="1286" spans="1:6">
      <c r="A1286" s="18"/>
      <c r="C1286" s="8"/>
      <c r="F1286" s="8"/>
    </row>
    <row r="1287" spans="1:6">
      <c r="A1287" s="18"/>
      <c r="C1287" s="8"/>
      <c r="F1287" s="8"/>
    </row>
    <row r="1288" spans="1:6">
      <c r="A1288" s="18"/>
      <c r="C1288" s="8"/>
      <c r="F1288" s="8"/>
    </row>
    <row r="1289" spans="1:6">
      <c r="A1289" s="18"/>
      <c r="C1289" s="8"/>
      <c r="F1289" s="8"/>
    </row>
    <row r="1290" spans="1:6">
      <c r="A1290" s="18"/>
      <c r="C1290" s="8"/>
      <c r="F1290" s="8"/>
    </row>
    <row r="1291" spans="1:6">
      <c r="A1291" s="18"/>
      <c r="C1291" s="8"/>
      <c r="F1291" s="8"/>
    </row>
    <row r="1292" spans="1:6">
      <c r="A1292" s="18"/>
      <c r="C1292" s="8"/>
      <c r="F1292" s="8"/>
    </row>
    <row r="1293" spans="1:6">
      <c r="A1293" s="18"/>
      <c r="C1293" s="8"/>
      <c r="F1293" s="8"/>
    </row>
    <row r="1294" spans="1:6">
      <c r="A1294" s="18"/>
      <c r="C1294" s="8"/>
      <c r="F1294" s="8"/>
    </row>
    <row r="1295" spans="1:6">
      <c r="A1295" s="18"/>
      <c r="C1295" s="8"/>
      <c r="F1295" s="8"/>
    </row>
    <row r="1296" spans="1:6">
      <c r="A1296" s="18"/>
      <c r="C1296" s="8"/>
      <c r="F1296" s="8"/>
    </row>
    <row r="1297" spans="1:6">
      <c r="A1297" s="18"/>
      <c r="C1297" s="8"/>
      <c r="F1297" s="8"/>
    </row>
    <row r="1298" spans="1:6">
      <c r="A1298" s="18"/>
      <c r="C1298" s="8"/>
      <c r="F1298" s="8"/>
    </row>
    <row r="1299" spans="1:6">
      <c r="A1299" s="18"/>
      <c r="C1299" s="8"/>
      <c r="F1299" s="8"/>
    </row>
    <row r="1300" spans="1:6">
      <c r="A1300" s="18"/>
      <c r="C1300" s="8"/>
      <c r="F1300" s="8"/>
    </row>
    <row r="1301" spans="1:6">
      <c r="A1301" s="18"/>
      <c r="C1301" s="8"/>
      <c r="F1301" s="8"/>
    </row>
    <row r="1302" spans="1:6">
      <c r="A1302" s="18"/>
      <c r="C1302" s="8"/>
      <c r="F1302" s="8"/>
    </row>
    <row r="1303" spans="1:6">
      <c r="A1303" s="18"/>
      <c r="C1303" s="8"/>
      <c r="F1303" s="8"/>
    </row>
    <row r="1304" spans="1:6">
      <c r="A1304" s="18"/>
      <c r="C1304" s="8"/>
      <c r="F1304" s="8"/>
    </row>
    <row r="1305" spans="1:6">
      <c r="A1305" s="18"/>
      <c r="C1305" s="8"/>
      <c r="F1305" s="8"/>
    </row>
    <row r="1306" spans="1:6">
      <c r="A1306" s="18"/>
      <c r="C1306" s="8"/>
      <c r="F1306" s="8"/>
    </row>
    <row r="1307" spans="1:6">
      <c r="A1307" s="18"/>
      <c r="C1307" s="8"/>
      <c r="F1307" s="8"/>
    </row>
    <row r="1308" spans="1:6">
      <c r="A1308" s="18"/>
      <c r="C1308" s="8"/>
      <c r="F1308" s="8"/>
    </row>
    <row r="1309" spans="1:6">
      <c r="A1309" s="18"/>
      <c r="C1309" s="8"/>
      <c r="F1309" s="8"/>
    </row>
    <row r="1310" spans="1:6">
      <c r="A1310" s="18"/>
      <c r="C1310" s="8"/>
      <c r="F1310" s="8"/>
    </row>
    <row r="1311" spans="1:6">
      <c r="A1311" s="18"/>
      <c r="C1311" s="8"/>
      <c r="F1311" s="8"/>
    </row>
    <row r="1312" spans="1:6">
      <c r="A1312" s="18"/>
      <c r="C1312" s="8"/>
      <c r="F1312" s="8"/>
    </row>
    <row r="1313" spans="1:6">
      <c r="A1313" s="18"/>
      <c r="C1313" s="8"/>
      <c r="F1313" s="8"/>
    </row>
    <row r="1314" spans="1:6">
      <c r="A1314" s="18"/>
      <c r="C1314" s="8"/>
      <c r="F1314" s="8"/>
    </row>
    <row r="1315" spans="1:6">
      <c r="A1315" s="18"/>
      <c r="C1315" s="8"/>
      <c r="F1315" s="8"/>
    </row>
    <row r="1316" spans="1:6">
      <c r="A1316" s="18"/>
      <c r="C1316" s="8"/>
      <c r="F1316" s="8"/>
    </row>
    <row r="1317" spans="1:6">
      <c r="A1317" s="18"/>
      <c r="C1317" s="8"/>
      <c r="F1317" s="8"/>
    </row>
    <row r="1318" spans="1:6">
      <c r="A1318" s="18"/>
      <c r="C1318" s="8"/>
      <c r="F1318" s="8"/>
    </row>
    <row r="1319" spans="1:6">
      <c r="A1319" s="18"/>
      <c r="C1319" s="8"/>
      <c r="F1319" s="8"/>
    </row>
    <row r="1320" spans="1:6">
      <c r="A1320" s="18"/>
      <c r="C1320" s="8"/>
      <c r="F1320" s="8"/>
    </row>
    <row r="1321" spans="1:6">
      <c r="A1321" s="18"/>
      <c r="C1321" s="8"/>
      <c r="F1321" s="8"/>
    </row>
    <row r="1322" spans="1:6">
      <c r="A1322" s="18"/>
      <c r="C1322" s="8"/>
      <c r="F1322" s="8"/>
    </row>
    <row r="1323" spans="1:6">
      <c r="A1323" s="18"/>
      <c r="C1323" s="8"/>
      <c r="F1323" s="8"/>
    </row>
    <row r="1324" spans="1:6">
      <c r="A1324" s="18"/>
      <c r="C1324" s="8"/>
      <c r="F1324" s="8"/>
    </row>
    <row r="1325" spans="1:6">
      <c r="A1325" s="18"/>
      <c r="C1325" s="8"/>
      <c r="F1325" s="8"/>
    </row>
    <row r="1326" spans="1:6">
      <c r="A1326" s="18"/>
      <c r="C1326" s="8"/>
      <c r="F1326" s="8"/>
    </row>
    <row r="1327" spans="1:6">
      <c r="A1327" s="18"/>
      <c r="C1327" s="8"/>
      <c r="F1327" s="8"/>
    </row>
    <row r="1328" spans="1:6">
      <c r="A1328" s="18"/>
      <c r="C1328" s="8"/>
      <c r="F1328" s="8"/>
    </row>
    <row r="1329" spans="1:6">
      <c r="A1329" s="18"/>
      <c r="C1329" s="8"/>
      <c r="F1329" s="8"/>
    </row>
    <row r="1330" spans="1:6">
      <c r="A1330" s="18"/>
      <c r="C1330" s="8"/>
      <c r="F1330" s="8"/>
    </row>
    <row r="1331" spans="1:6">
      <c r="A1331" s="18"/>
      <c r="C1331" s="8"/>
      <c r="F1331" s="8"/>
    </row>
    <row r="1332" spans="1:6">
      <c r="A1332" s="18"/>
      <c r="C1332" s="8"/>
      <c r="F1332" s="8"/>
    </row>
    <row r="1333" spans="1:6">
      <c r="A1333" s="18"/>
      <c r="C1333" s="8"/>
      <c r="F1333" s="8"/>
    </row>
    <row r="1334" spans="1:6">
      <c r="A1334" s="18"/>
      <c r="C1334" s="8"/>
      <c r="F1334" s="8"/>
    </row>
    <row r="1335" spans="1:6">
      <c r="A1335" s="18"/>
      <c r="C1335" s="8"/>
      <c r="F1335" s="8"/>
    </row>
    <row r="1336" spans="1:6">
      <c r="A1336" s="18"/>
      <c r="C1336" s="8"/>
      <c r="F1336" s="8"/>
    </row>
    <row r="1337" spans="1:6">
      <c r="A1337" s="18"/>
      <c r="C1337" s="8"/>
      <c r="F1337" s="8"/>
    </row>
    <row r="1338" spans="1:6">
      <c r="A1338" s="18"/>
      <c r="C1338" s="8"/>
      <c r="F1338" s="8"/>
    </row>
    <row r="1339" spans="1:6">
      <c r="A1339" s="18"/>
      <c r="C1339" s="8"/>
      <c r="F1339" s="8"/>
    </row>
    <row r="1340" spans="1:6">
      <c r="A1340" s="18"/>
      <c r="C1340" s="8"/>
      <c r="F1340" s="8"/>
    </row>
    <row r="1341" spans="1:6">
      <c r="A1341" s="18"/>
      <c r="C1341" s="8"/>
      <c r="F1341" s="8"/>
    </row>
    <row r="1342" spans="1:6">
      <c r="A1342" s="18"/>
      <c r="C1342" s="8"/>
      <c r="F1342" s="8"/>
    </row>
    <row r="1343" spans="1:6">
      <c r="A1343" s="18"/>
      <c r="C1343" s="8"/>
      <c r="F1343" s="8"/>
    </row>
    <row r="1344" spans="1:6">
      <c r="A1344" s="18"/>
      <c r="C1344" s="8"/>
      <c r="F1344" s="8"/>
    </row>
    <row r="1345" spans="1:6">
      <c r="A1345" s="18"/>
      <c r="C1345" s="8"/>
      <c r="F1345" s="8"/>
    </row>
    <row r="1346" spans="1:6">
      <c r="A1346" s="18"/>
      <c r="C1346" s="8"/>
      <c r="F1346" s="8"/>
    </row>
    <row r="1347" spans="1:6">
      <c r="A1347" s="18"/>
      <c r="C1347" s="8"/>
      <c r="F1347" s="8"/>
    </row>
    <row r="1348" spans="1:6">
      <c r="A1348" s="18"/>
      <c r="C1348" s="8"/>
      <c r="F1348" s="8"/>
    </row>
    <row r="1349" spans="1:6">
      <c r="A1349" s="18"/>
      <c r="C1349" s="8"/>
      <c r="F1349" s="8"/>
    </row>
    <row r="1350" spans="1:6">
      <c r="A1350" s="18"/>
      <c r="C1350" s="8"/>
      <c r="F1350" s="8"/>
    </row>
    <row r="1351" spans="1:6">
      <c r="A1351" s="18"/>
      <c r="C1351" s="8"/>
      <c r="F1351" s="8"/>
    </row>
    <row r="1352" spans="1:6">
      <c r="A1352" s="18"/>
      <c r="C1352" s="8"/>
      <c r="F1352" s="8"/>
    </row>
    <row r="1353" spans="1:6">
      <c r="A1353" s="18"/>
      <c r="C1353" s="8"/>
      <c r="F1353" s="8"/>
    </row>
    <row r="1354" spans="1:6">
      <c r="A1354" s="18"/>
      <c r="C1354" s="8"/>
      <c r="F1354" s="8"/>
    </row>
    <row r="1355" spans="1:6">
      <c r="A1355" s="18"/>
      <c r="C1355" s="8"/>
      <c r="F1355" s="8"/>
    </row>
    <row r="1356" spans="1:6">
      <c r="A1356" s="18"/>
      <c r="C1356" s="8"/>
      <c r="F1356" s="8"/>
    </row>
    <row r="1357" spans="1:6">
      <c r="A1357" s="18"/>
      <c r="C1357" s="8"/>
      <c r="F1357" s="8"/>
    </row>
    <row r="1358" spans="1:6">
      <c r="A1358" s="18"/>
      <c r="C1358" s="8"/>
      <c r="F1358" s="8"/>
    </row>
    <row r="1359" spans="1:6">
      <c r="A1359" s="18"/>
      <c r="C1359" s="8"/>
      <c r="F1359" s="8"/>
    </row>
    <row r="1360" spans="1:6">
      <c r="A1360" s="18"/>
      <c r="C1360" s="8"/>
      <c r="F1360" s="8"/>
    </row>
    <row r="1361" spans="1:6">
      <c r="A1361" s="18"/>
      <c r="C1361" s="8"/>
      <c r="F1361" s="8"/>
    </row>
    <row r="1362" spans="1:6">
      <c r="A1362" s="18"/>
      <c r="C1362" s="8"/>
      <c r="F1362" s="8"/>
    </row>
    <row r="1363" spans="1:6">
      <c r="A1363" s="18"/>
      <c r="C1363" s="8"/>
      <c r="F1363" s="8"/>
    </row>
    <row r="1364" spans="1:6">
      <c r="A1364" s="18"/>
      <c r="C1364" s="8"/>
      <c r="F1364" s="8"/>
    </row>
    <row r="1365" spans="1:6">
      <c r="A1365" s="18"/>
      <c r="C1365" s="8"/>
      <c r="F1365" s="8"/>
    </row>
    <row r="1366" spans="1:6">
      <c r="A1366" s="18"/>
      <c r="C1366" s="8"/>
      <c r="F1366" s="8"/>
    </row>
    <row r="1367" spans="1:6">
      <c r="A1367" s="18"/>
      <c r="C1367" s="8"/>
      <c r="F1367" s="8"/>
    </row>
    <row r="1368" spans="1:6">
      <c r="A1368" s="18"/>
      <c r="C1368" s="8"/>
      <c r="F1368" s="8"/>
    </row>
    <row r="1369" spans="1:6">
      <c r="A1369" s="18"/>
      <c r="C1369" s="8"/>
      <c r="F1369" s="8"/>
    </row>
    <row r="1370" spans="1:6">
      <c r="A1370" s="18"/>
      <c r="C1370" s="8"/>
      <c r="F1370" s="8"/>
    </row>
    <row r="1371" spans="1:6">
      <c r="A1371" s="18"/>
      <c r="C1371" s="8"/>
      <c r="F1371" s="8"/>
    </row>
    <row r="1372" spans="1:6">
      <c r="A1372" s="18"/>
      <c r="C1372" s="8"/>
      <c r="F1372" s="8"/>
    </row>
    <row r="1373" spans="1:6">
      <c r="A1373" s="18"/>
      <c r="C1373" s="8"/>
      <c r="F1373" s="8"/>
    </row>
    <row r="1374" spans="1:6">
      <c r="A1374" s="18"/>
      <c r="C1374" s="8"/>
      <c r="F1374" s="8"/>
    </row>
    <row r="1375" spans="1:6">
      <c r="A1375" s="18"/>
      <c r="C1375" s="8"/>
      <c r="F1375" s="8"/>
    </row>
    <row r="1376" spans="1:6">
      <c r="A1376" s="18"/>
      <c r="C1376" s="8"/>
      <c r="F1376" s="8"/>
    </row>
    <row r="1377" spans="1:6">
      <c r="A1377" s="18"/>
      <c r="C1377" s="8"/>
      <c r="F1377" s="8"/>
    </row>
    <row r="1378" spans="1:6">
      <c r="A1378" s="18"/>
      <c r="C1378" s="8"/>
      <c r="F1378" s="8"/>
    </row>
    <row r="1379" spans="1:6">
      <c r="A1379" s="18"/>
      <c r="C1379" s="8"/>
      <c r="F1379" s="8"/>
    </row>
    <row r="1380" spans="1:6">
      <c r="A1380" s="18"/>
      <c r="C1380" s="8"/>
      <c r="F1380" s="8"/>
    </row>
    <row r="1381" spans="1:6">
      <c r="A1381" s="18"/>
      <c r="C1381" s="8"/>
      <c r="F1381" s="8"/>
    </row>
    <row r="1382" spans="1:6">
      <c r="A1382" s="18"/>
      <c r="C1382" s="8"/>
      <c r="F1382" s="8"/>
    </row>
    <row r="1383" spans="1:6">
      <c r="A1383" s="18"/>
      <c r="C1383" s="8"/>
      <c r="F1383" s="8"/>
    </row>
    <row r="1384" spans="1:6">
      <c r="A1384" s="18"/>
      <c r="C1384" s="8"/>
      <c r="F1384" s="8"/>
    </row>
    <row r="1385" spans="1:6">
      <c r="A1385" s="18"/>
      <c r="C1385" s="8"/>
      <c r="F1385" s="8"/>
    </row>
    <row r="1386" spans="1:6">
      <c r="A1386" s="18"/>
      <c r="C1386" s="8"/>
      <c r="F1386" s="8"/>
    </row>
    <row r="1387" spans="1:6">
      <c r="A1387" s="18"/>
      <c r="C1387" s="8"/>
      <c r="F1387" s="8"/>
    </row>
    <row r="1388" spans="1:6">
      <c r="A1388" s="18"/>
      <c r="C1388" s="8"/>
      <c r="F1388" s="8"/>
    </row>
    <row r="1389" spans="1:6">
      <c r="A1389" s="18"/>
      <c r="C1389" s="8"/>
      <c r="F1389" s="8"/>
    </row>
    <row r="1390" spans="1:6">
      <c r="A1390" s="18"/>
      <c r="C1390" s="8"/>
      <c r="F1390" s="8"/>
    </row>
    <row r="1391" spans="1:6">
      <c r="A1391" s="18"/>
      <c r="C1391" s="8"/>
      <c r="F1391" s="8"/>
    </row>
    <row r="1392" spans="1:6">
      <c r="A1392" s="18"/>
      <c r="C1392" s="8"/>
      <c r="F1392" s="8"/>
    </row>
    <row r="1393" spans="1:6">
      <c r="A1393" s="18"/>
      <c r="C1393" s="8"/>
      <c r="F1393" s="8"/>
    </row>
    <row r="1394" spans="1:6">
      <c r="A1394" s="18"/>
      <c r="C1394" s="8"/>
      <c r="F1394" s="8"/>
    </row>
    <row r="1395" spans="1:6">
      <c r="A1395" s="18"/>
      <c r="C1395" s="8"/>
      <c r="F1395" s="8"/>
    </row>
    <row r="1396" spans="1:6">
      <c r="A1396" s="18"/>
      <c r="C1396" s="8"/>
      <c r="F1396" s="8"/>
    </row>
    <row r="1397" spans="1:6">
      <c r="A1397" s="18"/>
      <c r="C1397" s="8"/>
      <c r="F1397" s="8"/>
    </row>
    <row r="1398" spans="1:6">
      <c r="A1398" s="18"/>
      <c r="C1398" s="8"/>
      <c r="F1398" s="8"/>
    </row>
    <row r="1399" spans="1:6">
      <c r="A1399" s="18"/>
      <c r="C1399" s="8"/>
      <c r="F1399" s="8"/>
    </row>
    <row r="1400" spans="1:6">
      <c r="A1400" s="18"/>
      <c r="C1400" s="8"/>
      <c r="F1400" s="8"/>
    </row>
    <row r="1401" spans="1:6">
      <c r="A1401" s="18"/>
      <c r="C1401" s="8"/>
      <c r="F1401" s="8"/>
    </row>
    <row r="1402" spans="1:6">
      <c r="A1402" s="18"/>
      <c r="C1402" s="8"/>
      <c r="F1402" s="8"/>
    </row>
    <row r="1403" spans="1:6">
      <c r="A1403" s="18"/>
      <c r="C1403" s="8"/>
      <c r="F1403" s="8"/>
    </row>
    <row r="1404" spans="1:6">
      <c r="A1404" s="18"/>
      <c r="C1404" s="8"/>
      <c r="F1404" s="8"/>
    </row>
    <row r="1405" spans="1:6">
      <c r="A1405" s="18"/>
      <c r="C1405" s="8"/>
      <c r="F1405" s="8"/>
    </row>
    <row r="1406" spans="1:6">
      <c r="A1406" s="18"/>
      <c r="C1406" s="8"/>
      <c r="F1406" s="8"/>
    </row>
    <row r="1407" spans="1:6">
      <c r="A1407" s="18"/>
      <c r="C1407" s="8"/>
      <c r="F1407" s="8"/>
    </row>
    <row r="1408" spans="1:6">
      <c r="A1408" s="18"/>
      <c r="C1408" s="8"/>
      <c r="F1408" s="8"/>
    </row>
    <row r="1409" spans="1:6">
      <c r="A1409" s="18"/>
      <c r="C1409" s="8"/>
      <c r="F1409" s="8"/>
    </row>
    <row r="1410" spans="1:6">
      <c r="A1410" s="18"/>
      <c r="C1410" s="8"/>
      <c r="F1410" s="8"/>
    </row>
    <row r="1411" spans="1:6">
      <c r="A1411" s="18"/>
      <c r="C1411" s="8"/>
      <c r="F1411" s="8"/>
    </row>
    <row r="1412" spans="1:6">
      <c r="A1412" s="18"/>
      <c r="C1412" s="8"/>
      <c r="F1412" s="8"/>
    </row>
    <row r="1413" spans="1:6">
      <c r="A1413" s="18"/>
      <c r="C1413" s="8"/>
      <c r="F1413" s="8"/>
    </row>
    <row r="1414" spans="1:6">
      <c r="A1414" s="18"/>
      <c r="C1414" s="8"/>
      <c r="F1414" s="8"/>
    </row>
    <row r="1415" spans="1:6">
      <c r="A1415" s="18"/>
      <c r="C1415" s="8"/>
      <c r="F1415" s="8"/>
    </row>
    <row r="1416" spans="1:6">
      <c r="A1416" s="18"/>
      <c r="C1416" s="8"/>
      <c r="F1416" s="8"/>
    </row>
    <row r="1417" spans="1:6">
      <c r="A1417" s="18"/>
      <c r="C1417" s="8"/>
      <c r="F1417" s="8"/>
    </row>
    <row r="1418" spans="1:6">
      <c r="A1418" s="18"/>
      <c r="C1418" s="8"/>
      <c r="F1418" s="8"/>
    </row>
    <row r="1419" spans="1:6">
      <c r="A1419" s="18"/>
      <c r="C1419" s="8"/>
      <c r="F1419" s="8"/>
    </row>
    <row r="1420" spans="1:6">
      <c r="A1420" s="18"/>
      <c r="C1420" s="8"/>
      <c r="F1420" s="8"/>
    </row>
    <row r="1421" spans="1:6">
      <c r="A1421" s="18"/>
      <c r="C1421" s="8"/>
      <c r="F1421" s="8"/>
    </row>
    <row r="1422" spans="1:6">
      <c r="A1422" s="18"/>
      <c r="C1422" s="8"/>
      <c r="F1422" s="8"/>
    </row>
    <row r="1423" spans="1:6">
      <c r="A1423" s="18"/>
      <c r="C1423" s="8"/>
      <c r="F1423" s="8"/>
    </row>
    <row r="1424" spans="1:6">
      <c r="A1424" s="18"/>
      <c r="C1424" s="8"/>
      <c r="F1424" s="8"/>
    </row>
    <row r="1425" spans="1:6">
      <c r="A1425" s="18"/>
      <c r="C1425" s="8"/>
      <c r="F1425" s="8"/>
    </row>
    <row r="1426" spans="1:6">
      <c r="A1426" s="18"/>
      <c r="C1426" s="8"/>
      <c r="F1426" s="8"/>
    </row>
    <row r="1427" spans="1:6">
      <c r="A1427" s="18"/>
      <c r="C1427" s="8"/>
      <c r="F1427" s="8"/>
    </row>
    <row r="1428" spans="1:6">
      <c r="A1428" s="18"/>
      <c r="C1428" s="8"/>
      <c r="F1428" s="8"/>
    </row>
    <row r="1429" spans="1:6">
      <c r="A1429" s="18"/>
      <c r="C1429" s="8"/>
      <c r="F1429" s="8"/>
    </row>
    <row r="1430" spans="1:6">
      <c r="A1430" s="18"/>
      <c r="C1430" s="8"/>
      <c r="F1430" s="8"/>
    </row>
    <row r="1431" spans="1:6">
      <c r="A1431" s="18"/>
      <c r="C1431" s="8"/>
      <c r="F1431" s="8"/>
    </row>
    <row r="1432" spans="1:6">
      <c r="A1432" s="18"/>
      <c r="C1432" s="8"/>
      <c r="F1432" s="8"/>
    </row>
    <row r="1433" spans="1:6">
      <c r="A1433" s="18"/>
      <c r="C1433" s="8"/>
      <c r="F1433" s="8"/>
    </row>
    <row r="1434" spans="1:6">
      <c r="A1434" s="18"/>
      <c r="C1434" s="8"/>
      <c r="F1434" s="8"/>
    </row>
    <row r="1435" spans="1:6">
      <c r="A1435" s="18"/>
      <c r="C1435" s="8"/>
      <c r="F1435" s="8"/>
    </row>
    <row r="1436" spans="1:6">
      <c r="A1436" s="18"/>
      <c r="C1436" s="8"/>
      <c r="F1436" s="8"/>
    </row>
    <row r="1437" spans="1:6">
      <c r="A1437" s="18"/>
      <c r="C1437" s="8"/>
      <c r="F1437" s="8"/>
    </row>
    <row r="1438" spans="1:6">
      <c r="A1438" s="18"/>
      <c r="C1438" s="8"/>
      <c r="F1438" s="8"/>
    </row>
    <row r="1439" spans="1:6">
      <c r="A1439" s="18"/>
      <c r="C1439" s="8"/>
      <c r="F1439" s="8"/>
    </row>
    <row r="1440" spans="1:6">
      <c r="A1440" s="18"/>
      <c r="C1440" s="8"/>
      <c r="F1440" s="8"/>
    </row>
    <row r="1441" spans="1:6">
      <c r="A1441" s="18"/>
      <c r="C1441" s="8"/>
      <c r="F1441" s="8"/>
    </row>
    <row r="1442" spans="1:6">
      <c r="A1442" s="18"/>
      <c r="C1442" s="8"/>
      <c r="F1442" s="8"/>
    </row>
    <row r="1443" spans="1:6">
      <c r="A1443" s="18"/>
      <c r="C1443" s="8"/>
      <c r="F1443" s="8"/>
    </row>
    <row r="1444" spans="1:6">
      <c r="A1444" s="18"/>
      <c r="C1444" s="8"/>
      <c r="F1444" s="8"/>
    </row>
    <row r="1445" spans="1:6">
      <c r="A1445" s="18"/>
      <c r="C1445" s="8"/>
      <c r="F1445" s="8"/>
    </row>
    <row r="1446" spans="1:6">
      <c r="A1446" s="18"/>
      <c r="C1446" s="8"/>
      <c r="F1446" s="8"/>
    </row>
    <row r="1447" spans="1:6">
      <c r="A1447" s="18"/>
      <c r="C1447" s="8"/>
      <c r="F1447" s="8"/>
    </row>
    <row r="1448" spans="1:6">
      <c r="A1448" s="18"/>
      <c r="C1448" s="8"/>
      <c r="F1448" s="8"/>
    </row>
    <row r="1449" spans="1:6">
      <c r="A1449" s="18"/>
      <c r="C1449" s="8"/>
      <c r="F1449" s="8"/>
    </row>
    <row r="1450" spans="1:6">
      <c r="A1450" s="18"/>
      <c r="C1450" s="8"/>
      <c r="F1450" s="8"/>
    </row>
    <row r="1451" spans="1:6">
      <c r="A1451" s="18"/>
      <c r="C1451" s="8"/>
      <c r="F1451" s="8"/>
    </row>
    <row r="1452" spans="1:6">
      <c r="A1452" s="18"/>
      <c r="C1452" s="8"/>
      <c r="F1452" s="8"/>
    </row>
    <row r="1453" spans="1:6">
      <c r="A1453" s="18"/>
      <c r="C1453" s="8"/>
      <c r="F1453" s="8"/>
    </row>
    <row r="1454" spans="1:6">
      <c r="A1454" s="18"/>
      <c r="C1454" s="8"/>
      <c r="F1454" s="8"/>
    </row>
    <row r="1455" spans="1:6">
      <c r="A1455" s="18"/>
      <c r="C1455" s="8"/>
      <c r="F1455" s="8"/>
    </row>
    <row r="1456" spans="1:6">
      <c r="A1456" s="18"/>
      <c r="C1456" s="8"/>
      <c r="F1456" s="8"/>
    </row>
    <row r="1457" spans="1:6">
      <c r="A1457" s="18"/>
      <c r="C1457" s="8"/>
      <c r="F1457" s="8"/>
    </row>
    <row r="1458" spans="1:6">
      <c r="A1458" s="18"/>
      <c r="C1458" s="8"/>
      <c r="F1458" s="8"/>
    </row>
    <row r="1459" spans="1:6">
      <c r="A1459" s="18"/>
      <c r="C1459" s="8"/>
      <c r="F1459" s="8"/>
    </row>
    <row r="1460" spans="1:6">
      <c r="A1460" s="18"/>
      <c r="C1460" s="8"/>
      <c r="F1460" s="8"/>
    </row>
    <row r="1461" spans="1:6">
      <c r="A1461" s="18"/>
      <c r="C1461" s="8"/>
      <c r="F1461" s="8"/>
    </row>
    <row r="1462" spans="1:6">
      <c r="A1462" s="18"/>
      <c r="C1462" s="8"/>
      <c r="F1462" s="8"/>
    </row>
    <row r="1463" spans="1:6">
      <c r="A1463" s="18"/>
      <c r="C1463" s="8"/>
      <c r="F1463" s="8"/>
    </row>
    <row r="1464" spans="1:6">
      <c r="A1464" s="18"/>
      <c r="C1464" s="8"/>
      <c r="F1464" s="8"/>
    </row>
    <row r="1465" spans="1:6">
      <c r="A1465" s="18"/>
      <c r="C1465" s="8"/>
      <c r="F1465" s="8"/>
    </row>
    <row r="1466" spans="1:6">
      <c r="A1466" s="18"/>
      <c r="C1466" s="8"/>
      <c r="F1466" s="8"/>
    </row>
    <row r="1467" spans="1:6">
      <c r="A1467" s="18"/>
      <c r="C1467" s="8"/>
      <c r="F1467" s="8"/>
    </row>
    <row r="1468" spans="1:6">
      <c r="A1468" s="18"/>
      <c r="C1468" s="8"/>
      <c r="F1468" s="8"/>
    </row>
    <row r="1469" spans="1:6">
      <c r="A1469" s="18"/>
      <c r="C1469" s="8"/>
      <c r="F1469" s="8"/>
    </row>
    <row r="1470" spans="1:6">
      <c r="A1470" s="18"/>
      <c r="C1470" s="8"/>
      <c r="F1470" s="8"/>
    </row>
    <row r="1471" spans="1:6">
      <c r="A1471" s="18"/>
      <c r="C1471" s="8"/>
      <c r="F1471" s="8"/>
    </row>
    <row r="1472" spans="1:6">
      <c r="A1472" s="18"/>
      <c r="C1472" s="8"/>
      <c r="F1472" s="8"/>
    </row>
    <row r="1473" spans="1:6">
      <c r="A1473" s="18"/>
      <c r="C1473" s="8"/>
      <c r="F1473" s="8"/>
    </row>
    <row r="1474" spans="1:6">
      <c r="A1474" s="18"/>
      <c r="C1474" s="8"/>
      <c r="F1474" s="8"/>
    </row>
    <row r="1475" spans="1:6">
      <c r="A1475" s="18"/>
      <c r="C1475" s="8"/>
      <c r="F1475" s="8"/>
    </row>
    <row r="1476" spans="1:6">
      <c r="A1476" s="18"/>
      <c r="C1476" s="8"/>
      <c r="F1476" s="8"/>
    </row>
    <row r="1477" spans="1:6">
      <c r="A1477" s="18"/>
      <c r="C1477" s="8"/>
      <c r="F1477" s="8"/>
    </row>
    <row r="1478" spans="1:6">
      <c r="A1478" s="18"/>
      <c r="C1478" s="8"/>
      <c r="F1478" s="8"/>
    </row>
    <row r="1479" spans="1:6">
      <c r="A1479" s="18"/>
      <c r="C1479" s="8"/>
      <c r="F1479" s="8"/>
    </row>
    <row r="1480" spans="1:6">
      <c r="A1480" s="18"/>
      <c r="C1480" s="8"/>
      <c r="F1480" s="8"/>
    </row>
    <row r="1481" spans="1:6">
      <c r="A1481" s="18"/>
      <c r="C1481" s="8"/>
      <c r="F1481" s="8"/>
    </row>
    <row r="1482" spans="1:6">
      <c r="A1482" s="18"/>
      <c r="C1482" s="8"/>
      <c r="F1482" s="8"/>
    </row>
    <row r="1483" spans="1:6">
      <c r="A1483" s="18"/>
      <c r="C1483" s="8"/>
      <c r="F1483" s="8"/>
    </row>
    <row r="1484" spans="1:6">
      <c r="A1484" s="18"/>
      <c r="C1484" s="8"/>
      <c r="F1484" s="8"/>
    </row>
    <row r="1485" spans="1:6">
      <c r="A1485" s="18"/>
      <c r="C1485" s="8"/>
      <c r="F1485" s="8"/>
    </row>
    <row r="1486" spans="1:6">
      <c r="A1486" s="18"/>
      <c r="C1486" s="8"/>
      <c r="F1486" s="8"/>
    </row>
    <row r="1487" spans="1:6">
      <c r="A1487" s="18"/>
      <c r="C1487" s="8"/>
      <c r="F1487" s="8"/>
    </row>
    <row r="1488" spans="1:6">
      <c r="A1488" s="18"/>
      <c r="C1488" s="8"/>
      <c r="F1488" s="8"/>
    </row>
    <row r="1489" spans="1:6">
      <c r="A1489" s="18"/>
      <c r="C1489" s="8"/>
      <c r="F1489" s="8"/>
    </row>
    <row r="1490" spans="1:6">
      <c r="A1490" s="18"/>
      <c r="C1490" s="8"/>
      <c r="F1490" s="8"/>
    </row>
    <row r="1491" spans="1:6">
      <c r="A1491" s="18"/>
      <c r="C1491" s="8"/>
      <c r="F1491" s="8"/>
    </row>
    <row r="1492" spans="1:6">
      <c r="A1492" s="18"/>
      <c r="C1492" s="8"/>
      <c r="F1492" s="8"/>
    </row>
    <row r="1493" spans="1:6">
      <c r="A1493" s="18"/>
      <c r="C1493" s="8"/>
      <c r="F1493" s="8"/>
    </row>
    <row r="1494" spans="1:6">
      <c r="A1494" s="18"/>
      <c r="C1494" s="8"/>
      <c r="F1494" s="8"/>
    </row>
    <row r="1495" spans="1:6">
      <c r="A1495" s="18"/>
      <c r="C1495" s="8"/>
      <c r="F1495" s="8"/>
    </row>
    <row r="1496" spans="1:6">
      <c r="A1496" s="18"/>
      <c r="C1496" s="8"/>
      <c r="F1496" s="8"/>
    </row>
    <row r="1497" spans="1:6">
      <c r="A1497" s="18"/>
      <c r="C1497" s="8"/>
      <c r="F1497" s="8"/>
    </row>
    <row r="1498" spans="1:6">
      <c r="A1498" s="18"/>
      <c r="C1498" s="8"/>
      <c r="F1498" s="8"/>
    </row>
    <row r="1499" spans="1:6">
      <c r="A1499" s="18"/>
      <c r="C1499" s="8"/>
      <c r="F1499" s="8"/>
    </row>
    <row r="1500" spans="1:6">
      <c r="A1500" s="18"/>
      <c r="C1500" s="8"/>
      <c r="F1500" s="8"/>
    </row>
    <row r="1501" spans="1:6">
      <c r="A1501" s="18"/>
      <c r="C1501" s="8"/>
      <c r="F1501" s="8"/>
    </row>
    <row r="1502" spans="1:6">
      <c r="A1502" s="18"/>
      <c r="C1502" s="8"/>
      <c r="F1502" s="8"/>
    </row>
    <row r="1503" spans="1:6">
      <c r="A1503" s="18"/>
      <c r="C1503" s="8"/>
      <c r="F1503" s="8"/>
    </row>
    <row r="1504" spans="1:6">
      <c r="A1504" s="18"/>
      <c r="C1504" s="8"/>
      <c r="F1504" s="8"/>
    </row>
    <row r="1505" spans="1:6">
      <c r="A1505" s="18"/>
      <c r="C1505" s="8"/>
      <c r="F1505" s="8"/>
    </row>
    <row r="1506" spans="1:6">
      <c r="A1506" s="18"/>
      <c r="C1506" s="8"/>
      <c r="F1506" s="8"/>
    </row>
    <row r="1507" spans="1:6">
      <c r="A1507" s="18"/>
      <c r="C1507" s="8"/>
      <c r="F1507" s="8"/>
    </row>
    <row r="1508" spans="1:6">
      <c r="A1508" s="18"/>
      <c r="C1508" s="8"/>
      <c r="F1508" s="8"/>
    </row>
    <row r="1509" spans="1:6">
      <c r="A1509" s="18"/>
      <c r="C1509" s="8"/>
      <c r="F1509" s="8"/>
    </row>
    <row r="1510" spans="1:6">
      <c r="A1510" s="18"/>
      <c r="C1510" s="8"/>
      <c r="F1510" s="8"/>
    </row>
    <row r="1511" spans="1:6">
      <c r="A1511" s="18"/>
      <c r="C1511" s="8"/>
      <c r="F1511" s="8"/>
    </row>
    <row r="1512" spans="1:6">
      <c r="A1512" s="18"/>
      <c r="C1512" s="8"/>
      <c r="F1512" s="8"/>
    </row>
    <row r="1513" spans="1:6">
      <c r="A1513" s="18"/>
      <c r="C1513" s="8"/>
      <c r="F1513" s="8"/>
    </row>
    <row r="1514" spans="1:6">
      <c r="A1514" s="18"/>
      <c r="C1514" s="8"/>
      <c r="F1514" s="8"/>
    </row>
    <row r="1515" spans="1:6">
      <c r="A1515" s="18"/>
      <c r="C1515" s="8"/>
      <c r="F1515" s="8"/>
    </row>
    <row r="1516" spans="1:6">
      <c r="A1516" s="18"/>
      <c r="C1516" s="8"/>
      <c r="F1516" s="8"/>
    </row>
    <row r="1517" spans="1:6">
      <c r="A1517" s="18"/>
      <c r="C1517" s="8"/>
      <c r="F1517" s="8"/>
    </row>
    <row r="1518" spans="1:6">
      <c r="A1518" s="18"/>
      <c r="C1518" s="8"/>
      <c r="F1518" s="8"/>
    </row>
    <row r="1519" spans="1:6">
      <c r="A1519" s="18"/>
      <c r="C1519" s="8"/>
      <c r="F1519" s="8"/>
    </row>
    <row r="1520" spans="1:6">
      <c r="A1520" s="18"/>
      <c r="C1520" s="8"/>
      <c r="F1520" s="8"/>
    </row>
    <row r="1521" spans="1:6">
      <c r="A1521" s="18"/>
      <c r="C1521" s="8"/>
      <c r="F1521" s="8"/>
    </row>
    <row r="1522" spans="1:6">
      <c r="A1522" s="18"/>
      <c r="C1522" s="8"/>
      <c r="F1522" s="8"/>
    </row>
    <row r="1523" spans="1:6">
      <c r="A1523" s="18"/>
      <c r="C1523" s="8"/>
      <c r="F1523" s="8"/>
    </row>
    <row r="1524" spans="1:6">
      <c r="A1524" s="18"/>
      <c r="C1524" s="8"/>
      <c r="F1524" s="8"/>
    </row>
    <row r="1525" spans="1:6">
      <c r="A1525" s="18"/>
      <c r="C1525" s="8"/>
      <c r="F1525" s="8"/>
    </row>
    <row r="1526" spans="1:6">
      <c r="A1526" s="18"/>
      <c r="C1526" s="8"/>
      <c r="F1526" s="8"/>
    </row>
    <row r="1527" spans="1:6">
      <c r="A1527" s="18"/>
      <c r="C1527" s="8"/>
      <c r="F1527" s="8"/>
    </row>
    <row r="1528" spans="1:6">
      <c r="A1528" s="18"/>
      <c r="C1528" s="8"/>
      <c r="F1528" s="8"/>
    </row>
    <row r="1529" spans="1:6">
      <c r="A1529" s="18"/>
      <c r="C1529" s="8"/>
      <c r="F1529" s="8"/>
    </row>
    <row r="1530" spans="1:6">
      <c r="A1530" s="18"/>
      <c r="C1530" s="8"/>
      <c r="F1530" s="8"/>
    </row>
    <row r="1531" spans="1:6">
      <c r="A1531" s="18"/>
      <c r="C1531" s="8"/>
      <c r="F1531" s="8"/>
    </row>
    <row r="1532" spans="1:6">
      <c r="A1532" s="18"/>
      <c r="C1532" s="8"/>
      <c r="F1532" s="8"/>
    </row>
    <row r="1533" spans="1:6">
      <c r="A1533" s="18"/>
      <c r="C1533" s="8"/>
      <c r="F1533" s="8"/>
    </row>
    <row r="1534" spans="1:6">
      <c r="A1534" s="18"/>
      <c r="C1534" s="8"/>
      <c r="F1534" s="8"/>
    </row>
    <row r="1535" spans="1:6">
      <c r="A1535" s="18"/>
      <c r="C1535" s="8"/>
      <c r="F1535" s="8"/>
    </row>
    <row r="1536" spans="1:6">
      <c r="A1536" s="18"/>
      <c r="C1536" s="8"/>
      <c r="F1536" s="8"/>
    </row>
    <row r="1537" spans="1:6">
      <c r="A1537" s="18"/>
      <c r="C1537" s="8"/>
      <c r="F1537" s="8"/>
    </row>
    <row r="1538" spans="1:6">
      <c r="A1538" s="18"/>
      <c r="C1538" s="8"/>
      <c r="F1538" s="8"/>
    </row>
    <row r="1539" spans="1:6">
      <c r="A1539" s="18"/>
      <c r="C1539" s="8"/>
      <c r="F1539" s="8"/>
    </row>
    <row r="1540" spans="1:6">
      <c r="A1540" s="18"/>
      <c r="C1540" s="8"/>
      <c r="F1540" s="8"/>
    </row>
    <row r="1541" spans="1:6">
      <c r="A1541" s="18"/>
      <c r="C1541" s="8"/>
      <c r="F1541" s="8"/>
    </row>
    <row r="1542" spans="1:6">
      <c r="A1542" s="18"/>
      <c r="C1542" s="8"/>
      <c r="F1542" s="8"/>
    </row>
    <row r="1543" spans="1:6">
      <c r="A1543" s="18"/>
      <c r="C1543" s="8"/>
      <c r="F1543" s="8"/>
    </row>
    <row r="1544" spans="1:6">
      <c r="A1544" s="18"/>
      <c r="C1544" s="8"/>
      <c r="F1544" s="8"/>
    </row>
    <row r="1545" spans="1:6">
      <c r="A1545" s="18"/>
      <c r="C1545" s="8"/>
      <c r="F1545" s="8"/>
    </row>
    <row r="1546" spans="1:6">
      <c r="A1546" s="18"/>
      <c r="C1546" s="8"/>
      <c r="F1546" s="8"/>
    </row>
    <row r="1547" spans="1:6">
      <c r="A1547" s="18"/>
      <c r="C1547" s="8"/>
      <c r="F1547" s="8"/>
    </row>
    <row r="1548" spans="1:6">
      <c r="A1548" s="18"/>
      <c r="C1548" s="8"/>
      <c r="F1548" s="8"/>
    </row>
    <row r="1549" spans="1:6">
      <c r="A1549" s="18"/>
      <c r="C1549" s="8"/>
      <c r="F1549" s="8"/>
    </row>
    <row r="1550" spans="1:6">
      <c r="A1550" s="18"/>
      <c r="C1550" s="8"/>
      <c r="F1550" s="8"/>
    </row>
    <row r="1551" spans="1:6">
      <c r="A1551" s="18"/>
      <c r="C1551" s="8"/>
      <c r="F1551" s="8"/>
    </row>
    <row r="1552" spans="1:6">
      <c r="A1552" s="18"/>
      <c r="C1552" s="8"/>
      <c r="F1552" s="8"/>
    </row>
    <row r="1553" spans="1:6">
      <c r="A1553" s="18"/>
      <c r="C1553" s="8"/>
      <c r="F1553" s="8"/>
    </row>
    <row r="1554" spans="1:6">
      <c r="A1554" s="18"/>
      <c r="C1554" s="8"/>
      <c r="F1554" s="8"/>
    </row>
    <row r="1555" spans="1:6">
      <c r="A1555" s="18"/>
      <c r="C1555" s="8"/>
      <c r="F1555" s="8"/>
    </row>
    <row r="1556" spans="1:6">
      <c r="A1556" s="18"/>
      <c r="C1556" s="8"/>
      <c r="F1556" s="8"/>
    </row>
    <row r="1557" spans="1:6">
      <c r="A1557" s="18"/>
      <c r="C1557" s="8"/>
      <c r="F1557" s="8"/>
    </row>
    <row r="1558" spans="1:6">
      <c r="A1558" s="18"/>
      <c r="C1558" s="8"/>
      <c r="F1558" s="8"/>
    </row>
    <row r="1559" spans="1:6">
      <c r="A1559" s="18"/>
      <c r="C1559" s="8"/>
      <c r="F1559" s="8"/>
    </row>
    <row r="1560" spans="1:6">
      <c r="A1560" s="18"/>
      <c r="C1560" s="8"/>
      <c r="F1560" s="8"/>
    </row>
    <row r="1561" spans="1:6">
      <c r="A1561" s="18"/>
      <c r="C1561" s="8"/>
      <c r="F1561" s="8"/>
    </row>
    <row r="1562" spans="1:6">
      <c r="A1562" s="18"/>
      <c r="C1562" s="8"/>
      <c r="F1562" s="8"/>
    </row>
    <row r="1563" spans="1:6">
      <c r="A1563" s="18"/>
      <c r="C1563" s="8"/>
      <c r="F1563" s="8"/>
    </row>
    <row r="1564" spans="1:6">
      <c r="A1564" s="18"/>
      <c r="C1564" s="8"/>
      <c r="F1564" s="8"/>
    </row>
    <row r="1565" spans="1:6">
      <c r="A1565" s="18"/>
      <c r="C1565" s="8"/>
      <c r="F1565" s="8"/>
    </row>
    <row r="1566" spans="1:6">
      <c r="A1566" s="18"/>
      <c r="C1566" s="8"/>
      <c r="F1566" s="8"/>
    </row>
    <row r="1567" spans="1:6">
      <c r="A1567" s="18"/>
      <c r="C1567" s="8"/>
      <c r="F1567" s="8"/>
    </row>
    <row r="1568" spans="1:6">
      <c r="A1568" s="18"/>
      <c r="C1568" s="8"/>
      <c r="F1568" s="8"/>
    </row>
    <row r="1569" spans="1:6">
      <c r="A1569" s="18"/>
      <c r="C1569" s="8"/>
      <c r="F1569" s="8"/>
    </row>
    <row r="1570" spans="1:6">
      <c r="A1570" s="18"/>
      <c r="C1570" s="8"/>
      <c r="F1570" s="8"/>
    </row>
    <row r="1571" spans="1:6">
      <c r="A1571" s="18"/>
      <c r="C1571" s="8"/>
      <c r="F1571" s="8"/>
    </row>
    <row r="1572" spans="1:6">
      <c r="A1572" s="18"/>
      <c r="C1572" s="8"/>
      <c r="F1572" s="8"/>
    </row>
    <row r="1573" spans="1:6">
      <c r="A1573" s="18"/>
      <c r="C1573" s="8"/>
      <c r="F1573" s="8"/>
    </row>
    <row r="1574" spans="1:6">
      <c r="A1574" s="18"/>
      <c r="C1574" s="8"/>
      <c r="F1574" s="8"/>
    </row>
    <row r="1575" spans="1:6">
      <c r="A1575" s="18"/>
      <c r="C1575" s="8"/>
      <c r="F1575" s="8"/>
    </row>
    <row r="1576" spans="1:6">
      <c r="A1576" s="18"/>
      <c r="C1576" s="8"/>
      <c r="F1576" s="8"/>
    </row>
    <row r="1577" spans="1:6">
      <c r="A1577" s="18"/>
      <c r="C1577" s="8"/>
      <c r="F1577" s="8"/>
    </row>
    <row r="1578" spans="1:6">
      <c r="A1578" s="18"/>
      <c r="C1578" s="8"/>
      <c r="F1578" s="8"/>
    </row>
    <row r="1579" spans="1:6">
      <c r="A1579" s="18"/>
      <c r="C1579" s="8"/>
      <c r="F1579" s="8"/>
    </row>
    <row r="1580" spans="1:6">
      <c r="A1580" s="18"/>
      <c r="C1580" s="8"/>
      <c r="F1580" s="8"/>
    </row>
    <row r="1581" spans="1:6">
      <c r="A1581" s="18"/>
      <c r="C1581" s="8"/>
      <c r="F1581" s="8"/>
    </row>
    <row r="1582" spans="1:6">
      <c r="A1582" s="18"/>
      <c r="C1582" s="8"/>
      <c r="F1582" s="8"/>
    </row>
    <row r="1583" spans="1:6">
      <c r="A1583" s="18"/>
      <c r="C1583" s="8"/>
      <c r="F1583" s="8"/>
    </row>
    <row r="1584" spans="1:6">
      <c r="A1584" s="18"/>
      <c r="C1584" s="8"/>
      <c r="F1584" s="8"/>
    </row>
    <row r="1585" spans="1:6">
      <c r="A1585" s="18"/>
      <c r="C1585" s="8"/>
      <c r="F1585" s="8"/>
    </row>
    <row r="1586" spans="1:6">
      <c r="A1586" s="18"/>
      <c r="C1586" s="8"/>
      <c r="F1586" s="8"/>
    </row>
    <row r="1587" spans="1:6">
      <c r="A1587" s="18"/>
      <c r="C1587" s="8"/>
      <c r="F1587" s="8"/>
    </row>
    <row r="1588" spans="1:6">
      <c r="A1588" s="18"/>
      <c r="C1588" s="8"/>
      <c r="F1588" s="8"/>
    </row>
    <row r="1589" spans="1:6">
      <c r="A1589" s="18"/>
      <c r="C1589" s="8"/>
      <c r="F1589" s="8"/>
    </row>
    <row r="1590" spans="1:6">
      <c r="A1590" s="18"/>
      <c r="C1590" s="8"/>
      <c r="F1590" s="8"/>
    </row>
    <row r="1591" spans="1:6">
      <c r="A1591" s="18"/>
      <c r="C1591" s="8"/>
      <c r="F1591" s="8"/>
    </row>
    <row r="1592" spans="1:6">
      <c r="A1592" s="18"/>
      <c r="C1592" s="8"/>
      <c r="F1592" s="8"/>
    </row>
    <row r="1593" spans="1:6">
      <c r="A1593" s="18"/>
      <c r="C1593" s="8"/>
      <c r="F1593" s="8"/>
    </row>
    <row r="1594" spans="1:6">
      <c r="A1594" s="18"/>
      <c r="C1594" s="8"/>
      <c r="F1594" s="8"/>
    </row>
    <row r="1595" spans="1:6">
      <c r="A1595" s="18"/>
      <c r="C1595" s="8"/>
      <c r="F1595" s="8"/>
    </row>
    <row r="1596" spans="1:6">
      <c r="A1596" s="18"/>
      <c r="C1596" s="8"/>
      <c r="F1596" s="8"/>
    </row>
    <row r="1597" spans="1:6">
      <c r="A1597" s="18"/>
      <c r="C1597" s="8"/>
      <c r="F1597" s="8"/>
    </row>
    <row r="1598" spans="1:6">
      <c r="A1598" s="18"/>
      <c r="C1598" s="8"/>
      <c r="F1598" s="8"/>
    </row>
    <row r="1599" spans="1:6">
      <c r="A1599" s="18"/>
      <c r="C1599" s="8"/>
      <c r="F1599" s="8"/>
    </row>
    <row r="1600" spans="1:6">
      <c r="A1600" s="18"/>
      <c r="C1600" s="8"/>
      <c r="F1600" s="8"/>
    </row>
    <row r="1601" spans="1:6">
      <c r="A1601" s="18"/>
      <c r="C1601" s="8"/>
      <c r="F1601" s="8"/>
    </row>
    <row r="1602" spans="1:6">
      <c r="A1602" s="18"/>
      <c r="C1602" s="8"/>
      <c r="F1602" s="8"/>
    </row>
    <row r="1603" spans="1:6">
      <c r="A1603" s="18"/>
      <c r="C1603" s="8"/>
      <c r="F1603" s="8"/>
    </row>
    <row r="1604" spans="1:6">
      <c r="A1604" s="18"/>
      <c r="C1604" s="8"/>
      <c r="F1604" s="8"/>
    </row>
    <row r="1605" spans="1:6">
      <c r="A1605" s="18"/>
      <c r="C1605" s="8"/>
      <c r="F1605" s="8"/>
    </row>
    <row r="1606" spans="1:6">
      <c r="A1606" s="18"/>
      <c r="C1606" s="8"/>
      <c r="F1606" s="8"/>
    </row>
    <row r="1607" spans="1:6">
      <c r="A1607" s="18"/>
      <c r="C1607" s="8"/>
      <c r="F1607" s="8"/>
    </row>
    <row r="1608" spans="1:6">
      <c r="A1608" s="18"/>
      <c r="C1608" s="8"/>
      <c r="F1608" s="8"/>
    </row>
    <row r="1609" spans="1:6">
      <c r="A1609" s="18"/>
      <c r="C1609" s="8"/>
      <c r="F1609" s="8"/>
    </row>
    <row r="1610" spans="1:6">
      <c r="A1610" s="18"/>
      <c r="C1610" s="8"/>
      <c r="F1610" s="8"/>
    </row>
    <row r="1611" spans="1:6">
      <c r="A1611" s="18"/>
      <c r="C1611" s="8"/>
      <c r="F1611" s="8"/>
    </row>
    <row r="1612" spans="1:6">
      <c r="A1612" s="18"/>
      <c r="C1612" s="8"/>
      <c r="F1612" s="8"/>
    </row>
    <row r="1613" spans="1:6">
      <c r="A1613" s="18"/>
      <c r="C1613" s="8"/>
      <c r="F1613" s="8"/>
    </row>
    <row r="1614" spans="1:6">
      <c r="A1614" s="18"/>
      <c r="C1614" s="8"/>
      <c r="F1614" s="8"/>
    </row>
    <row r="1615" spans="1:6">
      <c r="A1615" s="18"/>
      <c r="C1615" s="8"/>
      <c r="F1615" s="8"/>
    </row>
    <row r="1616" spans="1:6">
      <c r="A1616" s="18"/>
      <c r="C1616" s="8"/>
      <c r="F1616" s="8"/>
    </row>
    <row r="1617" spans="1:6">
      <c r="A1617" s="18"/>
      <c r="C1617" s="8"/>
      <c r="F1617" s="8"/>
    </row>
    <row r="1618" spans="1:6">
      <c r="A1618" s="18"/>
      <c r="C1618" s="8"/>
      <c r="F1618" s="8"/>
    </row>
    <row r="1619" spans="1:6">
      <c r="A1619" s="18"/>
      <c r="C1619" s="8"/>
      <c r="F1619" s="8"/>
    </row>
    <row r="1620" spans="1:6">
      <c r="A1620" s="18"/>
      <c r="C1620" s="8"/>
      <c r="F1620" s="8"/>
    </row>
    <row r="1621" spans="1:6">
      <c r="A1621" s="18"/>
      <c r="C1621" s="8"/>
      <c r="F1621" s="8"/>
    </row>
    <row r="1622" spans="1:6">
      <c r="A1622" s="18"/>
      <c r="C1622" s="8"/>
      <c r="F1622" s="8"/>
    </row>
    <row r="1623" spans="1:6">
      <c r="A1623" s="18"/>
      <c r="C1623" s="8"/>
      <c r="F1623" s="8"/>
    </row>
    <row r="1624" spans="1:6">
      <c r="A1624" s="18"/>
      <c r="C1624" s="8"/>
      <c r="F1624" s="8"/>
    </row>
    <row r="1625" spans="1:6">
      <c r="A1625" s="18"/>
      <c r="C1625" s="8"/>
      <c r="F1625" s="8"/>
    </row>
    <row r="1626" spans="1:6">
      <c r="A1626" s="18"/>
      <c r="C1626" s="8"/>
      <c r="F1626" s="8"/>
    </row>
    <row r="1627" spans="1:6">
      <c r="A1627" s="18"/>
      <c r="C1627" s="8"/>
      <c r="F1627" s="8"/>
    </row>
    <row r="1628" spans="1:6">
      <c r="A1628" s="18"/>
      <c r="C1628" s="8"/>
      <c r="F1628" s="8"/>
    </row>
    <row r="1629" spans="1:6">
      <c r="A1629" s="18"/>
      <c r="C1629" s="8"/>
      <c r="F1629" s="8"/>
    </row>
    <row r="1630" spans="1:6">
      <c r="A1630" s="18"/>
      <c r="C1630" s="8"/>
      <c r="F1630" s="8"/>
    </row>
    <row r="1631" spans="1:6">
      <c r="A1631" s="18"/>
      <c r="C1631" s="8"/>
      <c r="F1631" s="8"/>
    </row>
    <row r="1632" spans="1:6">
      <c r="A1632" s="18"/>
      <c r="C1632" s="8"/>
      <c r="F1632" s="8"/>
    </row>
    <row r="1633" spans="1:6">
      <c r="A1633" s="18"/>
      <c r="C1633" s="8"/>
      <c r="F1633" s="8"/>
    </row>
    <row r="1634" spans="1:6">
      <c r="A1634" s="18"/>
      <c r="C1634" s="8"/>
      <c r="F1634" s="8"/>
    </row>
    <row r="1635" spans="1:6">
      <c r="A1635" s="18"/>
      <c r="C1635" s="8"/>
      <c r="F1635" s="8"/>
    </row>
    <row r="1636" spans="1:6">
      <c r="A1636" s="18"/>
      <c r="C1636" s="8"/>
      <c r="F1636" s="8"/>
    </row>
    <row r="1637" spans="1:6">
      <c r="A1637" s="18"/>
      <c r="C1637" s="8"/>
      <c r="F1637" s="8"/>
    </row>
    <row r="1638" spans="1:6">
      <c r="A1638" s="18"/>
      <c r="C1638" s="8"/>
      <c r="F1638" s="8"/>
    </row>
    <row r="1639" spans="1:6">
      <c r="A1639" s="18"/>
      <c r="C1639" s="8"/>
      <c r="F1639" s="8"/>
    </row>
    <row r="1640" spans="1:6">
      <c r="A1640" s="18"/>
      <c r="C1640" s="8"/>
      <c r="F1640" s="8"/>
    </row>
    <row r="1641" spans="1:6">
      <c r="A1641" s="18"/>
      <c r="C1641" s="8"/>
      <c r="F1641" s="8"/>
    </row>
    <row r="1642" spans="1:6">
      <c r="A1642" s="18"/>
      <c r="C1642" s="8"/>
      <c r="F1642" s="8"/>
    </row>
    <row r="1643" spans="1:6">
      <c r="A1643" s="18"/>
      <c r="C1643" s="8"/>
      <c r="F1643" s="8"/>
    </row>
    <row r="1644" spans="1:6">
      <c r="A1644" s="18"/>
      <c r="C1644" s="8"/>
      <c r="F1644" s="8"/>
    </row>
    <row r="1645" spans="1:6">
      <c r="A1645" s="18"/>
      <c r="C1645" s="8"/>
      <c r="F1645" s="8"/>
    </row>
    <row r="1646" spans="1:6">
      <c r="A1646" s="18"/>
      <c r="C1646" s="8"/>
      <c r="F1646" s="8"/>
    </row>
    <row r="1647" spans="1:6">
      <c r="A1647" s="18"/>
      <c r="C1647" s="8"/>
      <c r="F1647" s="8"/>
    </row>
    <row r="1648" spans="1:6">
      <c r="A1648" s="18"/>
      <c r="C1648" s="8"/>
      <c r="F1648" s="8"/>
    </row>
    <row r="1649" spans="1:6">
      <c r="A1649" s="18"/>
      <c r="C1649" s="8"/>
      <c r="F1649" s="8"/>
    </row>
    <row r="1650" spans="1:6">
      <c r="A1650" s="18"/>
      <c r="C1650" s="8"/>
      <c r="F1650" s="8"/>
    </row>
    <row r="1651" spans="1:6">
      <c r="A1651" s="18"/>
      <c r="C1651" s="8"/>
      <c r="F1651" s="8"/>
    </row>
    <row r="1652" spans="1:6">
      <c r="A1652" s="18"/>
      <c r="C1652" s="8"/>
      <c r="F1652" s="8"/>
    </row>
    <row r="1653" spans="1:6">
      <c r="A1653" s="18"/>
      <c r="C1653" s="8"/>
      <c r="F1653" s="8"/>
    </row>
    <row r="1654" spans="1:6">
      <c r="A1654" s="18"/>
      <c r="C1654" s="8"/>
      <c r="F1654" s="8"/>
    </row>
    <row r="1655" spans="1:6">
      <c r="A1655" s="18"/>
      <c r="C1655" s="8"/>
      <c r="F1655" s="8"/>
    </row>
    <row r="1656" spans="1:6">
      <c r="A1656" s="18"/>
      <c r="C1656" s="8"/>
      <c r="F1656" s="8"/>
    </row>
    <row r="1657" spans="1:6">
      <c r="A1657" s="18"/>
      <c r="C1657" s="8"/>
      <c r="F1657" s="8"/>
    </row>
    <row r="1658" spans="1:6">
      <c r="A1658" s="18"/>
      <c r="C1658" s="8"/>
      <c r="F1658" s="8"/>
    </row>
    <row r="1659" spans="1:6">
      <c r="A1659" s="18"/>
      <c r="C1659" s="8"/>
      <c r="F1659" s="8"/>
    </row>
    <row r="1660" spans="1:6">
      <c r="A1660" s="18"/>
      <c r="C1660" s="8"/>
      <c r="F1660" s="8"/>
    </row>
    <row r="1661" spans="1:6">
      <c r="A1661" s="18"/>
      <c r="C1661" s="8"/>
      <c r="F1661" s="8"/>
    </row>
    <row r="1662" spans="1:6">
      <c r="A1662" s="18"/>
      <c r="C1662" s="8"/>
      <c r="F1662" s="8"/>
    </row>
    <row r="1663" spans="1:6">
      <c r="A1663" s="18"/>
      <c r="C1663" s="8"/>
      <c r="F1663" s="8"/>
    </row>
    <row r="1664" spans="1:6">
      <c r="A1664" s="18"/>
      <c r="C1664" s="8"/>
      <c r="F1664" s="8"/>
    </row>
    <row r="1665" spans="1:6">
      <c r="A1665" s="18"/>
      <c r="C1665" s="8"/>
      <c r="F1665" s="8"/>
    </row>
    <row r="1666" spans="1:6">
      <c r="A1666" s="18"/>
      <c r="C1666" s="8"/>
      <c r="F1666" s="8"/>
    </row>
    <row r="1667" spans="1:6">
      <c r="A1667" s="18"/>
      <c r="C1667" s="8"/>
      <c r="F1667" s="8"/>
    </row>
    <row r="1668" spans="1:6">
      <c r="A1668" s="18"/>
      <c r="C1668" s="8"/>
      <c r="F1668" s="8"/>
    </row>
    <row r="1669" spans="1:6">
      <c r="A1669" s="18"/>
      <c r="C1669" s="8"/>
      <c r="F1669" s="8"/>
    </row>
    <row r="1670" spans="1:6">
      <c r="A1670" s="18"/>
      <c r="C1670" s="8"/>
      <c r="F1670" s="8"/>
    </row>
    <row r="1671" spans="1:6">
      <c r="A1671" s="18"/>
      <c r="C1671" s="8"/>
      <c r="F1671" s="8"/>
    </row>
    <row r="1672" spans="1:6">
      <c r="A1672" s="18"/>
      <c r="C1672" s="8"/>
      <c r="F1672" s="8"/>
    </row>
    <row r="1673" spans="1:6">
      <c r="A1673" s="18"/>
      <c r="C1673" s="8"/>
      <c r="F1673" s="8"/>
    </row>
    <row r="1674" spans="1:6">
      <c r="A1674" s="18"/>
      <c r="C1674" s="8"/>
      <c r="F1674" s="8"/>
    </row>
    <row r="1675" spans="1:6">
      <c r="A1675" s="18"/>
      <c r="C1675" s="8"/>
      <c r="F1675" s="8"/>
    </row>
    <row r="1676" spans="1:6">
      <c r="A1676" s="18"/>
      <c r="C1676" s="8"/>
      <c r="F1676" s="8"/>
    </row>
    <row r="1677" spans="1:6">
      <c r="A1677" s="18"/>
      <c r="C1677" s="8"/>
      <c r="F1677" s="8"/>
    </row>
    <row r="1678" spans="1:6">
      <c r="A1678" s="18"/>
      <c r="C1678" s="8"/>
      <c r="F1678" s="8"/>
    </row>
    <row r="1679" spans="1:6">
      <c r="A1679" s="18"/>
      <c r="C1679" s="8"/>
      <c r="F1679" s="8"/>
    </row>
    <row r="1680" spans="1:6">
      <c r="A1680" s="18"/>
      <c r="C1680" s="8"/>
      <c r="F1680" s="8"/>
    </row>
    <row r="1681" spans="1:6">
      <c r="A1681" s="18"/>
      <c r="C1681" s="8"/>
      <c r="F1681" s="8"/>
    </row>
    <row r="1682" spans="1:6">
      <c r="A1682" s="18"/>
      <c r="C1682" s="8"/>
      <c r="F1682" s="8"/>
    </row>
    <row r="1683" spans="1:6">
      <c r="A1683" s="18"/>
      <c r="C1683" s="8"/>
      <c r="F1683" s="8"/>
    </row>
    <row r="1684" spans="1:6">
      <c r="A1684" s="18"/>
      <c r="C1684" s="8"/>
      <c r="F1684" s="8"/>
    </row>
    <row r="1685" spans="1:6">
      <c r="A1685" s="18"/>
      <c r="C1685" s="8"/>
      <c r="F1685" s="8"/>
    </row>
    <row r="1686" spans="1:6">
      <c r="A1686" s="18"/>
      <c r="C1686" s="8"/>
      <c r="F1686" s="8"/>
    </row>
    <row r="1687" spans="1:6">
      <c r="A1687" s="18"/>
      <c r="C1687" s="8"/>
      <c r="F1687" s="8"/>
    </row>
    <row r="1688" spans="1:6">
      <c r="A1688" s="18"/>
      <c r="C1688" s="8"/>
      <c r="F1688" s="8"/>
    </row>
    <row r="1689" spans="1:6">
      <c r="A1689" s="18"/>
      <c r="C1689" s="8"/>
      <c r="F1689" s="8"/>
    </row>
    <row r="1690" spans="1:6">
      <c r="A1690" s="18"/>
      <c r="C1690" s="8"/>
      <c r="F1690" s="8"/>
    </row>
    <row r="1691" spans="1:6">
      <c r="A1691" s="18"/>
      <c r="C1691" s="8"/>
      <c r="F1691" s="8"/>
    </row>
    <row r="1692" spans="1:6">
      <c r="A1692" s="18"/>
      <c r="C1692" s="8"/>
      <c r="F1692" s="8"/>
    </row>
    <row r="1693" spans="1:6">
      <c r="A1693" s="18"/>
      <c r="C1693" s="8"/>
      <c r="F1693" s="8"/>
    </row>
    <row r="1694" spans="1:6">
      <c r="A1694" s="18"/>
      <c r="C1694" s="8"/>
      <c r="F1694" s="8"/>
    </row>
    <row r="1695" spans="1:6">
      <c r="A1695" s="18"/>
      <c r="C1695" s="8"/>
      <c r="F1695" s="8"/>
    </row>
    <row r="1696" spans="1:6">
      <c r="A1696" s="18"/>
      <c r="C1696" s="8"/>
      <c r="F1696" s="8"/>
    </row>
    <row r="1697" spans="1:6">
      <c r="A1697" s="18"/>
      <c r="C1697" s="8"/>
      <c r="F1697" s="8"/>
    </row>
    <row r="1698" spans="1:6">
      <c r="A1698" s="18"/>
      <c r="C1698" s="8"/>
      <c r="F1698" s="8"/>
    </row>
    <row r="1699" spans="1:6">
      <c r="A1699" s="18"/>
      <c r="C1699" s="8"/>
      <c r="F1699" s="8"/>
    </row>
    <row r="1700" spans="1:6">
      <c r="A1700" s="18"/>
      <c r="C1700" s="8"/>
      <c r="F1700" s="8"/>
    </row>
    <row r="1701" spans="1:6">
      <c r="A1701" s="18"/>
      <c r="C1701" s="8"/>
      <c r="F1701" s="8"/>
    </row>
    <row r="1702" spans="1:6">
      <c r="A1702" s="18"/>
      <c r="C1702" s="8"/>
      <c r="F1702" s="8"/>
    </row>
    <row r="1703" spans="1:6">
      <c r="A1703" s="18"/>
      <c r="C1703" s="8"/>
      <c r="F1703" s="8"/>
    </row>
    <row r="1704" spans="1:6">
      <c r="A1704" s="18"/>
      <c r="C1704" s="8"/>
      <c r="F1704" s="8"/>
    </row>
    <row r="1705" spans="1:6">
      <c r="A1705" s="18"/>
      <c r="C1705" s="8"/>
      <c r="F1705" s="8"/>
    </row>
    <row r="1706" spans="1:6">
      <c r="A1706" s="18"/>
      <c r="C1706" s="8"/>
      <c r="F1706" s="8"/>
    </row>
    <row r="1707" spans="1:6">
      <c r="A1707" s="18"/>
      <c r="C1707" s="8"/>
      <c r="F1707" s="8"/>
    </row>
    <row r="1708" spans="1:6">
      <c r="A1708" s="18"/>
      <c r="C1708" s="8"/>
      <c r="F1708" s="8"/>
    </row>
    <row r="1709" spans="1:6">
      <c r="A1709" s="18"/>
      <c r="C1709" s="8"/>
      <c r="F1709" s="8"/>
    </row>
    <row r="1710" spans="1:6">
      <c r="A1710" s="18"/>
      <c r="C1710" s="8"/>
      <c r="F1710" s="8"/>
    </row>
    <row r="1711" spans="1:6">
      <c r="A1711" s="18"/>
      <c r="C1711" s="8"/>
      <c r="F1711" s="8"/>
    </row>
    <row r="1712" spans="1:6">
      <c r="A1712" s="18"/>
      <c r="C1712" s="8"/>
      <c r="F1712" s="8"/>
    </row>
    <row r="1713" spans="1:6">
      <c r="A1713" s="18"/>
      <c r="C1713" s="8"/>
      <c r="F1713" s="8"/>
    </row>
    <row r="1714" spans="1:6">
      <c r="A1714" s="18"/>
      <c r="C1714" s="8"/>
      <c r="F1714" s="8"/>
    </row>
    <row r="1715" spans="1:6">
      <c r="A1715" s="18"/>
      <c r="C1715" s="8"/>
      <c r="F1715" s="8"/>
    </row>
    <row r="1716" spans="1:6">
      <c r="A1716" s="18"/>
      <c r="C1716" s="8"/>
      <c r="F1716" s="8"/>
    </row>
    <row r="1717" spans="1:6">
      <c r="A1717" s="18"/>
      <c r="C1717" s="8"/>
      <c r="F1717" s="8"/>
    </row>
    <row r="1718" spans="1:6">
      <c r="A1718" s="18"/>
      <c r="C1718" s="8"/>
      <c r="F1718" s="8"/>
    </row>
    <row r="1719" spans="1:6">
      <c r="A1719" s="18"/>
      <c r="C1719" s="8"/>
      <c r="F1719" s="8"/>
    </row>
    <row r="1720" spans="1:6">
      <c r="A1720" s="18"/>
      <c r="C1720" s="8"/>
      <c r="F1720" s="8"/>
    </row>
    <row r="1721" spans="1:6">
      <c r="A1721" s="18"/>
      <c r="C1721" s="8"/>
      <c r="F1721" s="8"/>
    </row>
    <row r="1722" spans="1:6">
      <c r="A1722" s="18"/>
      <c r="C1722" s="8"/>
      <c r="F1722" s="8"/>
    </row>
    <row r="1723" spans="1:6">
      <c r="A1723" s="18"/>
      <c r="C1723" s="8"/>
      <c r="F1723" s="8"/>
    </row>
    <row r="1724" spans="1:6">
      <c r="A1724" s="18"/>
      <c r="C1724" s="8"/>
      <c r="F1724" s="8"/>
    </row>
    <row r="1725" spans="1:6">
      <c r="A1725" s="18"/>
      <c r="C1725" s="8"/>
      <c r="F1725" s="8"/>
    </row>
    <row r="1726" spans="1:6">
      <c r="A1726" s="18"/>
      <c r="C1726" s="8"/>
      <c r="F1726" s="8"/>
    </row>
    <row r="1727" spans="1:6">
      <c r="A1727" s="18"/>
      <c r="C1727" s="8"/>
      <c r="F1727" s="8"/>
    </row>
    <row r="1728" spans="1:6">
      <c r="A1728" s="18"/>
      <c r="C1728" s="8"/>
      <c r="F1728" s="8"/>
    </row>
    <row r="1729" spans="1:6">
      <c r="A1729" s="18"/>
      <c r="C1729" s="8"/>
      <c r="F1729" s="8"/>
    </row>
    <row r="1730" spans="1:6">
      <c r="A1730" s="18"/>
      <c r="C1730" s="8"/>
      <c r="F1730" s="8"/>
    </row>
    <row r="1731" spans="1:6">
      <c r="A1731" s="18"/>
      <c r="C1731" s="8"/>
      <c r="F1731" s="8"/>
    </row>
    <row r="1732" spans="1:6">
      <c r="A1732" s="18"/>
      <c r="C1732" s="8"/>
      <c r="F1732" s="8"/>
    </row>
    <row r="1733" spans="1:6">
      <c r="A1733" s="18"/>
      <c r="C1733" s="8"/>
      <c r="F1733" s="8"/>
    </row>
    <row r="1734" spans="1:6">
      <c r="A1734" s="18"/>
      <c r="C1734" s="8"/>
      <c r="F1734" s="8"/>
    </row>
    <row r="1735" spans="1:6">
      <c r="A1735" s="18"/>
      <c r="C1735" s="8"/>
      <c r="F1735" s="8"/>
    </row>
    <row r="1736" spans="1:6">
      <c r="A1736" s="18"/>
      <c r="C1736" s="8"/>
      <c r="F1736" s="8"/>
    </row>
    <row r="1737" spans="1:6">
      <c r="A1737" s="18"/>
      <c r="C1737" s="8"/>
      <c r="F1737" s="8"/>
    </row>
    <row r="1738" spans="1:6">
      <c r="A1738" s="18"/>
      <c r="C1738" s="8"/>
      <c r="F1738" s="8"/>
    </row>
    <row r="1739" spans="1:6">
      <c r="A1739" s="18"/>
      <c r="C1739" s="8"/>
      <c r="F1739" s="8"/>
    </row>
    <row r="1740" spans="1:6">
      <c r="A1740" s="18"/>
      <c r="C1740" s="8"/>
      <c r="F1740" s="8"/>
    </row>
    <row r="1741" spans="1:6">
      <c r="A1741" s="18"/>
      <c r="C1741" s="8"/>
      <c r="F1741" s="8"/>
    </row>
    <row r="1742" spans="1:6">
      <c r="A1742" s="18"/>
      <c r="C1742" s="8"/>
      <c r="F1742" s="8"/>
    </row>
    <row r="1743" spans="1:6">
      <c r="A1743" s="18"/>
      <c r="C1743" s="8"/>
      <c r="F1743" s="8"/>
    </row>
    <row r="1744" spans="1:6">
      <c r="A1744" s="18"/>
      <c r="C1744" s="8"/>
      <c r="F1744" s="8"/>
    </row>
    <row r="1745" spans="1:6">
      <c r="A1745" s="18"/>
      <c r="C1745" s="8"/>
      <c r="F1745" s="8"/>
    </row>
    <row r="1746" spans="1:6">
      <c r="A1746" s="18"/>
      <c r="C1746" s="8"/>
      <c r="F1746" s="8"/>
    </row>
    <row r="1747" spans="1:6">
      <c r="A1747" s="18"/>
      <c r="C1747" s="8"/>
      <c r="F1747" s="8"/>
    </row>
    <row r="1748" spans="1:6">
      <c r="A1748" s="18"/>
      <c r="C1748" s="8"/>
      <c r="F1748" s="8"/>
    </row>
    <row r="1749" spans="1:6">
      <c r="A1749" s="18"/>
      <c r="C1749" s="8"/>
      <c r="F1749" s="8"/>
    </row>
    <row r="1750" spans="1:6">
      <c r="A1750" s="18"/>
      <c r="C1750" s="8"/>
      <c r="F1750" s="8"/>
    </row>
    <row r="1751" spans="1:6">
      <c r="A1751" s="18"/>
      <c r="C1751" s="8"/>
      <c r="F1751" s="8"/>
    </row>
    <row r="1752" spans="1:6">
      <c r="A1752" s="18"/>
      <c r="C1752" s="8"/>
      <c r="F1752" s="8"/>
    </row>
    <row r="1753" spans="1:6">
      <c r="A1753" s="18"/>
      <c r="C1753" s="8"/>
      <c r="F1753" s="8"/>
    </row>
    <row r="1754" spans="1:6">
      <c r="A1754" s="18"/>
      <c r="C1754" s="8"/>
      <c r="F1754" s="8"/>
    </row>
    <row r="1755" spans="1:6">
      <c r="A1755" s="18"/>
      <c r="C1755" s="8"/>
      <c r="F1755" s="8"/>
    </row>
    <row r="1756" spans="1:6">
      <c r="A1756" s="18"/>
      <c r="C1756" s="8"/>
      <c r="F1756" s="8"/>
    </row>
    <row r="1757" spans="1:6">
      <c r="A1757" s="18"/>
      <c r="C1757" s="8"/>
      <c r="F1757" s="8"/>
    </row>
    <row r="1758" spans="1:6">
      <c r="A1758" s="18"/>
      <c r="C1758" s="8"/>
      <c r="F1758" s="8"/>
    </row>
    <row r="1759" spans="1:6">
      <c r="A1759" s="18"/>
      <c r="C1759" s="8"/>
      <c r="F1759" s="8"/>
    </row>
    <row r="1760" spans="1:6">
      <c r="A1760" s="18"/>
      <c r="C1760" s="8"/>
      <c r="F1760" s="8"/>
    </row>
    <row r="1761" spans="1:6">
      <c r="A1761" s="18"/>
      <c r="C1761" s="8"/>
      <c r="F1761" s="8"/>
    </row>
    <row r="1762" spans="1:6">
      <c r="A1762" s="18"/>
      <c r="C1762" s="8"/>
      <c r="F1762" s="8"/>
    </row>
    <row r="1763" spans="1:6">
      <c r="A1763" s="18"/>
      <c r="C1763" s="8"/>
      <c r="F1763" s="8"/>
    </row>
    <row r="1764" spans="1:6">
      <c r="A1764" s="18"/>
      <c r="C1764" s="8"/>
      <c r="F1764" s="8"/>
    </row>
    <row r="1765" spans="1:6">
      <c r="A1765" s="18"/>
      <c r="C1765" s="8"/>
      <c r="F1765" s="8"/>
    </row>
    <row r="1766" spans="1:6">
      <c r="A1766" s="18"/>
      <c r="C1766" s="8"/>
      <c r="F1766" s="8"/>
    </row>
    <row r="1767" spans="1:6">
      <c r="A1767" s="18"/>
      <c r="C1767" s="8"/>
      <c r="F1767" s="8"/>
    </row>
    <row r="1768" spans="1:6">
      <c r="A1768" s="18"/>
      <c r="C1768" s="8"/>
      <c r="F1768" s="8"/>
    </row>
    <row r="1769" spans="1:6">
      <c r="A1769" s="18"/>
      <c r="C1769" s="8"/>
      <c r="F1769" s="8"/>
    </row>
    <row r="1770" spans="1:6">
      <c r="A1770" s="18"/>
      <c r="C1770" s="8"/>
      <c r="F1770" s="8"/>
    </row>
    <row r="1771" spans="1:6">
      <c r="A1771" s="18"/>
      <c r="C1771" s="8"/>
      <c r="F1771" s="8"/>
    </row>
    <row r="1772" spans="1:6">
      <c r="A1772" s="18"/>
      <c r="C1772" s="8"/>
      <c r="F1772" s="8"/>
    </row>
    <row r="1773" spans="1:6">
      <c r="A1773" s="18"/>
      <c r="C1773" s="8"/>
      <c r="F1773" s="8"/>
    </row>
    <row r="1774" spans="1:6">
      <c r="A1774" s="18"/>
      <c r="C1774" s="8"/>
      <c r="F1774" s="8"/>
    </row>
    <row r="1775" spans="1:6">
      <c r="A1775" s="18"/>
      <c r="C1775" s="8"/>
      <c r="F1775" s="8"/>
    </row>
    <row r="1776" spans="1:6">
      <c r="A1776" s="18"/>
      <c r="C1776" s="8"/>
      <c r="F1776" s="8"/>
    </row>
    <row r="1777" spans="1:6">
      <c r="A1777" s="18"/>
      <c r="C1777" s="8"/>
      <c r="F1777" s="8"/>
    </row>
    <row r="1778" spans="1:6">
      <c r="A1778" s="18"/>
      <c r="C1778" s="8"/>
      <c r="F1778" s="8"/>
    </row>
    <row r="1779" spans="1:6">
      <c r="A1779" s="18"/>
      <c r="C1779" s="8"/>
      <c r="F1779" s="8"/>
    </row>
    <row r="1780" spans="1:6">
      <c r="A1780" s="18"/>
      <c r="C1780" s="8"/>
      <c r="F1780" s="8"/>
    </row>
    <row r="1781" spans="1:6">
      <c r="A1781" s="18"/>
      <c r="C1781" s="8"/>
      <c r="F1781" s="8"/>
    </row>
    <row r="1782" spans="1:6">
      <c r="A1782" s="18"/>
      <c r="C1782" s="8"/>
      <c r="F1782" s="8"/>
    </row>
    <row r="1783" spans="1:6">
      <c r="A1783" s="18"/>
      <c r="C1783" s="8"/>
      <c r="F1783" s="8"/>
    </row>
    <row r="1784" spans="1:6">
      <c r="A1784" s="18"/>
      <c r="C1784" s="8"/>
      <c r="F1784" s="8"/>
    </row>
    <row r="1785" spans="1:6">
      <c r="A1785" s="18"/>
      <c r="C1785" s="8"/>
      <c r="F1785" s="8"/>
    </row>
    <row r="1786" spans="1:6">
      <c r="A1786" s="18"/>
      <c r="C1786" s="8"/>
      <c r="F1786" s="8"/>
    </row>
    <row r="1787" spans="1:6">
      <c r="A1787" s="18"/>
      <c r="C1787" s="8"/>
      <c r="F1787" s="8"/>
    </row>
    <row r="1788" spans="1:6">
      <c r="A1788" s="18"/>
      <c r="C1788" s="8"/>
      <c r="F1788" s="8"/>
    </row>
    <row r="1789" spans="1:6">
      <c r="A1789" s="18"/>
      <c r="C1789" s="8"/>
      <c r="F1789" s="8"/>
    </row>
    <row r="1790" spans="1:6">
      <c r="A1790" s="18"/>
      <c r="C1790" s="8"/>
      <c r="F1790" s="8"/>
    </row>
    <row r="1791" spans="1:6">
      <c r="A1791" s="18"/>
      <c r="C1791" s="8"/>
      <c r="F1791" s="8"/>
    </row>
    <row r="1792" spans="1:6">
      <c r="A1792" s="18"/>
      <c r="C1792" s="8"/>
      <c r="F1792" s="8"/>
    </row>
    <row r="1793" spans="1:6">
      <c r="A1793" s="18"/>
      <c r="C1793" s="8"/>
      <c r="F1793" s="8"/>
    </row>
    <row r="1794" spans="1:6">
      <c r="A1794" s="18"/>
      <c r="C1794" s="8"/>
      <c r="F1794" s="8"/>
    </row>
    <row r="1795" spans="1:6">
      <c r="A1795" s="18"/>
      <c r="C1795" s="8"/>
      <c r="F1795" s="8"/>
    </row>
    <row r="1796" spans="1:6">
      <c r="A1796" s="18"/>
      <c r="C1796" s="8"/>
      <c r="F1796" s="8"/>
    </row>
    <row r="1797" spans="1:6">
      <c r="A1797" s="18"/>
      <c r="C1797" s="8"/>
      <c r="F1797" s="8"/>
    </row>
    <row r="1798" spans="1:6">
      <c r="A1798" s="18"/>
      <c r="C1798" s="8"/>
      <c r="F1798" s="8"/>
    </row>
    <row r="1799" spans="1:6">
      <c r="A1799" s="18"/>
      <c r="C1799" s="8"/>
      <c r="F1799" s="8"/>
    </row>
    <row r="1800" spans="1:6">
      <c r="A1800" s="18"/>
      <c r="C1800" s="8"/>
      <c r="F1800" s="8"/>
    </row>
    <row r="1801" spans="1:6">
      <c r="A1801" s="18"/>
      <c r="C1801" s="8"/>
      <c r="F1801" s="8"/>
    </row>
  </sheetData>
  <autoFilter ref="A1:E74" xr:uid="{00000000-0009-0000-0000-00000A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6529-1912-1C40-A7AE-47ACCCE05EFD}">
  <sheetPr>
    <tabColor rgb="FFA7D090"/>
  </sheetPr>
  <dimension ref="A1:S1799"/>
  <sheetViews>
    <sheetView topLeftCell="A16" workbookViewId="0">
      <selection activeCell="I15" sqref="I15"/>
    </sheetView>
  </sheetViews>
  <sheetFormatPr defaultColWidth="11.42578125" defaultRowHeight="15"/>
  <cols>
    <col min="1" max="1" width="16.85546875" style="195" customWidth="1"/>
    <col min="2" max="2" width="27.5703125" customWidth="1"/>
    <col min="3" max="3" width="11.42578125" style="181"/>
    <col min="7" max="7" width="16.7109375" customWidth="1"/>
  </cols>
  <sheetData>
    <row r="1" spans="1:19">
      <c r="A1" s="197" t="s">
        <v>151</v>
      </c>
      <c r="B1" s="72" t="s">
        <v>152</v>
      </c>
      <c r="C1" s="189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198">
        <v>10492798</v>
      </c>
      <c r="B2" s="93" t="s">
        <v>9118</v>
      </c>
      <c r="C2" s="190">
        <v>168.52</v>
      </c>
      <c r="D2" s="93" t="s">
        <v>20</v>
      </c>
      <c r="E2" s="92" t="s">
        <v>61</v>
      </c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198">
        <v>10493379</v>
      </c>
      <c r="B3" s="92" t="s">
        <v>9119</v>
      </c>
      <c r="C3" s="190">
        <v>1928.04</v>
      </c>
      <c r="D3" s="93" t="s">
        <v>20</v>
      </c>
      <c r="E3" s="92" t="s">
        <v>61</v>
      </c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198">
        <v>10494594</v>
      </c>
      <c r="B4" s="92" t="s">
        <v>9118</v>
      </c>
      <c r="C4" s="190">
        <v>168.52</v>
      </c>
      <c r="D4" s="93" t="s">
        <v>20</v>
      </c>
      <c r="E4" s="92" t="s">
        <v>61</v>
      </c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198">
        <v>10494593</v>
      </c>
      <c r="B5" s="92" t="s">
        <v>9118</v>
      </c>
      <c r="C5" s="190">
        <v>168.52</v>
      </c>
      <c r="D5" s="93" t="s">
        <v>20</v>
      </c>
      <c r="E5" s="92" t="s">
        <v>61</v>
      </c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24762.580000000049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198">
        <v>10494574</v>
      </c>
      <c r="B6" s="92" t="s">
        <v>9118</v>
      </c>
      <c r="C6" s="191">
        <v>168.52</v>
      </c>
      <c r="D6" s="93" t="s">
        <v>20</v>
      </c>
      <c r="E6" s="92" t="s">
        <v>61</v>
      </c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198">
        <v>10495014</v>
      </c>
      <c r="B7" s="92" t="s">
        <v>9120</v>
      </c>
      <c r="C7" s="190">
        <v>1480.22</v>
      </c>
      <c r="D7" s="93" t="s">
        <v>20</v>
      </c>
      <c r="E7" s="92" t="s">
        <v>61</v>
      </c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198">
        <v>10495859</v>
      </c>
      <c r="B8" s="92" t="s">
        <v>9118</v>
      </c>
      <c r="C8" s="190">
        <v>168.52</v>
      </c>
      <c r="D8" s="93" t="s">
        <v>20</v>
      </c>
      <c r="E8" s="92" t="s">
        <v>61</v>
      </c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198">
        <v>10495852</v>
      </c>
      <c r="B9" s="92" t="s">
        <v>9118</v>
      </c>
      <c r="C9" s="190">
        <v>168.52</v>
      </c>
      <c r="D9" s="93" t="s">
        <v>20</v>
      </c>
      <c r="E9" s="92" t="s">
        <v>61</v>
      </c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198">
        <v>10495851</v>
      </c>
      <c r="B10" s="92" t="s">
        <v>9118</v>
      </c>
      <c r="C10" s="190">
        <v>168.52</v>
      </c>
      <c r="D10" s="93" t="s">
        <v>20</v>
      </c>
      <c r="E10" s="92" t="s">
        <v>61</v>
      </c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198">
        <v>10496743</v>
      </c>
      <c r="B11" s="92" t="s">
        <v>9118</v>
      </c>
      <c r="C11" s="191">
        <v>168.52</v>
      </c>
      <c r="D11" s="93" t="s">
        <v>20</v>
      </c>
      <c r="E11" s="92" t="s">
        <v>61</v>
      </c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198">
        <v>10496744</v>
      </c>
      <c r="B12" s="92" t="s">
        <v>9118</v>
      </c>
      <c r="C12" s="190">
        <v>168.52</v>
      </c>
      <c r="D12" s="93" t="s">
        <v>20</v>
      </c>
      <c r="E12" s="92" t="s">
        <v>61</v>
      </c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SUMIFS($C$2:$C$1800,$D$2:$D$1800,"Meat",$E$2:$E$1800,"*MSB*")</f>
        <v>0</v>
      </c>
      <c r="O12" s="5">
        <f>SUMIFS($C$2:$C$1800,$D$2:$D$1800,"Poultry",$E$2:$E$1800,"*BC*") + SUMIFS($C$2:$C$1800,$D$2:$D$1800,"Poultry",$E$2:$E$1800,"*MSB*")</f>
        <v>0</v>
      </c>
      <c r="P12" s="5">
        <f>SUMIFS($C$2:$C$1800,$D$2:$D$1800,"Pantry",$E$2:$E$1800,"*BC*") + SUMIFS($C$2:$C$1800,$D$2:$D$1800,"Grocery",$E$2:$E$1800,"*MSB*")</f>
        <v>0</v>
      </c>
      <c r="Q12" s="92"/>
      <c r="R12" s="92"/>
      <c r="S12" s="92"/>
    </row>
    <row r="13" spans="1:19">
      <c r="A13" s="198">
        <v>10497675</v>
      </c>
      <c r="B13" s="92" t="s">
        <v>9118</v>
      </c>
      <c r="C13" s="190">
        <v>168.52</v>
      </c>
      <c r="D13" s="93" t="s">
        <v>20</v>
      </c>
      <c r="E13" s="92" t="s">
        <v>61</v>
      </c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198">
        <v>10497676</v>
      </c>
      <c r="B14" s="92" t="s">
        <v>9118</v>
      </c>
      <c r="C14" s="190">
        <v>168.52</v>
      </c>
      <c r="D14" s="93" t="s">
        <v>20</v>
      </c>
      <c r="E14" s="92" t="s">
        <v>61</v>
      </c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198">
        <v>10498639</v>
      </c>
      <c r="B15" s="92" t="s">
        <v>9118</v>
      </c>
      <c r="C15" s="190">
        <v>168.52</v>
      </c>
      <c r="D15" s="93" t="s">
        <v>20</v>
      </c>
      <c r="E15" s="92" t="s">
        <v>61</v>
      </c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198">
        <v>10499172</v>
      </c>
      <c r="B16" s="92" t="s">
        <v>9118</v>
      </c>
      <c r="C16" s="190">
        <v>168.52</v>
      </c>
      <c r="D16" s="93" t="s">
        <v>20</v>
      </c>
      <c r="E16" s="92" t="s">
        <v>61</v>
      </c>
      <c r="F16" s="92"/>
      <c r="G16" s="98"/>
      <c r="H16" s="7" t="s">
        <v>196</v>
      </c>
      <c r="I16" s="8">
        <f>C111</f>
        <v>24762.580000000049</v>
      </c>
      <c r="Q16" s="92"/>
      <c r="R16" s="92"/>
      <c r="S16" s="92"/>
    </row>
    <row r="17" spans="1:19" ht="45.75">
      <c r="A17" s="198">
        <v>10499174</v>
      </c>
      <c r="B17" s="92" t="s">
        <v>9121</v>
      </c>
      <c r="C17" s="190">
        <v>286.14</v>
      </c>
      <c r="D17" s="93" t="s">
        <v>20</v>
      </c>
      <c r="E17" s="92" t="s">
        <v>61</v>
      </c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198">
        <v>10501079</v>
      </c>
      <c r="B18" s="92" t="s">
        <v>9118</v>
      </c>
      <c r="C18" s="190">
        <v>168.52</v>
      </c>
      <c r="D18" s="93" t="s">
        <v>20</v>
      </c>
      <c r="E18" s="92" t="s">
        <v>61</v>
      </c>
      <c r="F18" s="92"/>
      <c r="G18" s="92"/>
      <c r="H18" s="99" t="s">
        <v>204</v>
      </c>
      <c r="I18" s="45">
        <f>SUM(I2:P15)</f>
        <v>24762.580000000049</v>
      </c>
      <c r="Q18" s="92"/>
      <c r="R18" s="92"/>
      <c r="S18" s="92"/>
    </row>
    <row r="19" spans="1:19" ht="106.5">
      <c r="A19" s="198">
        <v>10501081</v>
      </c>
      <c r="B19" s="92" t="s">
        <v>9118</v>
      </c>
      <c r="C19" s="190">
        <v>168.52</v>
      </c>
      <c r="D19" s="93" t="s">
        <v>20</v>
      </c>
      <c r="E19" s="92" t="s">
        <v>61</v>
      </c>
      <c r="F19" s="92"/>
      <c r="G19" s="92"/>
      <c r="H19" s="99" t="s">
        <v>77</v>
      </c>
      <c r="I19" s="70">
        <f>I18-I17</f>
        <v>24762.580000000049</v>
      </c>
      <c r="Q19" s="92"/>
      <c r="R19" s="92"/>
      <c r="S19" s="92"/>
    </row>
    <row r="20" spans="1:19">
      <c r="A20" s="198">
        <v>10501085</v>
      </c>
      <c r="B20" s="92" t="s">
        <v>9118</v>
      </c>
      <c r="C20" s="190">
        <v>168.52</v>
      </c>
      <c r="D20" s="93" t="s">
        <v>20</v>
      </c>
      <c r="E20" s="92" t="s">
        <v>61</v>
      </c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198">
        <v>10501083</v>
      </c>
      <c r="B21" s="92" t="s">
        <v>9118</v>
      </c>
      <c r="C21" s="190">
        <v>168.52</v>
      </c>
      <c r="D21" s="93" t="s">
        <v>20</v>
      </c>
      <c r="E21" s="92" t="s">
        <v>61</v>
      </c>
      <c r="F21" s="92"/>
      <c r="H21" s="10" t="s">
        <v>54</v>
      </c>
      <c r="I21" s="10" t="s">
        <v>20</v>
      </c>
      <c r="J21" s="10" t="s">
        <v>38</v>
      </c>
      <c r="K21" s="10" t="s">
        <v>39</v>
      </c>
      <c r="L21" s="10" t="s">
        <v>55</v>
      </c>
      <c r="M21" s="10" t="s">
        <v>30</v>
      </c>
      <c r="N21" s="10" t="s">
        <v>37</v>
      </c>
      <c r="O21" s="10" t="s">
        <v>56</v>
      </c>
      <c r="Q21" s="92"/>
      <c r="R21" s="92"/>
      <c r="S21" s="92"/>
    </row>
    <row r="22" spans="1:19">
      <c r="A22" s="198">
        <v>10501823</v>
      </c>
      <c r="B22" s="92" t="s">
        <v>9118</v>
      </c>
      <c r="C22" s="190">
        <v>207.76</v>
      </c>
      <c r="D22" s="93" t="s">
        <v>20</v>
      </c>
      <c r="E22" s="92" t="s">
        <v>61</v>
      </c>
      <c r="F22" s="92"/>
      <c r="G22" s="10" t="s">
        <v>122</v>
      </c>
      <c r="H22" s="5">
        <f>SUMIF($D$2:$D$1570,"Beverage",$C$2:$C$1570)</f>
        <v>0</v>
      </c>
      <c r="I22" s="5">
        <f>SUMIF($D$2:$D$1570,"Bakery",$C$2:$C$1570)</f>
        <v>24762.580000000049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0</v>
      </c>
      <c r="Q22" s="92"/>
      <c r="R22" s="92"/>
      <c r="S22" s="92"/>
    </row>
    <row r="23" spans="1:19">
      <c r="A23" s="198">
        <v>10501822</v>
      </c>
      <c r="B23" s="93" t="s">
        <v>9122</v>
      </c>
      <c r="C23" s="190">
        <v>146.71</v>
      </c>
      <c r="D23" s="93" t="s">
        <v>20</v>
      </c>
      <c r="E23" s="92" t="s">
        <v>61</v>
      </c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198">
        <v>10503357</v>
      </c>
      <c r="B24" s="93" t="s">
        <v>9122</v>
      </c>
      <c r="C24" s="190">
        <v>146.71</v>
      </c>
      <c r="D24" s="93" t="s">
        <v>20</v>
      </c>
      <c r="E24" s="92" t="s">
        <v>61</v>
      </c>
      <c r="F24" s="92"/>
      <c r="G24" s="102"/>
      <c r="H24" s="100"/>
      <c r="I24" s="100"/>
      <c r="J24" s="100"/>
      <c r="K24" s="187"/>
      <c r="L24" s="187"/>
      <c r="M24" s="114"/>
      <c r="N24" s="113"/>
      <c r="O24" s="113"/>
      <c r="P24" s="113"/>
      <c r="Q24" s="113"/>
      <c r="R24" s="113"/>
      <c r="S24" s="113"/>
    </row>
    <row r="25" spans="1:19">
      <c r="A25" s="198">
        <v>10503356</v>
      </c>
      <c r="B25" s="93" t="s">
        <v>9122</v>
      </c>
      <c r="C25" s="190">
        <v>146.71</v>
      </c>
      <c r="D25" s="93" t="s">
        <v>20</v>
      </c>
      <c r="E25" s="92" t="s">
        <v>61</v>
      </c>
      <c r="F25" s="92"/>
      <c r="G25" s="18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198">
        <v>10504460</v>
      </c>
      <c r="B26" s="92" t="s">
        <v>9123</v>
      </c>
      <c r="C26" s="190">
        <v>187.93</v>
      </c>
      <c r="D26" s="93" t="s">
        <v>20</v>
      </c>
      <c r="E26" s="92" t="s">
        <v>61</v>
      </c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198">
        <v>10504462</v>
      </c>
      <c r="B27" t="s">
        <v>9122</v>
      </c>
      <c r="C27" s="181">
        <v>146.71</v>
      </c>
      <c r="D27" s="93" t="s">
        <v>20</v>
      </c>
      <c r="E27" s="92" t="s">
        <v>61</v>
      </c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198">
        <v>10504465</v>
      </c>
      <c r="B28" s="92" t="s">
        <v>9124</v>
      </c>
      <c r="C28" s="190">
        <v>228.43</v>
      </c>
      <c r="D28" s="93" t="s">
        <v>20</v>
      </c>
      <c r="E28" s="92" t="s">
        <v>61</v>
      </c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198">
        <v>10506158</v>
      </c>
      <c r="B29" s="92" t="s">
        <v>9122</v>
      </c>
      <c r="C29" s="190">
        <v>146.71</v>
      </c>
      <c r="D29" s="93" t="s">
        <v>20</v>
      </c>
      <c r="E29" s="92" t="s">
        <v>61</v>
      </c>
      <c r="F29" s="92"/>
      <c r="G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198">
        <v>10506154</v>
      </c>
      <c r="B30" s="92" t="s">
        <v>9124</v>
      </c>
      <c r="C30" s="190">
        <v>313.39999999999998</v>
      </c>
      <c r="D30" s="93" t="s">
        <v>20</v>
      </c>
      <c r="E30" s="92" t="s">
        <v>61</v>
      </c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198">
        <v>10507174</v>
      </c>
      <c r="B31" s="92" t="s">
        <v>9122</v>
      </c>
      <c r="C31" s="190">
        <v>146.71</v>
      </c>
      <c r="D31" s="93" t="s">
        <v>20</v>
      </c>
      <c r="E31" s="92" t="s">
        <v>61</v>
      </c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198">
        <v>10507000</v>
      </c>
      <c r="B32" s="92" t="s">
        <v>9124</v>
      </c>
      <c r="C32" s="190">
        <v>313.39999999999998</v>
      </c>
      <c r="D32" s="93" t="s">
        <v>20</v>
      </c>
      <c r="E32" s="92" t="s">
        <v>61</v>
      </c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198">
        <v>10508478</v>
      </c>
      <c r="B33" s="92" t="s">
        <v>9125</v>
      </c>
      <c r="C33" s="190">
        <v>235.21</v>
      </c>
      <c r="D33" s="93" t="s">
        <v>20</v>
      </c>
      <c r="E33" s="92" t="s">
        <v>61</v>
      </c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198">
        <v>10508481</v>
      </c>
      <c r="B34" s="92" t="s">
        <v>9122</v>
      </c>
      <c r="C34" s="190">
        <v>146.71</v>
      </c>
      <c r="D34" s="93" t="s">
        <v>20</v>
      </c>
      <c r="E34" s="92" t="s">
        <v>61</v>
      </c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198">
        <v>10508482</v>
      </c>
      <c r="B35" s="92" t="s">
        <v>9124</v>
      </c>
      <c r="C35" s="190">
        <v>313.39999999999998</v>
      </c>
      <c r="D35" s="93" t="s">
        <v>20</v>
      </c>
      <c r="E35" s="92" t="s">
        <v>61</v>
      </c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198">
        <v>10509708</v>
      </c>
      <c r="B36" s="92" t="s">
        <v>9122</v>
      </c>
      <c r="C36" s="190">
        <v>146.71</v>
      </c>
      <c r="D36" s="93" t="s">
        <v>20</v>
      </c>
      <c r="E36" s="92" t="s">
        <v>61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198">
        <v>10509706</v>
      </c>
      <c r="B37" s="92" t="s">
        <v>9123</v>
      </c>
      <c r="C37" s="190">
        <v>294.14</v>
      </c>
      <c r="D37" s="93" t="s">
        <v>20</v>
      </c>
      <c r="E37" s="92" t="s">
        <v>61</v>
      </c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198">
        <v>10510922</v>
      </c>
      <c r="B38" s="92" t="s">
        <v>9126</v>
      </c>
      <c r="C38" s="190">
        <v>217.82</v>
      </c>
      <c r="D38" s="93" t="s">
        <v>20</v>
      </c>
      <c r="E38" s="92" t="s">
        <v>61</v>
      </c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198">
        <v>10510937</v>
      </c>
      <c r="B39" s="92" t="s">
        <v>8355</v>
      </c>
      <c r="C39" s="190">
        <v>127.45</v>
      </c>
      <c r="D39" s="93" t="s">
        <v>20</v>
      </c>
      <c r="E39" s="92" t="s">
        <v>61</v>
      </c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198">
        <v>10510938</v>
      </c>
      <c r="B40" s="92" t="s">
        <v>9123</v>
      </c>
      <c r="C40" s="190">
        <v>294.14</v>
      </c>
      <c r="D40" s="93" t="s">
        <v>20</v>
      </c>
      <c r="E40" s="92" t="s">
        <v>61</v>
      </c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198">
        <v>10512257</v>
      </c>
      <c r="B41" s="92" t="s">
        <v>9126</v>
      </c>
      <c r="C41" s="190">
        <v>222.66</v>
      </c>
      <c r="D41" s="93" t="s">
        <v>20</v>
      </c>
      <c r="E41" s="92" t="s">
        <v>61</v>
      </c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198">
        <v>10512197</v>
      </c>
      <c r="B42" s="92" t="s">
        <v>8355</v>
      </c>
      <c r="C42" s="190">
        <v>127.45</v>
      </c>
      <c r="D42" s="93" t="s">
        <v>20</v>
      </c>
      <c r="E42" s="92" t="s">
        <v>61</v>
      </c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198">
        <v>10512198</v>
      </c>
      <c r="B43" s="93" t="s">
        <v>9123</v>
      </c>
      <c r="C43" s="190">
        <v>294.14</v>
      </c>
      <c r="D43" s="93" t="s">
        <v>20</v>
      </c>
      <c r="E43" s="92" t="s">
        <v>61</v>
      </c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198">
        <v>10513537</v>
      </c>
      <c r="B44" s="92" t="s">
        <v>9126</v>
      </c>
      <c r="C44" s="190">
        <v>217.82</v>
      </c>
      <c r="D44" s="93" t="s">
        <v>20</v>
      </c>
      <c r="E44" s="92" t="s">
        <v>61</v>
      </c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198">
        <v>10513535</v>
      </c>
      <c r="B45" s="92" t="s">
        <v>8355</v>
      </c>
      <c r="C45" s="190">
        <v>127.45</v>
      </c>
      <c r="D45" s="93" t="s">
        <v>20</v>
      </c>
      <c r="E45" s="92" t="s">
        <v>61</v>
      </c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198">
        <v>10513533</v>
      </c>
      <c r="B46" s="92" t="s">
        <v>9123</v>
      </c>
      <c r="C46" s="190">
        <v>308.82</v>
      </c>
      <c r="D46" s="93" t="s">
        <v>20</v>
      </c>
      <c r="E46" s="92" t="s">
        <v>61</v>
      </c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198">
        <v>10515076</v>
      </c>
      <c r="B47" s="92" t="s">
        <v>9126</v>
      </c>
      <c r="C47" s="190">
        <v>228.7</v>
      </c>
      <c r="D47" s="93" t="s">
        <v>20</v>
      </c>
      <c r="E47" s="92" t="s">
        <v>61</v>
      </c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198">
        <v>10515075</v>
      </c>
      <c r="B48" s="92" t="s">
        <v>8355</v>
      </c>
      <c r="C48" s="190">
        <v>133.81</v>
      </c>
      <c r="D48" s="93" t="s">
        <v>20</v>
      </c>
      <c r="E48" s="92" t="s">
        <v>61</v>
      </c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198">
        <v>10514958</v>
      </c>
      <c r="B49" s="92" t="s">
        <v>9127</v>
      </c>
      <c r="C49" s="190">
        <v>351.7</v>
      </c>
      <c r="D49" s="93" t="s">
        <v>20</v>
      </c>
      <c r="E49" s="92" t="s">
        <v>61</v>
      </c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198">
        <v>10517139</v>
      </c>
      <c r="B50" s="92" t="s">
        <v>9126</v>
      </c>
      <c r="C50" s="190">
        <v>228.7</v>
      </c>
      <c r="D50" s="93" t="s">
        <v>20</v>
      </c>
      <c r="E50" s="92" t="s">
        <v>61</v>
      </c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198">
        <v>10517144</v>
      </c>
      <c r="B51" s="92" t="s">
        <v>8355</v>
      </c>
      <c r="C51" s="190">
        <v>133.81</v>
      </c>
      <c r="D51" s="93" t="s">
        <v>20</v>
      </c>
      <c r="E51" s="92" t="s">
        <v>61</v>
      </c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199">
        <v>10517145</v>
      </c>
      <c r="B52" s="200" t="s">
        <v>9123</v>
      </c>
      <c r="C52" s="194">
        <v>308.82</v>
      </c>
      <c r="D52" s="93" t="s">
        <v>20</v>
      </c>
      <c r="E52" s="92" t="s">
        <v>61</v>
      </c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199">
        <v>10517149</v>
      </c>
      <c r="B53" s="195" t="s">
        <v>8355</v>
      </c>
      <c r="C53" s="194">
        <v>133.81</v>
      </c>
      <c r="D53" s="93" t="s">
        <v>20</v>
      </c>
      <c r="E53" s="92" t="s">
        <v>61</v>
      </c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199">
        <v>10517150</v>
      </c>
      <c r="B54" s="193" t="s">
        <v>9123</v>
      </c>
      <c r="C54" s="194">
        <v>308.82</v>
      </c>
      <c r="D54" s="93" t="s">
        <v>20</v>
      </c>
      <c r="E54" s="92" t="s">
        <v>61</v>
      </c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199">
        <v>10518391</v>
      </c>
      <c r="B55" s="193" t="s">
        <v>9126</v>
      </c>
      <c r="C55" s="194">
        <v>228.7</v>
      </c>
      <c r="D55" s="93" t="s">
        <v>20</v>
      </c>
      <c r="E55" s="92" t="s">
        <v>61</v>
      </c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199">
        <v>10518398</v>
      </c>
      <c r="B56" s="193" t="s">
        <v>8355</v>
      </c>
      <c r="C56" s="194">
        <v>133.81</v>
      </c>
      <c r="D56" s="93" t="s">
        <v>20</v>
      </c>
      <c r="E56" s="92" t="s">
        <v>61</v>
      </c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199">
        <v>10518393</v>
      </c>
      <c r="B57" s="193" t="s">
        <v>9128</v>
      </c>
      <c r="C57" s="194">
        <v>346.47</v>
      </c>
      <c r="D57" s="93" t="s">
        <v>20</v>
      </c>
      <c r="E57" s="92" t="s">
        <v>61</v>
      </c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199">
        <v>10519883</v>
      </c>
      <c r="B58" s="196" t="s">
        <v>9126</v>
      </c>
      <c r="C58" s="194">
        <v>228.7</v>
      </c>
      <c r="D58" s="93" t="s">
        <v>20</v>
      </c>
      <c r="E58" s="92" t="s">
        <v>61</v>
      </c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198">
        <v>10519880</v>
      </c>
      <c r="B59" s="193" t="s">
        <v>8355</v>
      </c>
      <c r="C59" s="194">
        <v>133.81</v>
      </c>
      <c r="D59" s="93" t="s">
        <v>20</v>
      </c>
      <c r="E59" s="92" t="s">
        <v>61</v>
      </c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198">
        <v>10519884</v>
      </c>
      <c r="B60" s="193" t="s">
        <v>9128</v>
      </c>
      <c r="C60" s="194">
        <v>346.47</v>
      </c>
      <c r="D60" s="93" t="s">
        <v>20</v>
      </c>
      <c r="E60" s="92" t="s">
        <v>61</v>
      </c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198">
        <v>10521386</v>
      </c>
      <c r="B61" s="92" t="s">
        <v>9126</v>
      </c>
      <c r="C61" s="190">
        <v>228.7</v>
      </c>
      <c r="D61" s="93" t="s">
        <v>20</v>
      </c>
      <c r="E61" s="92" t="s">
        <v>61</v>
      </c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198">
        <v>10521383</v>
      </c>
      <c r="B62" s="92" t="s">
        <v>8355</v>
      </c>
      <c r="C62" s="190">
        <v>133.81</v>
      </c>
      <c r="D62" s="93" t="s">
        <v>20</v>
      </c>
      <c r="E62" s="92" t="s">
        <v>61</v>
      </c>
      <c r="F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198">
        <v>10525300</v>
      </c>
      <c r="B63" s="92" t="s">
        <v>8355</v>
      </c>
      <c r="C63" s="190">
        <v>178.42</v>
      </c>
      <c r="D63" s="93" t="s">
        <v>20</v>
      </c>
      <c r="E63" s="92" t="s">
        <v>61</v>
      </c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198">
        <v>10525302</v>
      </c>
      <c r="B64" s="92" t="s">
        <v>9128</v>
      </c>
      <c r="C64" s="190">
        <v>213.16</v>
      </c>
      <c r="D64" s="93" t="s">
        <v>20</v>
      </c>
      <c r="E64" s="92" t="s">
        <v>61</v>
      </c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198">
        <v>10525301</v>
      </c>
      <c r="B65" s="92" t="s">
        <v>8355</v>
      </c>
      <c r="C65" s="190">
        <v>200.72</v>
      </c>
      <c r="D65" s="93" t="s">
        <v>20</v>
      </c>
      <c r="E65" s="92" t="s">
        <v>61</v>
      </c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198">
        <v>10525305</v>
      </c>
      <c r="B66" s="92" t="s">
        <v>8355</v>
      </c>
      <c r="C66" s="190">
        <v>200.72</v>
      </c>
      <c r="D66" s="93" t="s">
        <v>20</v>
      </c>
      <c r="E66" s="92" t="s">
        <v>61</v>
      </c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198">
        <v>10526362</v>
      </c>
      <c r="B67" s="92" t="s">
        <v>9129</v>
      </c>
      <c r="C67" s="190">
        <v>213.16</v>
      </c>
      <c r="D67" s="93" t="s">
        <v>20</v>
      </c>
      <c r="E67" s="92" t="s">
        <v>61</v>
      </c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198">
        <v>10526356</v>
      </c>
      <c r="B68" s="92" t="s">
        <v>8355</v>
      </c>
      <c r="C68" s="190">
        <v>200.72</v>
      </c>
      <c r="D68" s="93" t="s">
        <v>20</v>
      </c>
      <c r="E68" s="92" t="s">
        <v>61</v>
      </c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198">
        <v>10526359</v>
      </c>
      <c r="B69" s="93" t="s">
        <v>8355</v>
      </c>
      <c r="C69" s="190">
        <v>200.72</v>
      </c>
      <c r="D69" s="93" t="s">
        <v>20</v>
      </c>
      <c r="E69" s="92" t="s">
        <v>61</v>
      </c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198">
        <v>10527541</v>
      </c>
      <c r="B70" s="92" t="s">
        <v>9128</v>
      </c>
      <c r="C70" s="190">
        <v>193.81</v>
      </c>
      <c r="D70" s="93" t="s">
        <v>20</v>
      </c>
      <c r="E70" s="92" t="s">
        <v>61</v>
      </c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198">
        <v>10527542</v>
      </c>
      <c r="B71" s="92" t="s">
        <v>8355</v>
      </c>
      <c r="C71" s="190">
        <v>200.72</v>
      </c>
      <c r="D71" s="93" t="s">
        <v>20</v>
      </c>
      <c r="E71" s="92" t="s">
        <v>61</v>
      </c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198">
        <v>10527539</v>
      </c>
      <c r="B72" s="92" t="s">
        <v>8355</v>
      </c>
      <c r="C72" s="190">
        <v>200.72</v>
      </c>
      <c r="D72" s="93" t="s">
        <v>20</v>
      </c>
      <c r="E72" s="92" t="s">
        <v>61</v>
      </c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198">
        <v>10528991</v>
      </c>
      <c r="B73" s="92" t="s">
        <v>9128</v>
      </c>
      <c r="C73" s="190">
        <v>193.81</v>
      </c>
      <c r="D73" s="93" t="s">
        <v>20</v>
      </c>
      <c r="E73" s="92" t="s">
        <v>61</v>
      </c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156">
        <v>10527245</v>
      </c>
      <c r="B74" s="92" t="s">
        <v>8355</v>
      </c>
      <c r="C74" s="190">
        <v>200.72</v>
      </c>
      <c r="D74" s="93" t="s">
        <v>20</v>
      </c>
      <c r="E74" s="92" t="s">
        <v>61</v>
      </c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198">
        <v>10528993</v>
      </c>
      <c r="B75" s="92" t="s">
        <v>8355</v>
      </c>
      <c r="C75" s="190">
        <v>200.72</v>
      </c>
      <c r="D75" s="93" t="s">
        <v>20</v>
      </c>
      <c r="E75" s="92" t="s">
        <v>61</v>
      </c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198">
        <v>10530267</v>
      </c>
      <c r="B76" s="92" t="s">
        <v>9128</v>
      </c>
      <c r="C76" s="190">
        <v>193.81</v>
      </c>
      <c r="D76" s="93" t="s">
        <v>20</v>
      </c>
      <c r="E76" s="92" t="s">
        <v>61</v>
      </c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198">
        <v>10530261</v>
      </c>
      <c r="B77" s="92" t="s">
        <v>8355</v>
      </c>
      <c r="C77" s="190">
        <v>200.72</v>
      </c>
      <c r="D77" s="93" t="s">
        <v>20</v>
      </c>
      <c r="E77" s="92" t="s">
        <v>61</v>
      </c>
      <c r="F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198">
        <v>10530269</v>
      </c>
      <c r="B78" s="92" t="s">
        <v>8355</v>
      </c>
      <c r="C78" s="190">
        <v>200.72</v>
      </c>
      <c r="D78" s="93" t="s">
        <v>20</v>
      </c>
      <c r="E78" s="92" t="s">
        <v>61</v>
      </c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198">
        <v>10531456</v>
      </c>
      <c r="B79" s="92" t="s">
        <v>9128</v>
      </c>
      <c r="C79" s="190">
        <v>193.81</v>
      </c>
      <c r="D79" s="93" t="s">
        <v>20</v>
      </c>
      <c r="E79" s="92" t="s">
        <v>61</v>
      </c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93">
        <v>10531459</v>
      </c>
      <c r="B80" s="92" t="s">
        <v>8355</v>
      </c>
      <c r="C80" s="190">
        <v>200.72</v>
      </c>
      <c r="D80" s="93" t="s">
        <v>20</v>
      </c>
      <c r="E80" s="92" t="s">
        <v>61</v>
      </c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193">
        <v>10531458</v>
      </c>
      <c r="B81" s="92" t="s">
        <v>8355</v>
      </c>
      <c r="C81" s="190">
        <v>200.72</v>
      </c>
      <c r="D81" s="93" t="s">
        <v>20</v>
      </c>
      <c r="E81" s="92" t="s">
        <v>61</v>
      </c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193">
        <v>10532851</v>
      </c>
      <c r="B82" s="92" t="s">
        <v>9128</v>
      </c>
      <c r="C82" s="190">
        <v>193.81</v>
      </c>
      <c r="D82" s="93" t="s">
        <v>20</v>
      </c>
      <c r="E82" s="92" t="s">
        <v>61</v>
      </c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193">
        <v>10532849</v>
      </c>
      <c r="B83" s="92" t="s">
        <v>8355</v>
      </c>
      <c r="C83" s="190">
        <v>200.72</v>
      </c>
      <c r="D83" s="93" t="s">
        <v>20</v>
      </c>
      <c r="E83" s="92" t="s">
        <v>61</v>
      </c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193">
        <v>10532848</v>
      </c>
      <c r="B84" s="92" t="s">
        <v>8355</v>
      </c>
      <c r="C84" s="190">
        <v>200.72</v>
      </c>
      <c r="D84" s="93" t="s">
        <v>20</v>
      </c>
      <c r="E84" s="92" t="s">
        <v>61</v>
      </c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193">
        <v>10533850</v>
      </c>
      <c r="B85" s="92" t="s">
        <v>9128</v>
      </c>
      <c r="C85" s="190">
        <v>193.81</v>
      </c>
      <c r="D85" s="93" t="s">
        <v>20</v>
      </c>
      <c r="E85" s="92" t="s">
        <v>61</v>
      </c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193">
        <v>10533844</v>
      </c>
      <c r="B86" s="92" t="s">
        <v>8355</v>
      </c>
      <c r="C86" s="190">
        <v>200.72</v>
      </c>
      <c r="D86" s="93" t="s">
        <v>20</v>
      </c>
      <c r="E86" s="92" t="s">
        <v>61</v>
      </c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193">
        <v>10533842</v>
      </c>
      <c r="B87" s="92" t="s">
        <v>8355</v>
      </c>
      <c r="C87" s="190">
        <v>200.72</v>
      </c>
      <c r="D87" s="93" t="s">
        <v>20</v>
      </c>
      <c r="E87" s="92" t="s">
        <v>61</v>
      </c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193">
        <v>10535234</v>
      </c>
      <c r="B88" s="92" t="s">
        <v>8355</v>
      </c>
      <c r="C88" s="190">
        <v>200.72</v>
      </c>
      <c r="D88" s="93" t="s">
        <v>20</v>
      </c>
      <c r="E88" s="92" t="s">
        <v>61</v>
      </c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156">
        <v>10535230</v>
      </c>
      <c r="B89" s="92" t="s">
        <v>8355</v>
      </c>
      <c r="C89" s="190">
        <v>200.72</v>
      </c>
      <c r="D89" s="93" t="s">
        <v>20</v>
      </c>
      <c r="E89" s="92" t="s">
        <v>61</v>
      </c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193">
        <v>10536566</v>
      </c>
      <c r="B90" s="92" t="s">
        <v>9128</v>
      </c>
      <c r="C90" s="190">
        <v>193.81</v>
      </c>
      <c r="D90" s="93" t="s">
        <v>20</v>
      </c>
      <c r="E90" s="92" t="s">
        <v>61</v>
      </c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93">
        <v>10536565</v>
      </c>
      <c r="B91" s="92" t="s">
        <v>8355</v>
      </c>
      <c r="C91" s="190">
        <v>200.72</v>
      </c>
      <c r="D91" s="93" t="s">
        <v>20</v>
      </c>
      <c r="E91" s="92" t="s">
        <v>61</v>
      </c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193">
        <v>10536564</v>
      </c>
      <c r="B92" s="92" t="s">
        <v>8355</v>
      </c>
      <c r="C92" s="190">
        <v>200.72</v>
      </c>
      <c r="D92" s="93" t="s">
        <v>20</v>
      </c>
      <c r="E92" s="92" t="s">
        <v>61</v>
      </c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93">
        <v>10537886</v>
      </c>
      <c r="B93" s="92" t="s">
        <v>8355</v>
      </c>
      <c r="C93" s="190">
        <v>200.72</v>
      </c>
      <c r="D93" s="93" t="s">
        <v>20</v>
      </c>
      <c r="E93" s="92" t="s">
        <v>61</v>
      </c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193">
        <v>10537882</v>
      </c>
      <c r="B94" s="92" t="s">
        <v>8355</v>
      </c>
      <c r="C94" s="190">
        <v>200.72</v>
      </c>
      <c r="D94" s="93" t="s">
        <v>20</v>
      </c>
      <c r="E94" s="92" t="s">
        <v>61</v>
      </c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193">
        <v>10539211</v>
      </c>
      <c r="B95" s="92" t="s">
        <v>9128</v>
      </c>
      <c r="C95" s="190">
        <v>193.81</v>
      </c>
      <c r="D95" s="93" t="s">
        <v>20</v>
      </c>
      <c r="E95" s="92" t="s">
        <v>61</v>
      </c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193">
        <v>10539209</v>
      </c>
      <c r="B96" s="92" t="s">
        <v>8355</v>
      </c>
      <c r="C96" s="190">
        <v>200.72</v>
      </c>
      <c r="D96" s="93" t="s">
        <v>20</v>
      </c>
      <c r="E96" s="92" t="s">
        <v>61</v>
      </c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193">
        <v>10539207</v>
      </c>
      <c r="B97" s="92" t="s">
        <v>8355</v>
      </c>
      <c r="C97" s="190">
        <v>200.72</v>
      </c>
      <c r="D97" s="93" t="s">
        <v>20</v>
      </c>
      <c r="E97" s="92" t="s">
        <v>61</v>
      </c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193">
        <v>10540445</v>
      </c>
      <c r="B98" s="92" t="s">
        <v>9128</v>
      </c>
      <c r="C98" s="190">
        <v>193.81</v>
      </c>
      <c r="D98" s="93" t="s">
        <v>20</v>
      </c>
      <c r="E98" s="92" t="s">
        <v>61</v>
      </c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193">
        <v>10540439</v>
      </c>
      <c r="B99" s="92" t="s">
        <v>8355</v>
      </c>
      <c r="C99" s="190">
        <v>200.72</v>
      </c>
      <c r="D99" s="93" t="s">
        <v>20</v>
      </c>
      <c r="E99" s="92" t="s">
        <v>61</v>
      </c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193">
        <v>10540436</v>
      </c>
      <c r="B100" s="92" t="s">
        <v>8355</v>
      </c>
      <c r="C100" s="190">
        <v>200.72</v>
      </c>
      <c r="D100" s="93" t="s">
        <v>20</v>
      </c>
      <c r="E100" s="92" t="s">
        <v>61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193">
        <v>10541842</v>
      </c>
      <c r="B101" s="92" t="s">
        <v>9128</v>
      </c>
      <c r="C101" s="190">
        <v>193.81</v>
      </c>
      <c r="D101" s="93" t="s">
        <v>20</v>
      </c>
      <c r="E101" s="92" t="s">
        <v>61</v>
      </c>
      <c r="F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193">
        <v>10541840</v>
      </c>
      <c r="B102" s="92" t="s">
        <v>8355</v>
      </c>
      <c r="C102" s="190">
        <v>200.72</v>
      </c>
      <c r="D102" s="93" t="s">
        <v>20</v>
      </c>
      <c r="E102" s="92" t="s">
        <v>61</v>
      </c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193">
        <v>10541839</v>
      </c>
      <c r="B103" s="92" t="s">
        <v>8355</v>
      </c>
      <c r="C103" s="190">
        <v>200.72</v>
      </c>
      <c r="D103" s="93" t="s">
        <v>20</v>
      </c>
      <c r="E103" s="92" t="s">
        <v>61</v>
      </c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193">
        <v>10543462</v>
      </c>
      <c r="B104" s="93" t="s">
        <v>9130</v>
      </c>
      <c r="C104" s="190">
        <v>236.82</v>
      </c>
      <c r="D104" s="93" t="s">
        <v>20</v>
      </c>
      <c r="E104" s="92" t="s">
        <v>61</v>
      </c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193">
        <v>10543351</v>
      </c>
      <c r="B105" s="92" t="s">
        <v>9128</v>
      </c>
      <c r="C105" s="190">
        <v>193.81</v>
      </c>
      <c r="D105" s="93" t="s">
        <v>20</v>
      </c>
      <c r="E105" s="92" t="s">
        <v>61</v>
      </c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193">
        <v>10543353</v>
      </c>
      <c r="B106" s="92" t="s">
        <v>8355</v>
      </c>
      <c r="C106" s="190">
        <v>200.72</v>
      </c>
      <c r="D106" s="93" t="s">
        <v>20</v>
      </c>
      <c r="E106" s="92" t="s">
        <v>61</v>
      </c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193">
        <v>10543354</v>
      </c>
      <c r="B107" s="92" t="s">
        <v>8355</v>
      </c>
      <c r="C107" s="190">
        <v>200.72</v>
      </c>
      <c r="D107" s="93" t="s">
        <v>20</v>
      </c>
      <c r="E107" s="92" t="s">
        <v>61</v>
      </c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193">
        <v>10544911</v>
      </c>
      <c r="B108" s="92" t="s">
        <v>9128</v>
      </c>
      <c r="C108" s="190">
        <v>193.81</v>
      </c>
      <c r="D108" s="93" t="s">
        <v>20</v>
      </c>
      <c r="E108" s="92" t="s">
        <v>61</v>
      </c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193">
        <v>10544913</v>
      </c>
      <c r="B109" s="92" t="s">
        <v>8355</v>
      </c>
      <c r="C109" s="190">
        <v>200.72</v>
      </c>
      <c r="D109" s="93" t="s">
        <v>20</v>
      </c>
      <c r="E109" s="92" t="s">
        <v>61</v>
      </c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193"/>
      <c r="B110" s="92"/>
      <c r="C110" s="190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193"/>
      <c r="B111" s="109" t="s">
        <v>122</v>
      </c>
      <c r="C111" s="110">
        <f>SUM(C2:C109)</f>
        <v>24762.580000000049</v>
      </c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193"/>
      <c r="B112" s="92"/>
      <c r="C112" s="190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193"/>
      <c r="B113" s="92"/>
      <c r="C113" s="190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193"/>
      <c r="B114" s="92"/>
      <c r="C114" s="190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193"/>
      <c r="B115" s="93"/>
      <c r="C115" s="190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193"/>
      <c r="B116" s="93"/>
      <c r="C116" s="190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193"/>
      <c r="B117" s="92"/>
      <c r="C117" s="190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193"/>
      <c r="B118" s="92"/>
      <c r="C118" s="190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193"/>
      <c r="B119" s="92"/>
      <c r="C119" s="190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193"/>
      <c r="B120" s="92"/>
      <c r="C120" s="190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193"/>
      <c r="B121" s="92"/>
      <c r="C121" s="190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193"/>
      <c r="B122" s="92"/>
      <c r="C122" s="190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193"/>
      <c r="B123" s="113"/>
      <c r="C123" s="1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193"/>
      <c r="B124" s="92"/>
      <c r="C124" s="190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193"/>
      <c r="B125" s="92"/>
      <c r="C125" s="190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193"/>
      <c r="B126" s="92"/>
      <c r="C126" s="190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193"/>
      <c r="B127" s="92"/>
      <c r="C127" s="190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193"/>
      <c r="B128" s="92"/>
      <c r="C128" s="190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193"/>
      <c r="B129" s="92"/>
      <c r="C129" s="190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193"/>
      <c r="B130" s="92"/>
      <c r="C130" s="190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193"/>
      <c r="B131" s="92"/>
      <c r="C131" s="190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193"/>
      <c r="B132" s="92"/>
      <c r="C132" s="190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193"/>
      <c r="B133" s="92"/>
      <c r="C133" s="190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193"/>
      <c r="B134" s="92"/>
      <c r="C134" s="190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193"/>
      <c r="B135" s="92"/>
      <c r="C135" s="190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193"/>
      <c r="B136" s="92"/>
      <c r="C136" s="190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193"/>
      <c r="B137" s="92"/>
      <c r="C137" s="190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193"/>
      <c r="B138" s="92"/>
      <c r="C138" s="190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193"/>
      <c r="B139" s="92"/>
      <c r="C139" s="190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193"/>
      <c r="B140" s="92"/>
      <c r="C140" s="190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193"/>
      <c r="B141" s="92"/>
      <c r="C141" s="190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193"/>
      <c r="B142" s="92"/>
      <c r="C142" s="190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193"/>
      <c r="B143" s="92"/>
      <c r="C143" s="190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193"/>
      <c r="B144" s="92"/>
      <c r="C144" s="190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193"/>
      <c r="B145" s="92"/>
      <c r="C145" s="190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193"/>
      <c r="B146" s="92"/>
      <c r="C146" s="190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193"/>
      <c r="B147" s="92"/>
      <c r="C147" s="190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193"/>
      <c r="B148" s="92"/>
      <c r="C148" s="190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193"/>
      <c r="B149" s="92"/>
      <c r="C149" s="190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193"/>
      <c r="B150" s="92"/>
      <c r="C150" s="190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193"/>
      <c r="B151" s="92"/>
      <c r="C151" s="190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193"/>
      <c r="B152" s="92"/>
      <c r="C152" s="190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193"/>
      <c r="B153" s="92"/>
      <c r="C153" s="190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193"/>
      <c r="B154" s="92"/>
      <c r="C154" s="190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193"/>
      <c r="B155" s="92"/>
      <c r="C155" s="190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193"/>
      <c r="B156" s="92"/>
      <c r="C156" s="190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193"/>
      <c r="B157" s="92"/>
      <c r="C157" s="190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193"/>
      <c r="B158" s="92"/>
      <c r="C158" s="190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193"/>
      <c r="B159" s="92"/>
      <c r="C159" s="190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193"/>
      <c r="B160" s="92"/>
      <c r="C160" s="190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193"/>
      <c r="B161" s="92"/>
      <c r="C161" s="190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193"/>
      <c r="B162" s="92"/>
      <c r="C162" s="190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193"/>
      <c r="B163" s="92"/>
      <c r="C163" s="190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193"/>
      <c r="B164" s="92"/>
      <c r="C164" s="190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193"/>
      <c r="B165" s="92"/>
      <c r="C165" s="190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193"/>
      <c r="B166" s="92"/>
      <c r="C166" s="190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193"/>
      <c r="B167" s="92"/>
      <c r="C167" s="190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193"/>
      <c r="B168" s="92"/>
      <c r="C168" s="190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193"/>
      <c r="B169" s="92"/>
      <c r="C169" s="190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193"/>
      <c r="B170" s="92"/>
      <c r="C170" s="190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193"/>
      <c r="B171" s="92"/>
      <c r="C171" s="190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193"/>
      <c r="B172" s="92"/>
      <c r="C172" s="190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193"/>
      <c r="B173" s="92"/>
      <c r="C173" s="190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193"/>
      <c r="B174" s="92"/>
      <c r="C174" s="190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193"/>
      <c r="B175" s="92"/>
      <c r="C175" s="190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193"/>
      <c r="B176" s="92"/>
      <c r="C176" s="190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193"/>
      <c r="B177" s="92"/>
      <c r="C177" s="190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193"/>
      <c r="B178" s="92"/>
      <c r="C178" s="190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193"/>
      <c r="B179" s="92"/>
      <c r="C179" s="190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193"/>
      <c r="B180" s="92"/>
      <c r="C180" s="190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193"/>
      <c r="B181" s="92"/>
      <c r="C181" s="190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193"/>
      <c r="B182" s="92"/>
      <c r="C182" s="190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193"/>
      <c r="B183" s="92"/>
      <c r="C183" s="190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193"/>
      <c r="B184" s="92"/>
      <c r="C184" s="190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193"/>
      <c r="B185" s="92"/>
      <c r="C185" s="190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193"/>
      <c r="B186" s="92"/>
      <c r="C186" s="190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193"/>
      <c r="B187" s="92"/>
      <c r="C187" s="190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193"/>
      <c r="B188" s="92"/>
      <c r="C188" s="190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193"/>
      <c r="B189" s="92"/>
      <c r="C189" s="190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193"/>
      <c r="B190" s="92"/>
      <c r="C190" s="190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193"/>
      <c r="B191" s="92"/>
      <c r="C191" s="190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193"/>
      <c r="B192" s="92"/>
      <c r="C192" s="190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193"/>
      <c r="B193" s="92"/>
      <c r="C193" s="190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193"/>
      <c r="B194" s="92"/>
      <c r="C194" s="190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193"/>
      <c r="B195" s="92"/>
      <c r="C195" s="190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193"/>
      <c r="B196" s="92"/>
      <c r="C196" s="190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193"/>
      <c r="B197" s="92"/>
      <c r="C197" s="190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193"/>
      <c r="B198" s="92"/>
      <c r="C198" s="190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193"/>
      <c r="B199" s="92"/>
      <c r="C199" s="190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193"/>
      <c r="B200" s="92"/>
      <c r="C200" s="190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193"/>
      <c r="B201" s="92"/>
      <c r="C201" s="190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193"/>
      <c r="B202" s="92"/>
      <c r="C202" s="190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193"/>
      <c r="B203" s="92"/>
      <c r="C203" s="190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193"/>
      <c r="B204" s="92"/>
      <c r="C204" s="190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193"/>
      <c r="B205" s="92"/>
      <c r="C205" s="190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193"/>
      <c r="B206" s="92"/>
      <c r="C206" s="190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193"/>
      <c r="B207" s="92"/>
      <c r="C207" s="190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193"/>
      <c r="B208" s="92"/>
      <c r="C208" s="190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193"/>
      <c r="B209" s="92"/>
      <c r="C209" s="190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193"/>
      <c r="B210" s="92"/>
      <c r="C210" s="190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193"/>
      <c r="B211" s="92"/>
      <c r="C211" s="190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193"/>
      <c r="B212" s="92"/>
      <c r="C212" s="190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193"/>
      <c r="B213" s="92"/>
      <c r="C213" s="190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193"/>
      <c r="B214" s="92"/>
      <c r="C214" s="190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193"/>
      <c r="B215" s="92"/>
      <c r="C215" s="190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193"/>
      <c r="B216" s="92"/>
      <c r="C216" s="190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193"/>
      <c r="B217" s="92"/>
      <c r="C217" s="190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193"/>
      <c r="B218" s="92"/>
      <c r="C218" s="190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193"/>
      <c r="B219" s="92"/>
      <c r="C219" s="190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193"/>
      <c r="B220" s="92"/>
      <c r="C220" s="190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193"/>
      <c r="B221" s="92"/>
      <c r="C221" s="190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193"/>
      <c r="B222" s="92"/>
      <c r="C222" s="190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193"/>
      <c r="B223" s="92"/>
      <c r="C223" s="190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193"/>
      <c r="B224" s="92"/>
      <c r="C224" s="190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193"/>
      <c r="B225" s="92"/>
      <c r="C225" s="190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193"/>
      <c r="B226" s="92"/>
      <c r="C226" s="190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193"/>
      <c r="B227" s="92"/>
      <c r="C227" s="190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193"/>
      <c r="B228" s="92"/>
      <c r="C228" s="190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193"/>
      <c r="B229" s="92"/>
      <c r="C229" s="190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193"/>
      <c r="B230" s="92"/>
      <c r="C230" s="190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193"/>
      <c r="B231" s="92"/>
      <c r="C231" s="190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193"/>
      <c r="B232" s="92"/>
      <c r="C232" s="190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193"/>
      <c r="B233" s="92"/>
      <c r="C233" s="190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193"/>
      <c r="B234" s="92"/>
      <c r="C234" s="190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193"/>
      <c r="B235" s="92"/>
      <c r="C235" s="190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193"/>
      <c r="B236" s="92"/>
      <c r="C236" s="190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193"/>
      <c r="B237" s="92"/>
      <c r="C237" s="190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193"/>
      <c r="B238" s="92"/>
      <c r="C238" s="190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193"/>
      <c r="B239" s="92"/>
      <c r="C239" s="190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193"/>
      <c r="B240" s="92"/>
      <c r="C240" s="190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193"/>
      <c r="B241" s="92"/>
      <c r="C241" s="190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193"/>
      <c r="B242" s="92"/>
      <c r="C242" s="190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193"/>
      <c r="B243" s="92"/>
      <c r="C243" s="190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193"/>
      <c r="B244" s="92"/>
      <c r="C244" s="190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193"/>
      <c r="B245" s="92"/>
      <c r="C245" s="190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193"/>
      <c r="B246" s="92"/>
      <c r="C246" s="190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193"/>
      <c r="B247" s="92"/>
      <c r="C247" s="190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193"/>
      <c r="B248" s="92"/>
      <c r="C248" s="190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193"/>
      <c r="B249" s="92"/>
      <c r="C249" s="190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193"/>
      <c r="B250" s="92"/>
      <c r="C250" s="190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193"/>
      <c r="B251" s="92"/>
      <c r="C251" s="190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193"/>
      <c r="B252" s="92"/>
      <c r="C252" s="190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193"/>
      <c r="B253" s="92"/>
      <c r="C253" s="190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193"/>
      <c r="B254" s="92"/>
      <c r="C254" s="190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193"/>
      <c r="B255" s="92"/>
      <c r="C255" s="190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193"/>
      <c r="B256" s="92"/>
      <c r="C256" s="190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193"/>
      <c r="B257" s="92"/>
      <c r="C257" s="190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193"/>
      <c r="B258" s="92"/>
      <c r="C258" s="190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193"/>
      <c r="B259" s="92"/>
      <c r="C259" s="190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193"/>
      <c r="B260" s="92"/>
      <c r="C260" s="190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193"/>
      <c r="B261" s="92"/>
      <c r="C261" s="190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193"/>
      <c r="B262" s="92"/>
      <c r="C262" s="190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193"/>
      <c r="B263" s="92"/>
      <c r="C263" s="190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193"/>
      <c r="B264" s="92"/>
      <c r="C264" s="190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193"/>
      <c r="B265" s="92"/>
      <c r="C265" s="190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193"/>
      <c r="B266" s="92"/>
      <c r="C266" s="190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193"/>
      <c r="B267" s="92"/>
      <c r="C267" s="190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193"/>
      <c r="B268" s="92"/>
      <c r="C268" s="190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193"/>
      <c r="B269" s="92"/>
      <c r="C269" s="190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193"/>
      <c r="B270" s="92"/>
      <c r="C270" s="190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193"/>
      <c r="B271" s="92"/>
      <c r="C271" s="190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193"/>
      <c r="B272" s="92"/>
      <c r="C272" s="190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193"/>
      <c r="B273" s="92"/>
      <c r="C273" s="190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193"/>
      <c r="B274" s="92"/>
      <c r="C274" s="190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193"/>
      <c r="B275" s="92"/>
      <c r="C275" s="190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193"/>
      <c r="B276" s="92"/>
      <c r="C276" s="190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193"/>
      <c r="B277" s="92"/>
      <c r="C277" s="190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193"/>
      <c r="B278" s="92"/>
      <c r="C278" s="190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193"/>
      <c r="B279" s="92"/>
      <c r="C279" s="190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193"/>
      <c r="B280" s="92"/>
      <c r="C280" s="190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193"/>
      <c r="B281" s="92"/>
      <c r="C281" s="190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193"/>
      <c r="B282" s="92"/>
      <c r="C282" s="190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193"/>
      <c r="B283" s="92"/>
      <c r="C283" s="190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193"/>
      <c r="B284" s="92"/>
      <c r="C284" s="190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193"/>
      <c r="B285" s="92"/>
      <c r="C285" s="190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193"/>
      <c r="B286" s="92"/>
      <c r="C286" s="190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193"/>
      <c r="B287" s="92"/>
      <c r="C287" s="190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193"/>
      <c r="B288" s="92"/>
      <c r="C288" s="190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193"/>
      <c r="B289" s="92"/>
      <c r="C289" s="190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193"/>
      <c r="B290" s="92"/>
      <c r="C290" s="190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193"/>
      <c r="B291" s="92"/>
      <c r="C291" s="190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193"/>
      <c r="B292" s="92"/>
      <c r="C292" s="190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193"/>
      <c r="B293" s="92"/>
      <c r="C293" s="190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193"/>
      <c r="B294" s="92"/>
      <c r="C294" s="190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193"/>
      <c r="B295" s="92"/>
      <c r="C295" s="190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193"/>
      <c r="B296" s="92"/>
      <c r="C296" s="190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193"/>
      <c r="B297" s="92"/>
      <c r="C297" s="190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193"/>
      <c r="B298" s="92"/>
      <c r="C298" s="190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193"/>
      <c r="B299" s="92"/>
      <c r="C299" s="190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193"/>
      <c r="B300" s="92"/>
      <c r="C300" s="190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193"/>
      <c r="B301" s="92"/>
      <c r="C301" s="190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193"/>
      <c r="B302" s="92"/>
      <c r="C302" s="190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193"/>
      <c r="B303" s="92"/>
      <c r="C303" s="190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193"/>
      <c r="B304" s="92"/>
      <c r="C304" s="190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193"/>
      <c r="B305" s="92"/>
      <c r="C305" s="190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193"/>
      <c r="B306" s="92"/>
      <c r="C306" s="190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193"/>
      <c r="B307" s="92"/>
      <c r="C307" s="190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193"/>
      <c r="B308" s="92"/>
      <c r="C308" s="190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193"/>
      <c r="B309" s="92"/>
      <c r="C309" s="190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193"/>
      <c r="B310" s="92"/>
      <c r="C310" s="190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193"/>
      <c r="B311" s="92"/>
      <c r="C311" s="190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193"/>
      <c r="B312" s="92"/>
      <c r="C312" s="190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193"/>
      <c r="B313" s="92"/>
      <c r="C313" s="190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193"/>
      <c r="B314" s="92"/>
      <c r="C314" s="190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193"/>
      <c r="B315" s="92"/>
      <c r="C315" s="190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193"/>
      <c r="B316" s="92"/>
      <c r="C316" s="190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193"/>
      <c r="B317" s="92"/>
      <c r="C317" s="190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193"/>
      <c r="B318" s="92"/>
      <c r="C318" s="190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193"/>
      <c r="B319" s="92"/>
      <c r="C319" s="190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193"/>
      <c r="B320" s="92"/>
      <c r="C320" s="190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193"/>
      <c r="B321" s="92"/>
      <c r="C321" s="190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193"/>
      <c r="B322" s="92"/>
      <c r="C322" s="190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193"/>
      <c r="B323" s="92"/>
      <c r="C323" s="190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193"/>
      <c r="B324" s="92"/>
      <c r="C324" s="190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193"/>
      <c r="B325" s="92"/>
      <c r="C325" s="190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193"/>
      <c r="B326" s="92"/>
      <c r="C326" s="190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193"/>
      <c r="B327" s="92"/>
      <c r="C327" s="190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193"/>
      <c r="B328" s="92"/>
      <c r="C328" s="190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193"/>
      <c r="B329" s="92"/>
      <c r="C329" s="190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193"/>
      <c r="B330" s="92"/>
      <c r="C330" s="190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193"/>
      <c r="B331" s="92"/>
      <c r="C331" s="190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193"/>
      <c r="B332" s="92"/>
      <c r="C332" s="190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193"/>
      <c r="B333" s="92"/>
      <c r="C333" s="190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193"/>
      <c r="B334" s="92"/>
      <c r="C334" s="190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193"/>
      <c r="B335" s="92"/>
      <c r="C335" s="190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193"/>
      <c r="B336" s="92"/>
      <c r="C336" s="190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193"/>
      <c r="B337" s="92"/>
      <c r="C337" s="190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193"/>
      <c r="B338" s="92"/>
      <c r="C338" s="190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193"/>
      <c r="B339" s="92"/>
      <c r="C339" s="190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193"/>
      <c r="B340" s="92"/>
      <c r="C340" s="190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193"/>
      <c r="B341" s="92"/>
      <c r="C341" s="190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193"/>
      <c r="B342" s="92"/>
      <c r="C342" s="190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193"/>
      <c r="B343" s="92"/>
      <c r="C343" s="190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193"/>
      <c r="B344" s="92"/>
      <c r="C344" s="190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193"/>
      <c r="B345" s="92"/>
      <c r="C345" s="190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193"/>
      <c r="B346" s="92"/>
      <c r="C346" s="190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193"/>
      <c r="B347" s="92"/>
      <c r="C347" s="190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193"/>
      <c r="B348" s="92"/>
      <c r="C348" s="190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193"/>
      <c r="B349" s="92"/>
      <c r="C349" s="190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193"/>
      <c r="B350" s="92"/>
      <c r="C350" s="190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193"/>
      <c r="B351" s="92"/>
      <c r="C351" s="190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193"/>
      <c r="B352" s="92"/>
      <c r="C352" s="190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193"/>
      <c r="B353" s="92"/>
      <c r="C353" s="190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193"/>
      <c r="B354" s="92"/>
      <c r="C354" s="190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193"/>
      <c r="B355" s="92"/>
      <c r="C355" s="190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193"/>
      <c r="B356" s="92"/>
      <c r="C356" s="190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193"/>
      <c r="B357" s="92"/>
      <c r="C357" s="190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193"/>
      <c r="B358" s="92"/>
      <c r="C358" s="190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193"/>
      <c r="B359" s="92"/>
      <c r="C359" s="190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193"/>
      <c r="B360" s="92"/>
      <c r="C360" s="190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193"/>
      <c r="B361" s="92"/>
      <c r="C361" s="190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193"/>
      <c r="B362" s="92"/>
      <c r="C362" s="190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193"/>
      <c r="B363" s="92"/>
      <c r="C363" s="190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193"/>
      <c r="B364" s="92"/>
      <c r="C364" s="190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193"/>
      <c r="B365" s="92"/>
      <c r="C365" s="190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193"/>
      <c r="B366" s="92"/>
      <c r="C366" s="190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193"/>
      <c r="B367" s="92"/>
      <c r="C367" s="190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193"/>
      <c r="B368" s="92"/>
      <c r="C368" s="190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193"/>
      <c r="B369" s="92"/>
      <c r="C369" s="190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193"/>
      <c r="B370" s="92"/>
      <c r="C370" s="190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193"/>
      <c r="B371" s="92"/>
      <c r="C371" s="190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193"/>
      <c r="B372" s="92"/>
      <c r="C372" s="190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193"/>
      <c r="B373" s="92"/>
      <c r="C373" s="190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193"/>
      <c r="B374" s="92"/>
      <c r="C374" s="190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193"/>
      <c r="B375" s="92"/>
      <c r="C375" s="190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193"/>
      <c r="B376" s="92"/>
      <c r="C376" s="190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193"/>
      <c r="B377" s="92"/>
      <c r="C377" s="190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193"/>
      <c r="B378" s="92"/>
      <c r="C378" s="190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193"/>
      <c r="B379" s="92"/>
      <c r="C379" s="190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193"/>
      <c r="B380" s="92"/>
      <c r="C380" s="190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193"/>
      <c r="B381" s="92"/>
      <c r="C381" s="190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193"/>
      <c r="B382" s="92"/>
      <c r="C382" s="190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193"/>
      <c r="B383" s="92"/>
      <c r="C383" s="190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193"/>
      <c r="B384" s="92"/>
      <c r="C384" s="190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193"/>
      <c r="B385" s="92"/>
      <c r="C385" s="190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193"/>
      <c r="B386" s="92"/>
      <c r="C386" s="190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193"/>
      <c r="B387" s="92"/>
      <c r="C387" s="190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193"/>
      <c r="B388" s="92"/>
      <c r="C388" s="190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193"/>
      <c r="B389" s="92"/>
      <c r="C389" s="190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193"/>
      <c r="B390" s="92"/>
      <c r="C390" s="190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193"/>
      <c r="B391" s="92"/>
      <c r="C391" s="190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193"/>
      <c r="B392" s="92"/>
      <c r="C392" s="190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193"/>
      <c r="B393" s="92"/>
      <c r="C393" s="190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193"/>
      <c r="B394" s="92"/>
      <c r="C394" s="190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193"/>
      <c r="B395" s="92"/>
      <c r="C395" s="190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193"/>
      <c r="B396" s="92"/>
      <c r="C396" s="190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193"/>
      <c r="B397" s="92"/>
      <c r="C397" s="190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193"/>
      <c r="B398" s="92"/>
      <c r="C398" s="190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193"/>
      <c r="B399" s="92"/>
      <c r="C399" s="190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193"/>
      <c r="B400" s="92"/>
      <c r="C400" s="190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193"/>
      <c r="B401" s="92"/>
      <c r="C401" s="190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193"/>
      <c r="B402" s="92"/>
      <c r="C402" s="190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193"/>
      <c r="B403" s="92"/>
      <c r="C403" s="190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193"/>
      <c r="B404" s="92"/>
      <c r="C404" s="190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193"/>
      <c r="B405" s="92"/>
      <c r="C405" s="190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193"/>
      <c r="B406" s="92"/>
      <c r="C406" s="190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193"/>
      <c r="B407" s="92"/>
      <c r="C407" s="190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193"/>
      <c r="B408" s="92"/>
      <c r="C408" s="190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193"/>
      <c r="B409" s="92"/>
      <c r="C409" s="190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193"/>
      <c r="B410" s="92"/>
      <c r="C410" s="190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193"/>
      <c r="B411" s="92"/>
      <c r="C411" s="190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193"/>
      <c r="B412" s="92"/>
      <c r="C412" s="190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193"/>
      <c r="B413" s="92"/>
      <c r="C413" s="190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193"/>
      <c r="B414" s="92"/>
      <c r="C414" s="190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193"/>
      <c r="B415" s="92"/>
      <c r="C415" s="190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193"/>
      <c r="B416" s="92"/>
      <c r="C416" s="190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193"/>
      <c r="B417" s="92"/>
      <c r="C417" s="190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193"/>
      <c r="B418" s="92"/>
      <c r="C418" s="190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193"/>
      <c r="B419" s="92"/>
      <c r="C419" s="190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193"/>
      <c r="B420" s="92"/>
      <c r="C420" s="190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193"/>
      <c r="B421" s="92"/>
      <c r="C421" s="190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193"/>
      <c r="B422" s="92"/>
      <c r="C422" s="190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193"/>
      <c r="B423" s="92"/>
      <c r="C423" s="190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193"/>
      <c r="B424" s="92"/>
      <c r="C424" s="190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193"/>
      <c r="B425" s="92"/>
      <c r="C425" s="190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193"/>
      <c r="B426" s="92"/>
      <c r="C426" s="190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193"/>
      <c r="B427" s="92"/>
      <c r="C427" s="190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193"/>
      <c r="B428" s="92"/>
      <c r="C428" s="190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193"/>
      <c r="B429" s="92"/>
      <c r="C429" s="190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193"/>
      <c r="B430" s="92"/>
      <c r="C430" s="190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193"/>
      <c r="B431" s="92"/>
      <c r="C431" s="190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193"/>
      <c r="B432" s="92"/>
      <c r="C432" s="190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193"/>
      <c r="B433" s="92"/>
      <c r="C433" s="190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193"/>
      <c r="B434" s="92"/>
      <c r="C434" s="190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193"/>
      <c r="B435" s="92"/>
      <c r="C435" s="190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193"/>
      <c r="B436" s="92"/>
      <c r="C436" s="190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193"/>
      <c r="B437" s="92"/>
      <c r="C437" s="190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193"/>
      <c r="B438" s="92"/>
      <c r="C438" s="190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193"/>
      <c r="B439" s="92"/>
      <c r="C439" s="190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193"/>
      <c r="B440" s="92"/>
      <c r="C440" s="190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193"/>
      <c r="B441" s="92"/>
      <c r="C441" s="190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193"/>
      <c r="B442" s="92"/>
      <c r="C442" s="190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193"/>
      <c r="B443" s="92"/>
      <c r="C443" s="190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193"/>
      <c r="B444" s="92"/>
      <c r="C444" s="190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193"/>
      <c r="B445" s="92"/>
      <c r="C445" s="190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193"/>
      <c r="B446" s="92"/>
      <c r="C446" s="190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193"/>
      <c r="B447" s="92"/>
      <c r="C447" s="190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193"/>
      <c r="B448" s="92"/>
      <c r="C448" s="190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193"/>
      <c r="B449" s="92"/>
      <c r="C449" s="190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193"/>
      <c r="B450" s="92"/>
      <c r="C450" s="190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193"/>
      <c r="B451" s="92"/>
      <c r="C451" s="190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193"/>
      <c r="B452" s="92"/>
      <c r="C452" s="190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193"/>
      <c r="B453" s="92"/>
      <c r="C453" s="190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193"/>
      <c r="B454" s="92"/>
      <c r="C454" s="190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193"/>
      <c r="B455" s="92"/>
      <c r="C455" s="190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193"/>
      <c r="B456" s="92"/>
      <c r="C456" s="190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193"/>
      <c r="B457" s="92"/>
      <c r="C457" s="190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193"/>
      <c r="B458" s="92"/>
      <c r="C458" s="190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193"/>
      <c r="B459" s="92"/>
      <c r="C459" s="190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193"/>
      <c r="B460" s="92"/>
      <c r="C460" s="190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193"/>
      <c r="B461" s="92"/>
      <c r="C461" s="190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193"/>
      <c r="B462" s="92"/>
      <c r="C462" s="190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193"/>
      <c r="B463" s="92"/>
      <c r="C463" s="190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193"/>
      <c r="B464" s="92"/>
      <c r="C464" s="190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193"/>
      <c r="B465" s="92"/>
      <c r="C465" s="190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193"/>
      <c r="B466" s="92"/>
      <c r="C466" s="190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193"/>
      <c r="B467" s="92"/>
      <c r="C467" s="190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193"/>
      <c r="B468" s="92"/>
      <c r="C468" s="190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193"/>
      <c r="B469" s="92"/>
      <c r="C469" s="190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193"/>
      <c r="B470" s="92"/>
      <c r="C470" s="190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193"/>
      <c r="B471" s="92"/>
      <c r="C471" s="190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193"/>
      <c r="B472" s="92"/>
      <c r="C472" s="190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193"/>
      <c r="B473" s="92"/>
      <c r="C473" s="190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193"/>
      <c r="B474" s="92"/>
      <c r="C474" s="190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193"/>
      <c r="B475" s="92"/>
      <c r="C475" s="190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193"/>
      <c r="B476" s="92"/>
      <c r="C476" s="190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193"/>
      <c r="B477" s="92"/>
      <c r="C477" s="190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193"/>
      <c r="B478" s="92"/>
      <c r="C478" s="190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193"/>
      <c r="B479" s="92"/>
      <c r="C479" s="190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193"/>
      <c r="B480" s="92"/>
      <c r="C480" s="190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193"/>
      <c r="B481" s="92"/>
      <c r="C481" s="190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193"/>
      <c r="B482" s="92"/>
      <c r="C482" s="190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193"/>
      <c r="B483" s="92"/>
      <c r="C483" s="190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193"/>
      <c r="B484" s="92"/>
      <c r="C484" s="190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193"/>
      <c r="B485" s="92"/>
      <c r="C485" s="190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193"/>
      <c r="B486" s="92"/>
      <c r="C486" s="190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193"/>
      <c r="B487" s="92"/>
      <c r="C487" s="190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193"/>
      <c r="B488" s="92"/>
      <c r="C488" s="190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193"/>
      <c r="B489" s="92"/>
      <c r="C489" s="190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193"/>
      <c r="B490" s="92"/>
      <c r="C490" s="190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193"/>
      <c r="B491" s="92"/>
      <c r="C491" s="190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193"/>
      <c r="B492" s="92"/>
      <c r="C492" s="190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193"/>
      <c r="B493" s="92"/>
      <c r="C493" s="190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193"/>
      <c r="B494" s="92"/>
      <c r="C494" s="190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193"/>
      <c r="B495" s="92"/>
      <c r="C495" s="190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193"/>
      <c r="B496" s="92"/>
      <c r="C496" s="190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193"/>
      <c r="B497" s="92"/>
      <c r="C497" s="190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193"/>
      <c r="B498" s="92"/>
      <c r="C498" s="190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193"/>
      <c r="B499" s="92"/>
      <c r="C499" s="190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193"/>
      <c r="B500" s="92"/>
      <c r="C500" s="190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193"/>
      <c r="B501" s="92"/>
      <c r="C501" s="190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193"/>
      <c r="B502" s="92"/>
      <c r="C502" s="190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193"/>
      <c r="B503" s="92"/>
      <c r="C503" s="190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193"/>
      <c r="B504" s="92"/>
      <c r="C504" s="190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193"/>
      <c r="B505" s="92"/>
      <c r="C505" s="190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193"/>
      <c r="B506" s="92"/>
      <c r="C506" s="190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193"/>
      <c r="B507" s="92"/>
      <c r="C507" s="190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193"/>
      <c r="B508" s="92"/>
      <c r="C508" s="190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193"/>
      <c r="B509" s="92"/>
      <c r="C509" s="190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193"/>
      <c r="B510" s="92"/>
      <c r="C510" s="190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193"/>
      <c r="B511" s="92"/>
      <c r="C511" s="190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193"/>
      <c r="B512" s="92"/>
      <c r="C512" s="190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193"/>
      <c r="B513" s="92"/>
      <c r="C513" s="190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193"/>
      <c r="B514" s="92"/>
      <c r="C514" s="190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193"/>
      <c r="B515" s="92"/>
      <c r="C515" s="190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193"/>
      <c r="B516" s="92"/>
      <c r="C516" s="190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193"/>
      <c r="B517" s="92"/>
      <c r="C517" s="190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193"/>
      <c r="B518" s="92"/>
      <c r="C518" s="190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193"/>
      <c r="B519" s="92"/>
      <c r="C519" s="190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193"/>
      <c r="B520" s="92"/>
      <c r="C520" s="190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193"/>
      <c r="B521" s="92"/>
      <c r="C521" s="190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193"/>
      <c r="B522" s="92"/>
      <c r="C522" s="190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193"/>
      <c r="B523" s="92"/>
      <c r="C523" s="190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193"/>
      <c r="B524" s="92"/>
      <c r="C524" s="190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193"/>
      <c r="B525" s="92"/>
      <c r="C525" s="190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193"/>
      <c r="B526" s="92"/>
      <c r="C526" s="190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193"/>
      <c r="B527" s="92"/>
      <c r="C527" s="190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193"/>
      <c r="B528" s="92"/>
      <c r="C528" s="190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193"/>
      <c r="B529" s="92"/>
      <c r="C529" s="190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193"/>
      <c r="B530" s="92"/>
      <c r="C530" s="190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193"/>
      <c r="B531" s="92"/>
      <c r="C531" s="190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193"/>
      <c r="B532" s="92"/>
      <c r="C532" s="190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193"/>
      <c r="B533" s="92"/>
      <c r="C533" s="190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193"/>
      <c r="B534" s="92"/>
      <c r="C534" s="190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193"/>
      <c r="B535" s="92"/>
      <c r="C535" s="190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193"/>
      <c r="B536" s="92"/>
      <c r="C536" s="190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193"/>
      <c r="B537" s="92"/>
      <c r="C537" s="190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193"/>
      <c r="B538" s="92"/>
      <c r="C538" s="190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193"/>
      <c r="B539" s="92"/>
      <c r="C539" s="190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193"/>
      <c r="B540" s="92"/>
      <c r="C540" s="190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193"/>
      <c r="B541" s="92"/>
      <c r="C541" s="190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193"/>
      <c r="B542" s="92"/>
      <c r="C542" s="190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193"/>
      <c r="B543" s="92"/>
      <c r="C543" s="190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193"/>
      <c r="B544" s="92"/>
      <c r="C544" s="190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193"/>
      <c r="B545" s="92"/>
      <c r="C545" s="190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193"/>
      <c r="B546" s="92"/>
      <c r="C546" s="190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193"/>
      <c r="B547" s="92"/>
      <c r="C547" s="190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193"/>
      <c r="B548" s="92"/>
      <c r="C548" s="190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193"/>
      <c r="B549" s="92"/>
      <c r="C549" s="190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193"/>
      <c r="B550" s="92"/>
      <c r="C550" s="190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193"/>
      <c r="B551" s="92"/>
      <c r="C551" s="190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193"/>
      <c r="B552" s="92"/>
      <c r="C552" s="190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193"/>
      <c r="B553" s="92"/>
      <c r="C553" s="190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193"/>
      <c r="B554" s="92"/>
      <c r="C554" s="190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193"/>
      <c r="B555" s="92"/>
      <c r="C555" s="190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193"/>
      <c r="B556" s="92"/>
      <c r="C556" s="190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193"/>
      <c r="B557" s="92"/>
      <c r="C557" s="190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193"/>
      <c r="B558" s="92"/>
      <c r="C558" s="190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193"/>
      <c r="B559" s="92"/>
      <c r="C559" s="190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193"/>
      <c r="B560" s="92"/>
      <c r="C560" s="190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193"/>
      <c r="B561" s="92"/>
      <c r="C561" s="190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193"/>
      <c r="B562" s="92"/>
      <c r="C562" s="190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193"/>
      <c r="B563" s="92"/>
      <c r="C563" s="190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193"/>
      <c r="B564" s="92"/>
      <c r="C564" s="190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193"/>
      <c r="B565" s="92"/>
      <c r="C565" s="190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193"/>
      <c r="B566" s="92"/>
      <c r="C566" s="190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193"/>
      <c r="B567" s="92"/>
      <c r="C567" s="190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193"/>
      <c r="B568" s="92"/>
      <c r="C568" s="190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193"/>
      <c r="B569" s="92"/>
      <c r="C569" s="190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193"/>
      <c r="B570" s="92"/>
      <c r="C570" s="190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193"/>
      <c r="B571" s="92"/>
      <c r="C571" s="190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193"/>
      <c r="B572" s="92"/>
      <c r="C572" s="190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193"/>
      <c r="B573" s="92"/>
      <c r="C573" s="190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193"/>
      <c r="B574" s="92"/>
      <c r="C574" s="190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193"/>
      <c r="B575" s="92"/>
      <c r="C575" s="190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193"/>
      <c r="B576" s="92"/>
      <c r="C576" s="190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193"/>
      <c r="B577" s="92"/>
      <c r="C577" s="190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193"/>
      <c r="B578" s="92"/>
      <c r="C578" s="190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193"/>
      <c r="B579" s="92"/>
      <c r="C579" s="190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193"/>
      <c r="B580" s="92"/>
      <c r="C580" s="190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193"/>
      <c r="B581" s="92"/>
      <c r="C581" s="190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193"/>
      <c r="B582" s="92"/>
      <c r="C582" s="190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193"/>
      <c r="B583" s="92"/>
      <c r="C583" s="190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193"/>
      <c r="B584" s="92"/>
      <c r="C584" s="190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193"/>
      <c r="B585" s="92"/>
      <c r="C585" s="190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193"/>
      <c r="B586" s="92"/>
      <c r="C586" s="190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193"/>
      <c r="B587" s="92"/>
      <c r="C587" s="190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193"/>
      <c r="B588" s="92"/>
      <c r="C588" s="190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193"/>
      <c r="B589" s="92"/>
      <c r="C589" s="190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193"/>
      <c r="B590" s="92"/>
      <c r="C590" s="190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193"/>
      <c r="B591" s="92"/>
      <c r="C591" s="190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193"/>
      <c r="B592" s="92"/>
      <c r="C592" s="190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193"/>
      <c r="B593" s="92"/>
      <c r="C593" s="190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193"/>
      <c r="B594" s="92"/>
      <c r="C594" s="190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193"/>
      <c r="B595" s="92"/>
      <c r="C595" s="190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193"/>
      <c r="B596" s="92"/>
      <c r="C596" s="190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193"/>
      <c r="B597" s="92"/>
      <c r="C597" s="190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193"/>
      <c r="B598" s="92"/>
      <c r="C598" s="190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193"/>
      <c r="B599" s="92"/>
      <c r="C599" s="190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193"/>
      <c r="B600" s="92"/>
      <c r="C600" s="190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193"/>
      <c r="B601" s="92"/>
      <c r="C601" s="190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193"/>
      <c r="B602" s="92"/>
      <c r="C602" s="190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193"/>
      <c r="B603" s="92"/>
      <c r="C603" s="190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193"/>
      <c r="B604" s="92"/>
      <c r="C604" s="190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193"/>
      <c r="B605" s="92"/>
      <c r="C605" s="190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193"/>
      <c r="B606" s="92"/>
      <c r="C606" s="190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193"/>
      <c r="B607" s="92"/>
      <c r="C607" s="190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193"/>
      <c r="B608" s="92"/>
      <c r="C608" s="190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193"/>
      <c r="B609" s="92"/>
      <c r="C609" s="190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193"/>
      <c r="B610" s="92"/>
      <c r="C610" s="190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193"/>
      <c r="B611" s="92"/>
      <c r="C611" s="190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193"/>
      <c r="B612" s="92"/>
      <c r="C612" s="190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193"/>
      <c r="B613" s="92"/>
      <c r="C613" s="190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193"/>
      <c r="B614" s="92"/>
      <c r="C614" s="190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193"/>
      <c r="B615" s="92"/>
      <c r="C615" s="190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193"/>
      <c r="B616" s="92"/>
      <c r="C616" s="190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193"/>
      <c r="B617" s="92"/>
      <c r="C617" s="190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193"/>
      <c r="B618" s="92"/>
      <c r="C618" s="190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193"/>
      <c r="B619" s="92"/>
      <c r="C619" s="190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193"/>
      <c r="B620" s="92"/>
      <c r="C620" s="190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193"/>
      <c r="B621" s="92"/>
      <c r="C621" s="190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193"/>
      <c r="B622" s="92"/>
      <c r="C622" s="190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193"/>
      <c r="B623" s="92"/>
      <c r="C623" s="190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193"/>
      <c r="B624" s="92"/>
      <c r="C624" s="190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193"/>
      <c r="B625" s="92"/>
      <c r="C625" s="190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193"/>
      <c r="B626" s="92"/>
      <c r="C626" s="190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193"/>
      <c r="B627" s="92"/>
      <c r="C627" s="190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193"/>
      <c r="B628" s="92"/>
      <c r="C628" s="190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193"/>
      <c r="B629" s="92"/>
      <c r="C629" s="190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193"/>
      <c r="B630" s="92"/>
      <c r="C630" s="190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193"/>
      <c r="B631" s="92"/>
      <c r="C631" s="190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193"/>
      <c r="B632" s="92"/>
      <c r="C632" s="190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193"/>
      <c r="B633" s="92"/>
      <c r="C633" s="190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193"/>
      <c r="B634" s="92"/>
      <c r="C634" s="190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193"/>
      <c r="B635" s="92"/>
      <c r="C635" s="190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193"/>
      <c r="B636" s="92"/>
      <c r="C636" s="190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193"/>
      <c r="B637" s="92"/>
      <c r="C637" s="190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193"/>
      <c r="B638" s="92"/>
      <c r="C638" s="190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193"/>
      <c r="B639" s="92"/>
      <c r="C639" s="190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193"/>
      <c r="B640" s="92"/>
      <c r="C640" s="190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193"/>
      <c r="B641" s="92"/>
      <c r="C641" s="190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193"/>
      <c r="B642" s="92"/>
      <c r="C642" s="190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193"/>
      <c r="B643" s="92"/>
      <c r="C643" s="190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193"/>
      <c r="B644" s="92"/>
      <c r="C644" s="190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193"/>
      <c r="B645" s="92"/>
      <c r="C645" s="190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193"/>
      <c r="B646" s="92"/>
      <c r="C646" s="190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193"/>
      <c r="B647" s="92"/>
      <c r="C647" s="190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193"/>
      <c r="B648" s="92"/>
      <c r="C648" s="190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193"/>
      <c r="B649" s="92"/>
      <c r="C649" s="190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193"/>
      <c r="B650" s="92"/>
      <c r="C650" s="190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193"/>
      <c r="B651" s="92"/>
      <c r="C651" s="190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193"/>
      <c r="B652" s="92"/>
      <c r="C652" s="190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193"/>
      <c r="B653" s="92"/>
      <c r="C653" s="190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193"/>
      <c r="B654" s="92"/>
      <c r="C654" s="190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193"/>
      <c r="B655" s="92"/>
      <c r="C655" s="190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193"/>
      <c r="B656" s="92"/>
      <c r="C656" s="190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193"/>
      <c r="B657" s="92"/>
      <c r="C657" s="190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193"/>
      <c r="B658" s="92"/>
      <c r="C658" s="190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193"/>
      <c r="B659" s="92"/>
      <c r="C659" s="190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193"/>
      <c r="B660" s="92"/>
      <c r="C660" s="190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193"/>
      <c r="B661" s="92"/>
      <c r="C661" s="190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193"/>
      <c r="B662" s="92"/>
      <c r="C662" s="190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193"/>
      <c r="B663" s="92"/>
      <c r="C663" s="190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193"/>
      <c r="B664" s="92"/>
      <c r="C664" s="190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193"/>
      <c r="B665" s="92"/>
      <c r="C665" s="190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193"/>
      <c r="B666" s="92"/>
      <c r="C666" s="190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193"/>
      <c r="B667" s="92"/>
      <c r="C667" s="190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193"/>
      <c r="B668" s="92"/>
      <c r="C668" s="190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193"/>
      <c r="B669" s="92"/>
      <c r="C669" s="190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193"/>
      <c r="B670" s="92"/>
      <c r="C670" s="190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193"/>
      <c r="B671" s="92"/>
      <c r="C671" s="190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193"/>
      <c r="B672" s="92"/>
      <c r="C672" s="190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193"/>
      <c r="B673" s="92"/>
      <c r="C673" s="190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193"/>
      <c r="B674" s="92"/>
      <c r="C674" s="190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193"/>
      <c r="B675" s="92"/>
      <c r="C675" s="190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193"/>
      <c r="B676" s="92"/>
      <c r="C676" s="190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193"/>
      <c r="B677" s="92"/>
      <c r="C677" s="190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193"/>
      <c r="B678" s="92"/>
      <c r="C678" s="190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193"/>
      <c r="B679" s="92"/>
      <c r="C679" s="190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193"/>
      <c r="B680" s="92"/>
      <c r="C680" s="190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193"/>
      <c r="B681" s="92"/>
      <c r="C681" s="190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193"/>
      <c r="B682" s="92"/>
      <c r="C682" s="190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193"/>
      <c r="B683" s="92"/>
      <c r="C683" s="190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193"/>
      <c r="B684" s="92"/>
      <c r="C684" s="190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193"/>
      <c r="B685" s="92"/>
      <c r="C685" s="190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193"/>
      <c r="B686" s="92"/>
      <c r="C686" s="190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193"/>
      <c r="B687" s="92"/>
      <c r="C687" s="190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193"/>
      <c r="B688" s="92"/>
      <c r="C688" s="190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193"/>
      <c r="B689" s="92"/>
      <c r="C689" s="190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193"/>
      <c r="B690" s="92"/>
      <c r="C690" s="190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193"/>
      <c r="B691" s="92"/>
      <c r="C691" s="190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193"/>
      <c r="B692" s="92"/>
      <c r="C692" s="190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193"/>
      <c r="B693" s="92"/>
      <c r="C693" s="190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193"/>
      <c r="B694" s="92"/>
      <c r="C694" s="190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193"/>
      <c r="B695" s="92"/>
      <c r="C695" s="190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193"/>
      <c r="B696" s="92"/>
      <c r="C696" s="190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193"/>
      <c r="B697" s="92"/>
      <c r="C697" s="190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193"/>
      <c r="B698" s="92"/>
      <c r="C698" s="190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193"/>
      <c r="B699" s="92"/>
      <c r="C699" s="190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193"/>
      <c r="B700" s="92"/>
      <c r="C700" s="190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193"/>
      <c r="B701" s="92"/>
      <c r="C701" s="190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193"/>
      <c r="B702" s="92"/>
      <c r="C702" s="190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193"/>
      <c r="B703" s="92"/>
      <c r="C703" s="190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193"/>
      <c r="B704" s="92"/>
      <c r="C704" s="190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193"/>
      <c r="B705" s="92"/>
      <c r="C705" s="190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193"/>
      <c r="B706" s="92"/>
      <c r="C706" s="190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193"/>
      <c r="B707" s="92"/>
      <c r="C707" s="190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193"/>
      <c r="B708" s="92"/>
      <c r="C708" s="190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193"/>
      <c r="B709" s="92"/>
      <c r="C709" s="190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193"/>
      <c r="B710" s="92"/>
      <c r="C710" s="190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193"/>
      <c r="B711" s="92"/>
      <c r="C711" s="190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193"/>
      <c r="B712" s="92"/>
      <c r="C712" s="190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193"/>
      <c r="B713" s="92"/>
      <c r="C713" s="190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193"/>
      <c r="B714" s="92"/>
      <c r="C714" s="190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193"/>
      <c r="B715" s="92"/>
      <c r="C715" s="190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193"/>
      <c r="B716" s="92"/>
      <c r="C716" s="190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193"/>
      <c r="B717" s="92"/>
      <c r="C717" s="190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193"/>
      <c r="B718" s="92"/>
      <c r="C718" s="190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193"/>
      <c r="B719" s="92"/>
      <c r="C719" s="190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193"/>
      <c r="B720" s="92"/>
      <c r="C720" s="190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193"/>
      <c r="B721" s="92"/>
      <c r="C721" s="190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193"/>
      <c r="B722" s="92"/>
      <c r="C722" s="190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193"/>
      <c r="B723" s="92"/>
      <c r="C723" s="190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193"/>
      <c r="B724" s="92"/>
      <c r="C724" s="190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193"/>
      <c r="B725" s="92"/>
      <c r="C725" s="190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193"/>
      <c r="B726" s="92"/>
      <c r="C726" s="190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193"/>
      <c r="B727" s="92"/>
      <c r="C727" s="190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193"/>
      <c r="B728" s="92"/>
      <c r="C728" s="190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193"/>
      <c r="B729" s="92"/>
      <c r="C729" s="190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193"/>
      <c r="B730" s="92"/>
      <c r="C730" s="190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193"/>
      <c r="B731" s="92"/>
      <c r="C731" s="190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193"/>
      <c r="B732" s="92"/>
      <c r="C732" s="190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193"/>
      <c r="B733" s="92"/>
      <c r="C733" s="190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193"/>
      <c r="B734" s="92"/>
      <c r="C734" s="190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193"/>
      <c r="B735" s="92"/>
      <c r="C735" s="190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193"/>
      <c r="B736" s="92"/>
      <c r="C736" s="190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193"/>
      <c r="B737" s="92"/>
      <c r="C737" s="190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193"/>
      <c r="B738" s="92"/>
      <c r="C738" s="190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193"/>
      <c r="B739" s="92"/>
      <c r="C739" s="190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193"/>
      <c r="B740" s="92"/>
      <c r="C740" s="190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193"/>
      <c r="B741" s="92"/>
      <c r="C741" s="190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193"/>
      <c r="B742" s="92"/>
      <c r="C742" s="190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193"/>
      <c r="B743" s="92"/>
      <c r="C743" s="190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193"/>
      <c r="B744" s="92"/>
      <c r="C744" s="190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193"/>
      <c r="B745" s="92"/>
      <c r="C745" s="190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193"/>
      <c r="B746" s="92"/>
      <c r="C746" s="190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193"/>
      <c r="B747" s="92"/>
      <c r="C747" s="190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193"/>
      <c r="B748" s="92"/>
      <c r="C748" s="190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193"/>
      <c r="B749" s="92"/>
      <c r="C749" s="190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193"/>
      <c r="B750" s="92"/>
      <c r="C750" s="190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193"/>
      <c r="B751" s="92"/>
      <c r="C751" s="190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193"/>
      <c r="B752" s="92"/>
      <c r="C752" s="190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193"/>
      <c r="B753" s="92"/>
      <c r="C753" s="190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193"/>
      <c r="B754" s="92"/>
      <c r="C754" s="190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193"/>
      <c r="B755" s="92"/>
      <c r="C755" s="190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193"/>
      <c r="B756" s="92"/>
      <c r="C756" s="190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193"/>
      <c r="B757" s="92"/>
      <c r="C757" s="190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193"/>
      <c r="B758" s="92"/>
      <c r="C758" s="190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193"/>
      <c r="B759" s="92"/>
      <c r="C759" s="190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193"/>
      <c r="B760" s="92"/>
      <c r="C760" s="190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193"/>
      <c r="B761" s="92"/>
      <c r="C761" s="190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193"/>
      <c r="B762" s="92"/>
      <c r="C762" s="190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193"/>
      <c r="B763" s="92"/>
      <c r="C763" s="190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193"/>
      <c r="B764" s="92"/>
      <c r="C764" s="190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193"/>
      <c r="B765" s="92"/>
      <c r="C765" s="190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193"/>
      <c r="B766" s="92"/>
      <c r="C766" s="190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193"/>
      <c r="B767" s="92"/>
      <c r="C767" s="190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193"/>
      <c r="B768" s="92"/>
      <c r="C768" s="190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193"/>
      <c r="B769" s="92"/>
      <c r="C769" s="190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193"/>
      <c r="B770" s="92"/>
      <c r="C770" s="190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193"/>
      <c r="B771" s="92"/>
      <c r="C771" s="190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193"/>
      <c r="B772" s="92"/>
      <c r="C772" s="190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193"/>
      <c r="B773" s="92"/>
      <c r="C773" s="190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193"/>
      <c r="B774" s="92"/>
      <c r="C774" s="190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193"/>
      <c r="B775" s="92"/>
      <c r="C775" s="190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193"/>
      <c r="B776" s="92"/>
      <c r="C776" s="190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193"/>
      <c r="B777" s="92"/>
      <c r="C777" s="190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193"/>
      <c r="B778" s="92"/>
      <c r="C778" s="190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193"/>
      <c r="B779" s="92"/>
      <c r="C779" s="190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193"/>
      <c r="B780" s="92"/>
      <c r="C780" s="190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193"/>
      <c r="B781" s="92"/>
      <c r="C781" s="190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193"/>
      <c r="B782" s="92"/>
      <c r="C782" s="190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193"/>
      <c r="B783" s="92"/>
      <c r="C783" s="190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193"/>
      <c r="B784" s="92"/>
      <c r="C784" s="190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193"/>
      <c r="B785" s="92"/>
      <c r="C785" s="190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193"/>
      <c r="B786" s="92"/>
      <c r="C786" s="190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193"/>
      <c r="B787" s="92"/>
      <c r="C787" s="190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193"/>
      <c r="B788" s="92"/>
      <c r="C788" s="190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193"/>
      <c r="B789" s="92"/>
      <c r="C789" s="190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193"/>
      <c r="B790" s="92"/>
      <c r="C790" s="190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193"/>
      <c r="B791" s="92"/>
      <c r="C791" s="190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193"/>
      <c r="B792" s="92"/>
      <c r="C792" s="190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193"/>
      <c r="B793" s="92"/>
      <c r="C793" s="190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193"/>
      <c r="B794" s="92"/>
      <c r="C794" s="190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193"/>
      <c r="B795" s="92"/>
      <c r="C795" s="190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193"/>
      <c r="B796" s="92"/>
      <c r="C796" s="190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193"/>
      <c r="B797" s="92"/>
      <c r="C797" s="190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193"/>
      <c r="B798" s="92"/>
      <c r="C798" s="190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193"/>
      <c r="B799" s="92"/>
      <c r="C799" s="190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193"/>
      <c r="B800" s="92"/>
      <c r="C800" s="190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193"/>
      <c r="B801" s="92"/>
      <c r="C801" s="190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193"/>
      <c r="B802" s="92"/>
      <c r="C802" s="190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193"/>
      <c r="B803" s="92"/>
      <c r="C803" s="190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193"/>
      <c r="B804" s="92"/>
      <c r="C804" s="190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193"/>
      <c r="B805" s="92"/>
      <c r="C805" s="190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193"/>
      <c r="B806" s="92"/>
      <c r="C806" s="190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193"/>
      <c r="B807" s="92"/>
      <c r="C807" s="190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193"/>
      <c r="B808" s="92"/>
      <c r="C808" s="190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193"/>
      <c r="B809" s="92"/>
      <c r="C809" s="190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193"/>
      <c r="B810" s="92"/>
      <c r="C810" s="190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193"/>
      <c r="B811" s="92"/>
      <c r="C811" s="190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193"/>
      <c r="B812" s="92"/>
      <c r="C812" s="190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193"/>
      <c r="B813" s="92"/>
      <c r="C813" s="190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193"/>
      <c r="B814" s="92"/>
      <c r="C814" s="190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193"/>
      <c r="B815" s="92"/>
      <c r="C815" s="190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193"/>
      <c r="B816" s="92"/>
      <c r="C816" s="190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193"/>
      <c r="B817" s="92"/>
      <c r="C817" s="190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193"/>
      <c r="B818" s="92"/>
      <c r="C818" s="190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193"/>
      <c r="B819" s="92"/>
      <c r="C819" s="190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193"/>
      <c r="B820" s="92"/>
      <c r="C820" s="190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193"/>
      <c r="B821" s="92"/>
      <c r="C821" s="190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193"/>
      <c r="B822" s="92"/>
      <c r="C822" s="190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193"/>
      <c r="B823" s="92"/>
      <c r="C823" s="190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193"/>
      <c r="B824" s="92"/>
      <c r="C824" s="190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193"/>
      <c r="B825" s="92"/>
      <c r="C825" s="190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193"/>
      <c r="B826" s="92"/>
      <c r="C826" s="190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193"/>
      <c r="B827" s="92"/>
      <c r="C827" s="190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193"/>
      <c r="B828" s="92"/>
      <c r="C828" s="190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193"/>
      <c r="B829" s="92"/>
      <c r="C829" s="190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193"/>
      <c r="B830" s="92"/>
      <c r="C830" s="190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193"/>
      <c r="B831" s="92"/>
      <c r="C831" s="190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193"/>
      <c r="B832" s="92"/>
      <c r="C832" s="190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193"/>
      <c r="B833" s="92"/>
      <c r="C833" s="190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193"/>
      <c r="B834" s="92"/>
      <c r="C834" s="190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193"/>
      <c r="B835" s="92"/>
      <c r="C835" s="190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193"/>
      <c r="B836" s="92"/>
      <c r="C836" s="190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193"/>
      <c r="B837" s="92"/>
      <c r="C837" s="190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193"/>
      <c r="B838" s="92"/>
      <c r="C838" s="190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193"/>
      <c r="B839" s="92"/>
      <c r="C839" s="190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193"/>
      <c r="B840" s="92"/>
      <c r="C840" s="190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193"/>
      <c r="B841" s="92"/>
      <c r="C841" s="190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193"/>
      <c r="B842" s="92"/>
      <c r="C842" s="190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193"/>
      <c r="B843" s="92"/>
      <c r="C843" s="190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193"/>
      <c r="B844" s="92"/>
      <c r="C844" s="190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193"/>
      <c r="B845" s="92"/>
      <c r="C845" s="190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193"/>
      <c r="B846" s="92"/>
      <c r="C846" s="190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193"/>
      <c r="B847" s="92"/>
      <c r="C847" s="190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193"/>
      <c r="B848" s="92"/>
      <c r="C848" s="190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193"/>
      <c r="B849" s="92"/>
      <c r="C849" s="190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193"/>
      <c r="B850" s="92"/>
      <c r="C850" s="190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193"/>
      <c r="B851" s="92"/>
      <c r="C851" s="190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193"/>
      <c r="B852" s="92"/>
      <c r="C852" s="190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193"/>
      <c r="B853" s="92"/>
      <c r="C853" s="190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193"/>
      <c r="B854" s="92"/>
      <c r="C854" s="190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193"/>
      <c r="B855" s="92"/>
      <c r="C855" s="190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193"/>
      <c r="B856" s="92"/>
      <c r="C856" s="190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193"/>
      <c r="B857" s="92"/>
      <c r="C857" s="190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193"/>
      <c r="B858" s="92"/>
      <c r="C858" s="190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193"/>
      <c r="B859" s="92"/>
      <c r="C859" s="190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193"/>
      <c r="B860" s="92"/>
      <c r="C860" s="190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193"/>
      <c r="B861" s="92"/>
      <c r="C861" s="190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193"/>
      <c r="B862" s="92"/>
      <c r="C862" s="190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193"/>
      <c r="B863" s="92"/>
      <c r="C863" s="190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193"/>
      <c r="B864" s="92"/>
      <c r="C864" s="190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193"/>
      <c r="B865" s="92"/>
      <c r="C865" s="190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193"/>
      <c r="B866" s="92"/>
      <c r="C866" s="190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193"/>
      <c r="B867" s="92"/>
      <c r="C867" s="190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193"/>
      <c r="B868" s="92"/>
      <c r="C868" s="190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193"/>
      <c r="B869" s="92"/>
      <c r="C869" s="190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193"/>
      <c r="B870" s="92"/>
      <c r="C870" s="190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193"/>
      <c r="B871" s="92"/>
      <c r="C871" s="190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193"/>
      <c r="B872" s="92"/>
      <c r="C872" s="190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193"/>
      <c r="B873" s="92"/>
      <c r="C873" s="190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193"/>
      <c r="B874" s="92"/>
      <c r="C874" s="190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193"/>
      <c r="B875" s="92"/>
      <c r="C875" s="190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193"/>
      <c r="B876" s="92"/>
      <c r="C876" s="190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193"/>
      <c r="B877" s="92"/>
      <c r="C877" s="190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193"/>
      <c r="B878" s="92"/>
      <c r="C878" s="190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193"/>
      <c r="B879" s="92"/>
      <c r="C879" s="190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193"/>
      <c r="B880" s="92"/>
      <c r="C880" s="190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193"/>
      <c r="B881" s="92"/>
      <c r="C881" s="190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193"/>
      <c r="B882" s="92"/>
      <c r="C882" s="190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193"/>
      <c r="B883" s="92"/>
      <c r="C883" s="190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193"/>
      <c r="B884" s="92"/>
      <c r="C884" s="190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193"/>
      <c r="B885" s="92"/>
      <c r="C885" s="190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193"/>
      <c r="B886" s="92"/>
      <c r="C886" s="190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193"/>
      <c r="B887" s="92"/>
      <c r="C887" s="190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193"/>
      <c r="B888" s="92"/>
      <c r="C888" s="190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193"/>
      <c r="B889" s="92"/>
      <c r="C889" s="190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193"/>
      <c r="B890" s="92"/>
      <c r="C890" s="190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193"/>
      <c r="B891" s="92"/>
      <c r="C891" s="190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193"/>
      <c r="B892" s="92"/>
      <c r="C892" s="190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193"/>
      <c r="B893" s="92"/>
      <c r="C893" s="190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193"/>
      <c r="B894" s="92"/>
      <c r="C894" s="190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193"/>
      <c r="B895" s="92"/>
      <c r="C895" s="190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193"/>
      <c r="B896" s="92"/>
      <c r="C896" s="190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193"/>
      <c r="B897" s="92"/>
      <c r="C897" s="190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193"/>
      <c r="B898" s="92"/>
      <c r="C898" s="190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193"/>
      <c r="B899" s="92"/>
      <c r="C899" s="190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193"/>
      <c r="B900" s="92"/>
      <c r="C900" s="190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193"/>
      <c r="B901" s="92"/>
      <c r="C901" s="190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193"/>
      <c r="B902" s="92"/>
      <c r="C902" s="190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193"/>
      <c r="B903" s="92"/>
      <c r="C903" s="190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193"/>
      <c r="B904" s="92"/>
      <c r="C904" s="190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193"/>
      <c r="B905" s="92"/>
      <c r="C905" s="190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193"/>
      <c r="B906" s="92"/>
      <c r="C906" s="190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193"/>
      <c r="B907" s="92"/>
      <c r="C907" s="190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193"/>
      <c r="B908" s="92"/>
      <c r="C908" s="190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193"/>
      <c r="B909" s="92"/>
      <c r="C909" s="190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193"/>
      <c r="B910" s="92"/>
      <c r="C910" s="190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193"/>
      <c r="B911" s="92"/>
      <c r="C911" s="190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193"/>
      <c r="B912" s="92"/>
      <c r="C912" s="190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193"/>
      <c r="B913" s="92"/>
      <c r="C913" s="190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193"/>
      <c r="B914" s="92"/>
      <c r="C914" s="190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193"/>
      <c r="B915" s="92"/>
      <c r="C915" s="190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193"/>
      <c r="B916" s="92"/>
      <c r="C916" s="190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193"/>
      <c r="B917" s="92"/>
      <c r="C917" s="190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193"/>
      <c r="B918" s="92"/>
      <c r="C918" s="190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193"/>
      <c r="B919" s="92"/>
      <c r="C919" s="190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193"/>
      <c r="B920" s="92"/>
      <c r="C920" s="190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193"/>
      <c r="B921" s="92"/>
      <c r="C921" s="190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193"/>
      <c r="B922" s="92"/>
      <c r="C922" s="190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193"/>
      <c r="B923" s="92"/>
      <c r="C923" s="190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193"/>
      <c r="B924" s="92"/>
      <c r="C924" s="190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193"/>
      <c r="B925" s="92"/>
      <c r="C925" s="190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193"/>
      <c r="B926" s="92"/>
      <c r="C926" s="190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193"/>
      <c r="B927" s="92"/>
      <c r="C927" s="190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193"/>
      <c r="B928" s="92"/>
      <c r="C928" s="190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193"/>
      <c r="B929" s="92"/>
      <c r="C929" s="190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193"/>
      <c r="B930" s="92"/>
      <c r="C930" s="190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193"/>
      <c r="B931" s="92"/>
      <c r="C931" s="190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193"/>
      <c r="B932" s="92"/>
      <c r="C932" s="190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193"/>
      <c r="B933" s="92"/>
      <c r="C933" s="190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193"/>
      <c r="B934" s="92"/>
      <c r="C934" s="190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193"/>
      <c r="B935" s="92"/>
      <c r="C935" s="190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193"/>
      <c r="B936" s="92"/>
      <c r="C936" s="190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193"/>
      <c r="B937" s="92"/>
      <c r="C937" s="190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193"/>
      <c r="B938" s="92"/>
      <c r="C938" s="190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193"/>
      <c r="B939" s="92"/>
      <c r="C939" s="190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193"/>
      <c r="B940" s="92"/>
      <c r="C940" s="190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193"/>
      <c r="B941" s="92"/>
      <c r="C941" s="190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193"/>
      <c r="B942" s="92"/>
      <c r="C942" s="190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193"/>
      <c r="B943" s="92"/>
      <c r="C943" s="190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193"/>
      <c r="B944" s="92"/>
      <c r="C944" s="190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193"/>
      <c r="B945" s="92"/>
      <c r="C945" s="190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193"/>
      <c r="B946" s="92"/>
      <c r="C946" s="190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193"/>
      <c r="B947" s="92"/>
      <c r="C947" s="190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193"/>
      <c r="B948" s="92"/>
      <c r="C948" s="190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193"/>
      <c r="B949" s="92"/>
      <c r="C949" s="190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193"/>
      <c r="B950" s="92"/>
      <c r="C950" s="190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193"/>
      <c r="B951" s="92"/>
      <c r="C951" s="190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193"/>
      <c r="B952" s="92"/>
      <c r="C952" s="190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193"/>
      <c r="B953" s="92"/>
      <c r="C953" s="190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193"/>
      <c r="B954" s="92"/>
      <c r="C954" s="190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193"/>
      <c r="B955" s="92"/>
      <c r="C955" s="190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193"/>
      <c r="B956" s="92"/>
      <c r="C956" s="190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193"/>
      <c r="B957" s="92"/>
      <c r="C957" s="190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193"/>
      <c r="B958" s="92"/>
      <c r="C958" s="190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193"/>
      <c r="B959" s="92"/>
      <c r="C959" s="190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193"/>
      <c r="B960" s="92"/>
      <c r="C960" s="190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193"/>
      <c r="B961" s="92"/>
      <c r="C961" s="190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193"/>
      <c r="B962" s="92"/>
      <c r="C962" s="190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193"/>
      <c r="B963" s="92"/>
      <c r="C963" s="190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193"/>
      <c r="B964" s="92"/>
      <c r="C964" s="190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193"/>
      <c r="B965" s="92"/>
      <c r="C965" s="190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193"/>
      <c r="B966" s="92"/>
      <c r="C966" s="190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193"/>
      <c r="B967" s="92"/>
      <c r="C967" s="190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193"/>
      <c r="B968" s="92"/>
      <c r="C968" s="190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193"/>
      <c r="B969" s="92"/>
      <c r="C969" s="190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193"/>
      <c r="B970" s="92"/>
      <c r="C970" s="190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193"/>
      <c r="B971" s="92"/>
      <c r="C971" s="190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193"/>
      <c r="B972" s="92"/>
      <c r="C972" s="190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193"/>
      <c r="B973" s="92"/>
      <c r="C973" s="190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193"/>
      <c r="B974" s="92"/>
      <c r="C974" s="190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193"/>
      <c r="B975" s="92"/>
      <c r="C975" s="190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193"/>
      <c r="B976" s="92"/>
      <c r="C976" s="190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193"/>
      <c r="B977" s="92"/>
      <c r="C977" s="190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193"/>
      <c r="B978" s="92"/>
      <c r="C978" s="190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193"/>
      <c r="B979" s="92"/>
      <c r="C979" s="190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193"/>
      <c r="B980" s="92"/>
      <c r="C980" s="190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193"/>
      <c r="B981" s="92"/>
      <c r="C981" s="190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193"/>
      <c r="B982" s="92"/>
      <c r="C982" s="190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193"/>
      <c r="B983" s="92"/>
      <c r="C983" s="190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193"/>
      <c r="B984" s="92"/>
      <c r="C984" s="190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193"/>
      <c r="B985" s="92"/>
      <c r="C985" s="190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193"/>
      <c r="B986" s="92"/>
      <c r="C986" s="190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193"/>
      <c r="B987" s="92"/>
      <c r="C987" s="190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193"/>
      <c r="B988" s="92"/>
      <c r="C988" s="190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193"/>
      <c r="B989" s="92"/>
      <c r="C989" s="190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193"/>
      <c r="B990" s="92"/>
      <c r="C990" s="190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193"/>
      <c r="B991" s="92"/>
      <c r="C991" s="190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193"/>
      <c r="B992" s="92"/>
      <c r="C992" s="190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193"/>
      <c r="B993" s="92"/>
      <c r="C993" s="190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193"/>
      <c r="B994" s="92"/>
      <c r="C994" s="190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193"/>
      <c r="B995" s="92"/>
      <c r="C995" s="190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193"/>
      <c r="B996" s="92"/>
      <c r="C996" s="190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193"/>
      <c r="B997" s="92"/>
      <c r="C997" s="190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193"/>
      <c r="B998" s="92"/>
      <c r="C998" s="190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193"/>
      <c r="B999" s="92"/>
      <c r="C999" s="190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193"/>
      <c r="B1000" s="92"/>
      <c r="C1000" s="190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193"/>
      <c r="B1001" s="92"/>
      <c r="C1001" s="190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193"/>
      <c r="B1002" s="92"/>
      <c r="C1002" s="190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193"/>
      <c r="B1003" s="92"/>
      <c r="C1003" s="190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193"/>
      <c r="B1004" s="92"/>
      <c r="C1004" s="190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193"/>
      <c r="B1005" s="92"/>
      <c r="C1005" s="190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193"/>
      <c r="B1006" s="92"/>
      <c r="C1006" s="190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193"/>
      <c r="B1007" s="92"/>
      <c r="C1007" s="190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193"/>
      <c r="B1008" s="92"/>
      <c r="C1008" s="190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193"/>
      <c r="B1009" s="92"/>
      <c r="C1009" s="190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193"/>
      <c r="B1010" s="92"/>
      <c r="C1010" s="190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193"/>
      <c r="B1011" s="92"/>
      <c r="C1011" s="190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193"/>
      <c r="B1012" s="92"/>
      <c r="C1012" s="190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193"/>
      <c r="B1013" s="92"/>
      <c r="C1013" s="190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193"/>
      <c r="B1014" s="92"/>
      <c r="C1014" s="190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193"/>
      <c r="B1015" s="92"/>
      <c r="C1015" s="190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193"/>
      <c r="B1016" s="92"/>
      <c r="C1016" s="190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193"/>
      <c r="B1017" s="92"/>
      <c r="C1017" s="190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193"/>
      <c r="B1018" s="92"/>
      <c r="C1018" s="190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193"/>
      <c r="B1019" s="92"/>
      <c r="C1019" s="190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193"/>
      <c r="B1020" s="92"/>
      <c r="C1020" s="190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193"/>
      <c r="B1021" s="92"/>
      <c r="C1021" s="190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193"/>
      <c r="B1022" s="92"/>
      <c r="C1022" s="190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193"/>
      <c r="B1023" s="92"/>
      <c r="C1023" s="190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193"/>
      <c r="B1024" s="92"/>
      <c r="C1024" s="190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193"/>
      <c r="B1025" s="92"/>
      <c r="C1025" s="190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193"/>
      <c r="B1026" s="92"/>
      <c r="C1026" s="190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193"/>
      <c r="B1027" s="92"/>
      <c r="C1027" s="190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193"/>
      <c r="B1028" s="92"/>
      <c r="C1028" s="190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193"/>
      <c r="B1029" s="92"/>
      <c r="C1029" s="190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193"/>
      <c r="B1030" s="92"/>
      <c r="C1030" s="190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193"/>
      <c r="B1031" s="92"/>
      <c r="C1031" s="190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193"/>
      <c r="B1032" s="92"/>
      <c r="C1032" s="190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193"/>
      <c r="B1033" s="92"/>
      <c r="C1033" s="190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193"/>
      <c r="B1034" s="92"/>
      <c r="C1034" s="190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193"/>
      <c r="B1035" s="92"/>
      <c r="C1035" s="190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193"/>
      <c r="B1036" s="92"/>
      <c r="C1036" s="190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193"/>
      <c r="B1037" s="92"/>
      <c r="C1037" s="190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193"/>
      <c r="B1038" s="92"/>
      <c r="C1038" s="190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193"/>
      <c r="B1039" s="92"/>
      <c r="C1039" s="190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193"/>
      <c r="B1040" s="92"/>
      <c r="C1040" s="190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193"/>
      <c r="B1041" s="92"/>
      <c r="C1041" s="190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193"/>
      <c r="B1042" s="92"/>
      <c r="C1042" s="190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193"/>
      <c r="B1043" s="92"/>
      <c r="C1043" s="190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193"/>
      <c r="B1044" s="92"/>
      <c r="C1044" s="190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193"/>
      <c r="B1045" s="92"/>
      <c r="C1045" s="190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193"/>
      <c r="B1046" s="92"/>
      <c r="C1046" s="190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193"/>
      <c r="B1047" s="92"/>
      <c r="C1047" s="190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193"/>
      <c r="B1048" s="92"/>
      <c r="C1048" s="190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193"/>
      <c r="B1049" s="92"/>
      <c r="C1049" s="190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193"/>
      <c r="B1050" s="92"/>
      <c r="C1050" s="190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193"/>
      <c r="B1051" s="92"/>
      <c r="C1051" s="190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193"/>
      <c r="B1052" s="92"/>
      <c r="C1052" s="190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193"/>
      <c r="B1053" s="92"/>
      <c r="C1053" s="190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193"/>
      <c r="B1054" s="92"/>
      <c r="C1054" s="190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193"/>
      <c r="B1055" s="92"/>
      <c r="C1055" s="190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193"/>
      <c r="B1056" s="92"/>
      <c r="C1056" s="190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193"/>
      <c r="B1057" s="92"/>
      <c r="C1057" s="190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193"/>
      <c r="B1058" s="92"/>
      <c r="C1058" s="190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193"/>
      <c r="B1059" s="92"/>
      <c r="C1059" s="190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193"/>
      <c r="B1060" s="92"/>
      <c r="C1060" s="190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193"/>
      <c r="B1061" s="92"/>
      <c r="C1061" s="190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193"/>
      <c r="B1062" s="92"/>
      <c r="C1062" s="190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193"/>
      <c r="B1063" s="92"/>
      <c r="C1063" s="190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193"/>
      <c r="B1064" s="92"/>
      <c r="C1064" s="190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193"/>
      <c r="B1065" s="92"/>
      <c r="C1065" s="190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193"/>
      <c r="B1066" s="92"/>
      <c r="C1066" s="190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193"/>
      <c r="B1067" s="92"/>
      <c r="C1067" s="190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193"/>
      <c r="B1068" s="92"/>
      <c r="C1068" s="190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193"/>
      <c r="B1069" s="92"/>
      <c r="C1069" s="190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193"/>
      <c r="B1070" s="92"/>
      <c r="C1070" s="190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193"/>
      <c r="B1071" s="92"/>
      <c r="C1071" s="190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193"/>
      <c r="B1072" s="92"/>
      <c r="C1072" s="190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193"/>
      <c r="B1073" s="92"/>
      <c r="C1073" s="190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193"/>
      <c r="B1074" s="92"/>
      <c r="C1074" s="190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193"/>
      <c r="B1075" s="92"/>
      <c r="C1075" s="190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193"/>
      <c r="B1076" s="92"/>
      <c r="C1076" s="190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193"/>
      <c r="B1077" s="92"/>
      <c r="C1077" s="190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193"/>
      <c r="B1078" s="92"/>
      <c r="C1078" s="190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193"/>
      <c r="B1079" s="92"/>
      <c r="C1079" s="190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193"/>
      <c r="B1080" s="92"/>
      <c r="C1080" s="190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193"/>
      <c r="B1081" s="92"/>
      <c r="C1081" s="190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193"/>
      <c r="B1082" s="92"/>
      <c r="C1082" s="190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193"/>
      <c r="B1083" s="92"/>
      <c r="C1083" s="190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193"/>
      <c r="B1084" s="92"/>
      <c r="C1084" s="190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193"/>
      <c r="B1085" s="92"/>
      <c r="C1085" s="190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193"/>
      <c r="B1086" s="92"/>
      <c r="C1086" s="190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193"/>
      <c r="B1087" s="92"/>
      <c r="C1087" s="190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193"/>
      <c r="B1088" s="92"/>
      <c r="C1088" s="190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193"/>
      <c r="B1089" s="92"/>
      <c r="C1089" s="190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193"/>
      <c r="B1090" s="92"/>
      <c r="C1090" s="190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193"/>
      <c r="B1091" s="92"/>
      <c r="C1091" s="190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193"/>
      <c r="B1092" s="92"/>
      <c r="C1092" s="190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193"/>
      <c r="B1093" s="92"/>
      <c r="C1093" s="190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193"/>
      <c r="B1094" s="92"/>
      <c r="C1094" s="190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193"/>
      <c r="B1095" s="92"/>
      <c r="C1095" s="190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193"/>
      <c r="B1096" s="92"/>
      <c r="C1096" s="190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193"/>
      <c r="B1097" s="92"/>
      <c r="C1097" s="190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193"/>
      <c r="B1098" s="92"/>
      <c r="C1098" s="190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193"/>
      <c r="B1099" s="92"/>
      <c r="C1099" s="190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193"/>
      <c r="B1100" s="92"/>
      <c r="C1100" s="190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193"/>
      <c r="B1101" s="92"/>
      <c r="C1101" s="190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193"/>
      <c r="B1102" s="92"/>
      <c r="C1102" s="190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193"/>
      <c r="B1103" s="92"/>
      <c r="C1103" s="190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193"/>
      <c r="B1104" s="92"/>
      <c r="C1104" s="190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193"/>
      <c r="B1105" s="92"/>
      <c r="C1105" s="190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193"/>
      <c r="B1106" s="92"/>
      <c r="C1106" s="190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193"/>
      <c r="B1107" s="92"/>
      <c r="C1107" s="190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193"/>
      <c r="B1108" s="92"/>
      <c r="C1108" s="190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193"/>
      <c r="B1109" s="92"/>
      <c r="C1109" s="190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193"/>
      <c r="B1110" s="92"/>
      <c r="C1110" s="190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193"/>
      <c r="B1111" s="92"/>
      <c r="C1111" s="190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193"/>
      <c r="B1112" s="92"/>
      <c r="C1112" s="190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193"/>
      <c r="B1113" s="92"/>
      <c r="C1113" s="190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193"/>
      <c r="B1114" s="92"/>
      <c r="C1114" s="190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193"/>
      <c r="B1115" s="92"/>
      <c r="C1115" s="190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193"/>
      <c r="B1116" s="92"/>
      <c r="C1116" s="190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193"/>
      <c r="B1117" s="92"/>
      <c r="C1117" s="190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193"/>
      <c r="B1118" s="92"/>
      <c r="C1118" s="190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193"/>
      <c r="B1119" s="92"/>
      <c r="C1119" s="190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193"/>
      <c r="B1120" s="92"/>
      <c r="C1120" s="190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193"/>
      <c r="B1121" s="92"/>
      <c r="C1121" s="190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193"/>
      <c r="B1122" s="92"/>
      <c r="C1122" s="190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193"/>
      <c r="B1123" s="92"/>
      <c r="C1123" s="190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193"/>
      <c r="B1124" s="92"/>
      <c r="C1124" s="190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193"/>
      <c r="B1125" s="92"/>
      <c r="C1125" s="190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193"/>
      <c r="B1126" s="92"/>
      <c r="C1126" s="190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193"/>
      <c r="B1127" s="92"/>
      <c r="C1127" s="190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193"/>
      <c r="B1128" s="92"/>
      <c r="C1128" s="190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193"/>
      <c r="B1129" s="92"/>
      <c r="C1129" s="190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193"/>
      <c r="B1130" s="92"/>
      <c r="C1130" s="190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193"/>
      <c r="B1131" s="92"/>
      <c r="C1131" s="190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193"/>
      <c r="B1132" s="92"/>
      <c r="C1132" s="190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193"/>
      <c r="B1133" s="92"/>
      <c r="C1133" s="190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193"/>
      <c r="B1134" s="92"/>
      <c r="C1134" s="190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193"/>
      <c r="B1135" s="92"/>
      <c r="C1135" s="190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193"/>
      <c r="B1136" s="92"/>
      <c r="C1136" s="190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193"/>
      <c r="B1137" s="92"/>
      <c r="C1137" s="190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193"/>
      <c r="B1138" s="92"/>
      <c r="C1138" s="190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193"/>
      <c r="B1139" s="92"/>
      <c r="C1139" s="190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193"/>
      <c r="B1140" s="92"/>
      <c r="C1140" s="190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193"/>
      <c r="B1141" s="92"/>
      <c r="C1141" s="190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193"/>
      <c r="B1142" s="92"/>
      <c r="C1142" s="190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193"/>
      <c r="B1143" s="92"/>
      <c r="C1143" s="190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193"/>
      <c r="B1144" s="92"/>
      <c r="C1144" s="190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193"/>
      <c r="B1145" s="92"/>
      <c r="C1145" s="190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193"/>
      <c r="B1146" s="92"/>
      <c r="C1146" s="190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193"/>
      <c r="B1147" s="92"/>
      <c r="C1147" s="190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193"/>
      <c r="B1148" s="92"/>
      <c r="C1148" s="190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193"/>
      <c r="B1149" s="92"/>
      <c r="C1149" s="190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193"/>
      <c r="B1150" s="92"/>
      <c r="C1150" s="190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193"/>
      <c r="B1151" s="92"/>
      <c r="C1151" s="190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193"/>
      <c r="B1152" s="92"/>
      <c r="C1152" s="190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193"/>
      <c r="B1153" s="92"/>
      <c r="C1153" s="190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193"/>
      <c r="B1154" s="92"/>
      <c r="C1154" s="190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193"/>
      <c r="B1155" s="92"/>
      <c r="C1155" s="190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193"/>
      <c r="B1156" s="92"/>
      <c r="C1156" s="190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193"/>
      <c r="B1157" s="92"/>
      <c r="C1157" s="190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193"/>
      <c r="B1158" s="92"/>
      <c r="C1158" s="190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193"/>
      <c r="B1159" s="92"/>
      <c r="C1159" s="190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193"/>
      <c r="B1160" s="92"/>
      <c r="C1160" s="190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193"/>
      <c r="B1161" s="92"/>
      <c r="C1161" s="190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193"/>
      <c r="B1162" s="92"/>
      <c r="C1162" s="190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193"/>
      <c r="B1163" s="92"/>
      <c r="C1163" s="190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193"/>
      <c r="B1164" s="92"/>
      <c r="C1164" s="190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193"/>
      <c r="B1165" s="92"/>
      <c r="C1165" s="190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193"/>
      <c r="B1166" s="92"/>
      <c r="C1166" s="190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193"/>
      <c r="B1167" s="92"/>
      <c r="C1167" s="190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193"/>
      <c r="B1168" s="92"/>
      <c r="C1168" s="190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193"/>
      <c r="B1169" s="92"/>
      <c r="C1169" s="190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193"/>
      <c r="B1170" s="92"/>
      <c r="C1170" s="190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193"/>
      <c r="B1171" s="92"/>
      <c r="C1171" s="190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193"/>
      <c r="B1172" s="92"/>
      <c r="C1172" s="190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193"/>
      <c r="B1173" s="92"/>
      <c r="C1173" s="190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193"/>
      <c r="B1174" s="92"/>
      <c r="C1174" s="190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193"/>
      <c r="B1175" s="92"/>
      <c r="C1175" s="190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193"/>
      <c r="B1176" s="92"/>
      <c r="C1176" s="190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193"/>
      <c r="B1177" s="92"/>
      <c r="C1177" s="190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193"/>
      <c r="B1178" s="92"/>
      <c r="C1178" s="190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193"/>
      <c r="B1179" s="92"/>
      <c r="C1179" s="190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193"/>
      <c r="B1180" s="92"/>
      <c r="C1180" s="190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193"/>
      <c r="B1181" s="92"/>
      <c r="C1181" s="190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193"/>
      <c r="B1182" s="92"/>
      <c r="C1182" s="190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193"/>
      <c r="B1183" s="92"/>
      <c r="C1183" s="190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193"/>
      <c r="B1184" s="92"/>
      <c r="C1184" s="190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193"/>
      <c r="B1185" s="92"/>
      <c r="C1185" s="190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193"/>
      <c r="B1186" s="92"/>
      <c r="C1186" s="190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193"/>
      <c r="B1187" s="92"/>
      <c r="C1187" s="190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193"/>
      <c r="B1188" s="92"/>
      <c r="C1188" s="190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193"/>
      <c r="B1189" s="92"/>
      <c r="C1189" s="190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193"/>
      <c r="B1190" s="92"/>
      <c r="C1190" s="190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193"/>
      <c r="B1191" s="92"/>
      <c r="C1191" s="190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193"/>
      <c r="B1192" s="92"/>
      <c r="C1192" s="190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193"/>
      <c r="B1193" s="92"/>
      <c r="C1193" s="190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193"/>
      <c r="B1194" s="92"/>
      <c r="C1194" s="190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193"/>
      <c r="B1195" s="92"/>
      <c r="C1195" s="190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193"/>
      <c r="B1196" s="92"/>
      <c r="C1196" s="190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193"/>
      <c r="B1197" s="92"/>
      <c r="C1197" s="190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193"/>
      <c r="B1198" s="92"/>
      <c r="C1198" s="190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193"/>
      <c r="B1199" s="92"/>
      <c r="C1199" s="190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193"/>
      <c r="B1200" s="92"/>
      <c r="C1200" s="190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193"/>
      <c r="B1201" s="92"/>
      <c r="C1201" s="190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193"/>
      <c r="B1202" s="92"/>
      <c r="C1202" s="190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193"/>
      <c r="B1203" s="92"/>
      <c r="C1203" s="190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193"/>
      <c r="B1204" s="92"/>
      <c r="C1204" s="190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193"/>
      <c r="B1205" s="92"/>
      <c r="C1205" s="190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193"/>
      <c r="B1206" s="92"/>
      <c r="C1206" s="190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193"/>
      <c r="B1207" s="92"/>
      <c r="C1207" s="190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193"/>
      <c r="B1208" s="92"/>
      <c r="C1208" s="190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193"/>
      <c r="B1209" s="92"/>
      <c r="C1209" s="190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193"/>
      <c r="B1210" s="92"/>
      <c r="C1210" s="190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193"/>
      <c r="B1211" s="92"/>
      <c r="C1211" s="190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193"/>
      <c r="B1212" s="92"/>
      <c r="C1212" s="190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193"/>
      <c r="B1213" s="92"/>
      <c r="C1213" s="190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193"/>
      <c r="B1214" s="92"/>
      <c r="C1214" s="190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193"/>
      <c r="B1215" s="92"/>
      <c r="C1215" s="190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193"/>
      <c r="B1216" s="92"/>
      <c r="C1216" s="190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193"/>
      <c r="B1217" s="92"/>
      <c r="C1217" s="190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193"/>
      <c r="B1218" s="92"/>
      <c r="C1218" s="190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193"/>
      <c r="B1219" s="92"/>
      <c r="C1219" s="190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193"/>
      <c r="B1220" s="92"/>
      <c r="C1220" s="190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193"/>
      <c r="B1221" s="92"/>
      <c r="C1221" s="190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193"/>
      <c r="B1222" s="92"/>
      <c r="C1222" s="190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193"/>
      <c r="B1223" s="92"/>
      <c r="C1223" s="190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193"/>
      <c r="B1224" s="92"/>
      <c r="C1224" s="190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193"/>
      <c r="B1225" s="92"/>
      <c r="C1225" s="190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193"/>
      <c r="B1226" s="92"/>
      <c r="C1226" s="190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193"/>
      <c r="B1227" s="92"/>
      <c r="C1227" s="190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193"/>
      <c r="B1228" s="92"/>
      <c r="C1228" s="190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193"/>
      <c r="B1229" s="92"/>
      <c r="C1229" s="190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193"/>
      <c r="B1230" s="92"/>
      <c r="C1230" s="190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193"/>
      <c r="B1231" s="92"/>
      <c r="C1231" s="190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193"/>
      <c r="B1232" s="92"/>
      <c r="C1232" s="190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193"/>
      <c r="B1233" s="92"/>
      <c r="C1233" s="190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193"/>
      <c r="B1234" s="92"/>
      <c r="C1234" s="190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193"/>
      <c r="B1235" s="92"/>
      <c r="C1235" s="190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193"/>
      <c r="B1236" s="92"/>
      <c r="C1236" s="190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193"/>
      <c r="B1237" s="92"/>
      <c r="C1237" s="190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193"/>
      <c r="B1238" s="92"/>
      <c r="C1238" s="190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193"/>
      <c r="B1239" s="92"/>
      <c r="C1239" s="190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193"/>
      <c r="B1240" s="92"/>
      <c r="C1240" s="190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193"/>
      <c r="B1241" s="92"/>
      <c r="C1241" s="190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193"/>
      <c r="B1242" s="92"/>
      <c r="C1242" s="190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193"/>
      <c r="B1243" s="92"/>
      <c r="C1243" s="190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193"/>
      <c r="B1244" s="92"/>
      <c r="C1244" s="190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193"/>
      <c r="B1245" s="92"/>
      <c r="C1245" s="190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193"/>
      <c r="B1246" s="92"/>
      <c r="C1246" s="190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193"/>
      <c r="B1247" s="92"/>
      <c r="C1247" s="190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193"/>
      <c r="B1248" s="92"/>
      <c r="C1248" s="190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193"/>
      <c r="B1249" s="92"/>
      <c r="C1249" s="190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193"/>
      <c r="B1250" s="92"/>
      <c r="C1250" s="190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193"/>
      <c r="B1251" s="92"/>
      <c r="C1251" s="190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193"/>
      <c r="B1252" s="92"/>
      <c r="C1252" s="190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193"/>
      <c r="B1253" s="92"/>
      <c r="C1253" s="190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193"/>
      <c r="B1254" s="92"/>
      <c r="C1254" s="190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193"/>
      <c r="B1255" s="92"/>
      <c r="C1255" s="190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193"/>
      <c r="B1256" s="92"/>
      <c r="C1256" s="190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193"/>
      <c r="B1257" s="92"/>
      <c r="C1257" s="190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193"/>
      <c r="B1258" s="92"/>
      <c r="C1258" s="190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193"/>
      <c r="B1259" s="92"/>
      <c r="C1259" s="190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193"/>
      <c r="B1260" s="92"/>
      <c r="C1260" s="190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193"/>
      <c r="B1261" s="92"/>
      <c r="C1261" s="190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193"/>
      <c r="B1262" s="92"/>
      <c r="C1262" s="190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193"/>
      <c r="B1263" s="92"/>
      <c r="C1263" s="190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193"/>
      <c r="B1264" s="92"/>
      <c r="C1264" s="190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193"/>
      <c r="B1265" s="92"/>
      <c r="C1265" s="190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193"/>
      <c r="B1266" s="92"/>
      <c r="C1266" s="190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193"/>
      <c r="B1267" s="92"/>
      <c r="C1267" s="190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193"/>
      <c r="B1268" s="92"/>
      <c r="C1268" s="190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193"/>
      <c r="B1269" s="92"/>
      <c r="C1269" s="190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193"/>
      <c r="B1270" s="92"/>
      <c r="C1270" s="190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193"/>
      <c r="B1271" s="92"/>
      <c r="C1271" s="190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193"/>
      <c r="B1272" s="92"/>
      <c r="C1272" s="190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193"/>
      <c r="B1273" s="92"/>
      <c r="C1273" s="190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193"/>
      <c r="B1274" s="92"/>
      <c r="C1274" s="190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193"/>
      <c r="B1275" s="92"/>
      <c r="C1275" s="190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193"/>
      <c r="B1276" s="92"/>
      <c r="C1276" s="190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193"/>
      <c r="B1277" s="92"/>
      <c r="C1277" s="190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193"/>
      <c r="B1278" s="92"/>
      <c r="C1278" s="190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193"/>
      <c r="B1279" s="92"/>
      <c r="C1279" s="190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193"/>
      <c r="B1280" s="92"/>
      <c r="C1280" s="190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193"/>
      <c r="B1281" s="92"/>
      <c r="C1281" s="190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193"/>
      <c r="B1282" s="92"/>
      <c r="C1282" s="190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193"/>
      <c r="B1283" s="92"/>
      <c r="C1283" s="190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193"/>
      <c r="B1284" s="92"/>
      <c r="C1284" s="190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193"/>
      <c r="B1285" s="92"/>
      <c r="C1285" s="190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193"/>
      <c r="B1286" s="92"/>
      <c r="C1286" s="190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193"/>
      <c r="B1287" s="92"/>
      <c r="C1287" s="190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193"/>
      <c r="B1288" s="92"/>
      <c r="C1288" s="190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193"/>
      <c r="B1289" s="92"/>
      <c r="C1289" s="190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193"/>
      <c r="B1290" s="92"/>
      <c r="C1290" s="190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193"/>
      <c r="B1291" s="92"/>
      <c r="C1291" s="190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193"/>
      <c r="B1292" s="92"/>
      <c r="C1292" s="190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193"/>
      <c r="B1293" s="92"/>
      <c r="C1293" s="190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193"/>
      <c r="B1294" s="92"/>
      <c r="C1294" s="190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193"/>
      <c r="B1295" s="92"/>
      <c r="C1295" s="190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193"/>
      <c r="B1296" s="92"/>
      <c r="C1296" s="190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193"/>
      <c r="B1297" s="92"/>
      <c r="C1297" s="190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193"/>
      <c r="B1298" s="92"/>
      <c r="C1298" s="190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193"/>
      <c r="B1299" s="92"/>
      <c r="C1299" s="190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193"/>
      <c r="B1300" s="92"/>
      <c r="C1300" s="190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193"/>
      <c r="B1301" s="92"/>
      <c r="C1301" s="190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193"/>
      <c r="B1302" s="92"/>
      <c r="C1302" s="190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193"/>
      <c r="B1303" s="92"/>
      <c r="C1303" s="190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193"/>
      <c r="B1304" s="92"/>
      <c r="C1304" s="190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193"/>
      <c r="B1305" s="92"/>
      <c r="C1305" s="190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193"/>
      <c r="B1306" s="92"/>
      <c r="C1306" s="190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193"/>
      <c r="B1307" s="92"/>
      <c r="C1307" s="190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193"/>
      <c r="B1308" s="92"/>
      <c r="C1308" s="190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193"/>
      <c r="B1309" s="92"/>
      <c r="C1309" s="190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193"/>
      <c r="B1310" s="92"/>
      <c r="C1310" s="190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193"/>
      <c r="B1311" s="92"/>
      <c r="C1311" s="190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193"/>
      <c r="B1312" s="92"/>
      <c r="C1312" s="190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193"/>
      <c r="B1313" s="92"/>
      <c r="C1313" s="190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193"/>
      <c r="B1314" s="92"/>
      <c r="C1314" s="190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193"/>
      <c r="B1315" s="92"/>
      <c r="C1315" s="190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193"/>
      <c r="B1316" s="92"/>
      <c r="C1316" s="190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193"/>
      <c r="B1317" s="92"/>
      <c r="C1317" s="190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193"/>
      <c r="B1318" s="92"/>
      <c r="C1318" s="190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193"/>
      <c r="B1319" s="92"/>
      <c r="C1319" s="190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193"/>
      <c r="B1320" s="92"/>
      <c r="C1320" s="190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193"/>
      <c r="B1321" s="92"/>
      <c r="C1321" s="190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193"/>
      <c r="B1322" s="92"/>
      <c r="C1322" s="190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193"/>
      <c r="B1323" s="92"/>
      <c r="C1323" s="190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193"/>
      <c r="B1324" s="92"/>
      <c r="C1324" s="190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193"/>
      <c r="B1325" s="92"/>
      <c r="C1325" s="190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193"/>
      <c r="B1326" s="92"/>
      <c r="C1326" s="190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193"/>
      <c r="B1327" s="92"/>
      <c r="C1327" s="190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193"/>
      <c r="B1328" s="92"/>
      <c r="C1328" s="190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193"/>
      <c r="B1329" s="92"/>
      <c r="C1329" s="190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193"/>
      <c r="B1330" s="92"/>
      <c r="C1330" s="190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193"/>
      <c r="B1331" s="92"/>
      <c r="C1331" s="190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193"/>
      <c r="B1332" s="92"/>
      <c r="C1332" s="190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193"/>
      <c r="B1333" s="92"/>
      <c r="C1333" s="190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193"/>
      <c r="B1334" s="92"/>
      <c r="C1334" s="190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193"/>
      <c r="B1335" s="92"/>
      <c r="C1335" s="190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193"/>
      <c r="B1336" s="92"/>
      <c r="C1336" s="190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193"/>
      <c r="B1337" s="92"/>
      <c r="C1337" s="190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193"/>
      <c r="B1338" s="92"/>
      <c r="C1338" s="190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193"/>
      <c r="B1339" s="92"/>
      <c r="C1339" s="190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193"/>
      <c r="B1340" s="92"/>
      <c r="C1340" s="190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193"/>
      <c r="B1341" s="92"/>
      <c r="C1341" s="190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193"/>
      <c r="B1342" s="92"/>
      <c r="C1342" s="190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193"/>
      <c r="B1343" s="92"/>
      <c r="C1343" s="190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193"/>
      <c r="B1344" s="92"/>
      <c r="C1344" s="190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193"/>
      <c r="B1345" s="92"/>
      <c r="C1345" s="190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193"/>
      <c r="B1346" s="92"/>
      <c r="C1346" s="190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193"/>
      <c r="B1347" s="92"/>
      <c r="C1347" s="190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193"/>
      <c r="B1348" s="92"/>
      <c r="C1348" s="190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193"/>
      <c r="B1349" s="92"/>
      <c r="C1349" s="190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193"/>
      <c r="B1350" s="92"/>
      <c r="C1350" s="190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193"/>
      <c r="B1351" s="92"/>
      <c r="C1351" s="190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193"/>
      <c r="B1352" s="92"/>
      <c r="C1352" s="190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193"/>
      <c r="B1353" s="92"/>
      <c r="C1353" s="190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193"/>
      <c r="B1354" s="92"/>
      <c r="C1354" s="190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193"/>
      <c r="B1355" s="92"/>
      <c r="C1355" s="190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193"/>
      <c r="B1356" s="92"/>
      <c r="C1356" s="190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193"/>
      <c r="B1357" s="92"/>
      <c r="C1357" s="190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193"/>
      <c r="B1358" s="92"/>
      <c r="C1358" s="190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193"/>
      <c r="B1359" s="92"/>
      <c r="C1359" s="190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193"/>
      <c r="B1360" s="92"/>
      <c r="C1360" s="190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193"/>
      <c r="B1361" s="92"/>
      <c r="C1361" s="190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193"/>
      <c r="B1362" s="92"/>
      <c r="C1362" s="190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193"/>
      <c r="B1363" s="92"/>
      <c r="C1363" s="190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193"/>
      <c r="B1364" s="92"/>
      <c r="C1364" s="190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193"/>
      <c r="B1365" s="92"/>
      <c r="C1365" s="190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193"/>
      <c r="B1366" s="92"/>
      <c r="C1366" s="190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193"/>
      <c r="B1367" s="92"/>
      <c r="C1367" s="190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193"/>
      <c r="B1368" s="92"/>
      <c r="C1368" s="190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193"/>
      <c r="B1369" s="92"/>
      <c r="C1369" s="190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193"/>
      <c r="B1370" s="92"/>
      <c r="C1370" s="190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193"/>
      <c r="B1371" s="92"/>
      <c r="C1371" s="190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193"/>
      <c r="B1372" s="92"/>
      <c r="C1372" s="190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193"/>
      <c r="B1373" s="92"/>
      <c r="C1373" s="190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193"/>
      <c r="B1374" s="92"/>
      <c r="C1374" s="190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193"/>
      <c r="B1375" s="92"/>
      <c r="C1375" s="190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193"/>
      <c r="B1376" s="92"/>
      <c r="C1376" s="190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193"/>
      <c r="B1377" s="92"/>
      <c r="C1377" s="190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193"/>
      <c r="B1378" s="92"/>
      <c r="C1378" s="190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193"/>
      <c r="B1379" s="92"/>
      <c r="C1379" s="190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193"/>
      <c r="B1380" s="92"/>
      <c r="C1380" s="190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193"/>
      <c r="B1381" s="92"/>
      <c r="C1381" s="190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193"/>
      <c r="B1382" s="92"/>
      <c r="C1382" s="190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193"/>
      <c r="B1383" s="92"/>
      <c r="C1383" s="190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193"/>
      <c r="B1384" s="92"/>
      <c r="C1384" s="190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193"/>
      <c r="B1385" s="92"/>
      <c r="C1385" s="190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193"/>
      <c r="B1386" s="92"/>
      <c r="C1386" s="190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193"/>
      <c r="B1387" s="92"/>
      <c r="C1387" s="190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193"/>
      <c r="B1388" s="92"/>
      <c r="C1388" s="190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193"/>
      <c r="B1389" s="92"/>
      <c r="C1389" s="190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193"/>
      <c r="B1390" s="92"/>
      <c r="C1390" s="190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193"/>
      <c r="B1391" s="92"/>
      <c r="C1391" s="190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193"/>
      <c r="B1392" s="92"/>
      <c r="C1392" s="190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193"/>
      <c r="B1393" s="92"/>
      <c r="C1393" s="190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193"/>
      <c r="B1394" s="92"/>
      <c r="C1394" s="190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193"/>
      <c r="B1395" s="92"/>
      <c r="C1395" s="190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193"/>
      <c r="B1396" s="92"/>
      <c r="C1396" s="190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193"/>
      <c r="B1397" s="92"/>
      <c r="C1397" s="190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193"/>
      <c r="B1398" s="92"/>
      <c r="C1398" s="190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193"/>
      <c r="B1399" s="92"/>
      <c r="C1399" s="190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193"/>
      <c r="B1400" s="92"/>
      <c r="C1400" s="190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193"/>
      <c r="B1401" s="92"/>
      <c r="C1401" s="190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193"/>
      <c r="B1402" s="92"/>
      <c r="C1402" s="190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193"/>
      <c r="B1403" s="92"/>
      <c r="C1403" s="190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193"/>
      <c r="B1404" s="92"/>
      <c r="C1404" s="190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193"/>
      <c r="B1405" s="92"/>
      <c r="C1405" s="190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193"/>
      <c r="B1406" s="92"/>
      <c r="C1406" s="190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193"/>
      <c r="B1407" s="92"/>
      <c r="C1407" s="190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193"/>
      <c r="B1408" s="92"/>
      <c r="C1408" s="190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193"/>
      <c r="B1409" s="92"/>
      <c r="C1409" s="190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193"/>
      <c r="B1410" s="92"/>
      <c r="C1410" s="190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193"/>
      <c r="B1411" s="92"/>
      <c r="C1411" s="190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193"/>
      <c r="B1412" s="92"/>
      <c r="C1412" s="190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193"/>
      <c r="B1413" s="92"/>
      <c r="C1413" s="190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193"/>
      <c r="B1414" s="92"/>
      <c r="C1414" s="190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193"/>
      <c r="B1415" s="92"/>
      <c r="C1415" s="190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193"/>
      <c r="B1416" s="92"/>
      <c r="C1416" s="190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193"/>
      <c r="B1417" s="92"/>
      <c r="C1417" s="190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193"/>
      <c r="B1418" s="92"/>
      <c r="C1418" s="190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193"/>
      <c r="B1419" s="92"/>
      <c r="C1419" s="190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193"/>
      <c r="B1420" s="92"/>
      <c r="C1420" s="190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193"/>
      <c r="B1421" s="92"/>
      <c r="C1421" s="190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193"/>
      <c r="B1422" s="92"/>
      <c r="C1422" s="190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193"/>
      <c r="B1423" s="92"/>
      <c r="C1423" s="190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193"/>
      <c r="B1424" s="92"/>
      <c r="C1424" s="190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193"/>
      <c r="B1425" s="92"/>
      <c r="C1425" s="190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193"/>
      <c r="B1426" s="92"/>
      <c r="C1426" s="190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193"/>
      <c r="B1427" s="92"/>
      <c r="C1427" s="190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193"/>
      <c r="B1428" s="92"/>
      <c r="C1428" s="190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193"/>
      <c r="B1429" s="92"/>
      <c r="C1429" s="190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193"/>
      <c r="B1430" s="92"/>
      <c r="C1430" s="190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193"/>
      <c r="B1431" s="92"/>
      <c r="C1431" s="190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193"/>
      <c r="B1432" s="92"/>
      <c r="C1432" s="190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193"/>
      <c r="B1433" s="92"/>
      <c r="C1433" s="190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193"/>
      <c r="B1434" s="92"/>
      <c r="C1434" s="190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193"/>
      <c r="B1435" s="92"/>
      <c r="C1435" s="190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193"/>
      <c r="B1436" s="92"/>
      <c r="C1436" s="190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193"/>
      <c r="B1437" s="92"/>
      <c r="C1437" s="190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193"/>
      <c r="B1438" s="92"/>
      <c r="C1438" s="190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193"/>
      <c r="B1439" s="92"/>
      <c r="C1439" s="190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193"/>
      <c r="B1440" s="92"/>
      <c r="C1440" s="190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193"/>
      <c r="B1441" s="92"/>
      <c r="C1441" s="190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193"/>
      <c r="B1442" s="92"/>
      <c r="C1442" s="190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193"/>
      <c r="B1443" s="92"/>
      <c r="C1443" s="190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193"/>
      <c r="B1444" s="92"/>
      <c r="C1444" s="190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193"/>
      <c r="B1445" s="92"/>
      <c r="C1445" s="190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193"/>
      <c r="B1446" s="92"/>
      <c r="C1446" s="190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193"/>
      <c r="B1447" s="92"/>
      <c r="C1447" s="190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193"/>
      <c r="B1448" s="92"/>
      <c r="C1448" s="190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193"/>
      <c r="B1449" s="92"/>
      <c r="C1449" s="190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193"/>
      <c r="B1450" s="92"/>
      <c r="C1450" s="190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193"/>
      <c r="B1451" s="92"/>
      <c r="C1451" s="190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193"/>
      <c r="B1452" s="92"/>
      <c r="C1452" s="190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193"/>
      <c r="B1453" s="92"/>
      <c r="C1453" s="190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193"/>
      <c r="B1454" s="92"/>
      <c r="C1454" s="190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193"/>
      <c r="B1455" s="92"/>
      <c r="C1455" s="190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193"/>
      <c r="B1456" s="92"/>
      <c r="C1456" s="190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193"/>
      <c r="B1457" s="92"/>
      <c r="C1457" s="190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193"/>
      <c r="B1458" s="92"/>
      <c r="C1458" s="190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193"/>
      <c r="B1459" s="92"/>
      <c r="C1459" s="190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193"/>
      <c r="B1460" s="92"/>
      <c r="C1460" s="190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193"/>
      <c r="B1461" s="92"/>
      <c r="C1461" s="190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193"/>
      <c r="B1462" s="92"/>
      <c r="C1462" s="190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193"/>
      <c r="B1463" s="92"/>
      <c r="C1463" s="190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193"/>
      <c r="B1464" s="92"/>
      <c r="C1464" s="190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193"/>
      <c r="B1465" s="92"/>
      <c r="C1465" s="190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193"/>
      <c r="B1466" s="92"/>
      <c r="C1466" s="190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193"/>
      <c r="B1467" s="92"/>
      <c r="C1467" s="190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193"/>
      <c r="B1468" s="92"/>
      <c r="C1468" s="190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193"/>
      <c r="B1469" s="92"/>
      <c r="C1469" s="190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193"/>
      <c r="B1470" s="92"/>
      <c r="C1470" s="190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193"/>
      <c r="B1471" s="92"/>
      <c r="C1471" s="190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193"/>
      <c r="B1472" s="92"/>
      <c r="C1472" s="190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193"/>
      <c r="B1473" s="92"/>
      <c r="C1473" s="190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193"/>
      <c r="B1474" s="92"/>
      <c r="C1474" s="190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193"/>
      <c r="B1475" s="92"/>
      <c r="C1475" s="190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193"/>
      <c r="B1476" s="92"/>
      <c r="C1476" s="190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193"/>
      <c r="B1477" s="92"/>
      <c r="C1477" s="190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193"/>
      <c r="B1478" s="92"/>
      <c r="C1478" s="190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193"/>
      <c r="B1479" s="92"/>
      <c r="C1479" s="190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193"/>
      <c r="B1480" s="92"/>
      <c r="C1480" s="190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193"/>
      <c r="B1481" s="92"/>
      <c r="C1481" s="190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193"/>
      <c r="B1482" s="92"/>
      <c r="C1482" s="190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193"/>
      <c r="B1483" s="92"/>
      <c r="C1483" s="190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193"/>
      <c r="B1484" s="92"/>
      <c r="C1484" s="190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193"/>
      <c r="B1485" s="92"/>
      <c r="C1485" s="190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193"/>
      <c r="B1486" s="92"/>
      <c r="C1486" s="190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193"/>
      <c r="B1487" s="92"/>
      <c r="C1487" s="190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193"/>
      <c r="B1488" s="92"/>
      <c r="C1488" s="190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193"/>
      <c r="B1489" s="92"/>
      <c r="C1489" s="190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193"/>
      <c r="B1490" s="92"/>
      <c r="C1490" s="190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193"/>
      <c r="B1491" s="92"/>
      <c r="C1491" s="190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193"/>
      <c r="B1492" s="92"/>
      <c r="C1492" s="190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193"/>
      <c r="B1493" s="92"/>
      <c r="C1493" s="190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193"/>
      <c r="B1494" s="92"/>
      <c r="C1494" s="190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193"/>
      <c r="B1495" s="92"/>
      <c r="C1495" s="190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193"/>
      <c r="B1496" s="92"/>
      <c r="C1496" s="190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193"/>
      <c r="B1497" s="92"/>
      <c r="C1497" s="190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193"/>
      <c r="B1498" s="92"/>
      <c r="C1498" s="190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193"/>
      <c r="B1499" s="92"/>
      <c r="C1499" s="190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193"/>
      <c r="B1500" s="92"/>
      <c r="C1500" s="190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193"/>
      <c r="B1501" s="92"/>
      <c r="C1501" s="190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193"/>
      <c r="B1502" s="92"/>
      <c r="C1502" s="190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193"/>
      <c r="B1503" s="92"/>
      <c r="C1503" s="190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193"/>
      <c r="B1504" s="92"/>
      <c r="C1504" s="190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193"/>
      <c r="B1505" s="92"/>
      <c r="C1505" s="190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193"/>
      <c r="B1506" s="92"/>
      <c r="C1506" s="190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193"/>
      <c r="B1507" s="92"/>
      <c r="C1507" s="190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193"/>
      <c r="B1508" s="92"/>
      <c r="C1508" s="190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193"/>
      <c r="B1509" s="92"/>
      <c r="C1509" s="190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193"/>
      <c r="B1510" s="92"/>
      <c r="C1510" s="190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193"/>
      <c r="B1511" s="92"/>
      <c r="C1511" s="190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193"/>
      <c r="B1512" s="92"/>
      <c r="C1512" s="190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193"/>
      <c r="B1513" s="92"/>
      <c r="C1513" s="190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193"/>
      <c r="B1514" s="92"/>
      <c r="C1514" s="190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193"/>
      <c r="B1515" s="92"/>
      <c r="C1515" s="190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193"/>
      <c r="B1516" s="92"/>
      <c r="C1516" s="190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193"/>
      <c r="B1517" s="92"/>
      <c r="C1517" s="190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193"/>
      <c r="B1518" s="92"/>
      <c r="C1518" s="190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193"/>
      <c r="B1519" s="92"/>
      <c r="C1519" s="190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193"/>
      <c r="B1520" s="92"/>
      <c r="C1520" s="190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193"/>
      <c r="B1521" s="92"/>
      <c r="C1521" s="190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193"/>
      <c r="B1522" s="92"/>
      <c r="C1522" s="190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193"/>
      <c r="B1523" s="92"/>
      <c r="C1523" s="190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193"/>
      <c r="B1524" s="92"/>
      <c r="C1524" s="190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193"/>
      <c r="B1525" s="92"/>
      <c r="C1525" s="190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193"/>
      <c r="B1526" s="92"/>
      <c r="C1526" s="190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193"/>
      <c r="B1527" s="92"/>
      <c r="C1527" s="190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193"/>
      <c r="B1528" s="92"/>
      <c r="C1528" s="190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193"/>
      <c r="B1529" s="92"/>
      <c r="C1529" s="190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193"/>
      <c r="B1530" s="92"/>
      <c r="C1530" s="190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193"/>
      <c r="B1531" s="92"/>
      <c r="C1531" s="190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193"/>
      <c r="B1532" s="92"/>
      <c r="C1532" s="190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193"/>
      <c r="B1533" s="92"/>
      <c r="C1533" s="190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193"/>
      <c r="B1534" s="92"/>
      <c r="C1534" s="190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193"/>
      <c r="B1535" s="92"/>
      <c r="C1535" s="190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193"/>
      <c r="B1536" s="92"/>
      <c r="C1536" s="190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193"/>
      <c r="B1537" s="92"/>
      <c r="C1537" s="190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193"/>
      <c r="B1538" s="92"/>
      <c r="C1538" s="190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193"/>
      <c r="B1539" s="92"/>
      <c r="C1539" s="190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193"/>
      <c r="B1540" s="92"/>
      <c r="C1540" s="190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193"/>
      <c r="B1541" s="92"/>
      <c r="C1541" s="190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193"/>
      <c r="B1542" s="92"/>
      <c r="C1542" s="190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193"/>
      <c r="B1543" s="92"/>
      <c r="C1543" s="190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193"/>
      <c r="B1544" s="92"/>
      <c r="C1544" s="190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193"/>
      <c r="B1545" s="92"/>
      <c r="C1545" s="190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193"/>
      <c r="B1546" s="92"/>
      <c r="C1546" s="190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193"/>
      <c r="B1547" s="92"/>
      <c r="C1547" s="190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193"/>
      <c r="B1548" s="92"/>
      <c r="C1548" s="190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193"/>
      <c r="B1549" s="92"/>
      <c r="C1549" s="190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193"/>
      <c r="B1550" s="92"/>
      <c r="C1550" s="190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193"/>
      <c r="B1551" s="92"/>
      <c r="C1551" s="190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193"/>
      <c r="B1552" s="92"/>
      <c r="C1552" s="190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193"/>
      <c r="B1553" s="92"/>
      <c r="C1553" s="190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193"/>
      <c r="B1554" s="92"/>
      <c r="C1554" s="190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193"/>
      <c r="B1555" s="92"/>
      <c r="C1555" s="190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193"/>
      <c r="B1556" s="92"/>
      <c r="C1556" s="190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193"/>
      <c r="B1557" s="92"/>
      <c r="C1557" s="190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193"/>
      <c r="B1558" s="92"/>
      <c r="C1558" s="190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193"/>
      <c r="B1559" s="92"/>
      <c r="C1559" s="190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193"/>
      <c r="B1560" s="92"/>
      <c r="C1560" s="190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193"/>
      <c r="B1561" s="92"/>
      <c r="C1561" s="190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193"/>
      <c r="B1562" s="92"/>
      <c r="C1562" s="190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193"/>
      <c r="B1563" s="92"/>
      <c r="C1563" s="190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193"/>
      <c r="B1564" s="92"/>
      <c r="C1564" s="190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193"/>
      <c r="B1565" s="92"/>
      <c r="C1565" s="190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193"/>
      <c r="B1566" s="92"/>
      <c r="C1566" s="190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193"/>
      <c r="B1567" s="92"/>
      <c r="C1567" s="190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193"/>
      <c r="B1568" s="92"/>
      <c r="C1568" s="190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193"/>
      <c r="B1569" s="92"/>
      <c r="C1569" s="190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193"/>
      <c r="B1570" s="92"/>
      <c r="C1570" s="190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193"/>
      <c r="B1571" s="92"/>
      <c r="C1571" s="190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193"/>
      <c r="B1572" s="92"/>
      <c r="C1572" s="190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193"/>
      <c r="B1573" s="92"/>
      <c r="C1573" s="190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193"/>
      <c r="B1574" s="92"/>
      <c r="C1574" s="190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193"/>
      <c r="B1575" s="92"/>
      <c r="C1575" s="190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193"/>
      <c r="B1576" s="92"/>
      <c r="C1576" s="190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193"/>
      <c r="B1577" s="92"/>
      <c r="C1577" s="190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193"/>
      <c r="B1578" s="92"/>
      <c r="C1578" s="190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193"/>
      <c r="B1579" s="92"/>
      <c r="C1579" s="190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193"/>
      <c r="B1580" s="92"/>
      <c r="C1580" s="190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193"/>
      <c r="B1581" s="92"/>
      <c r="C1581" s="190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193"/>
      <c r="B1582" s="92"/>
      <c r="C1582" s="190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193"/>
      <c r="B1583" s="92"/>
      <c r="C1583" s="190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193"/>
      <c r="B1584" s="92"/>
      <c r="C1584" s="190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193"/>
      <c r="B1585" s="92"/>
      <c r="C1585" s="190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193"/>
      <c r="B1586" s="92"/>
      <c r="C1586" s="190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193"/>
      <c r="B1587" s="92"/>
      <c r="C1587" s="190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193"/>
      <c r="B1588" s="92"/>
      <c r="C1588" s="190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193"/>
      <c r="B1589" s="92"/>
      <c r="C1589" s="190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193"/>
      <c r="B1590" s="92"/>
      <c r="C1590" s="190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193"/>
      <c r="B1591" s="92"/>
      <c r="C1591" s="190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193"/>
      <c r="B1592" s="92"/>
      <c r="C1592" s="190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193"/>
      <c r="B1593" s="92"/>
      <c r="C1593" s="190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193"/>
      <c r="B1594" s="92"/>
      <c r="C1594" s="190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193"/>
      <c r="B1595" s="92"/>
      <c r="C1595" s="190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193"/>
      <c r="B1596" s="92"/>
      <c r="C1596" s="190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193"/>
      <c r="B1597" s="92"/>
      <c r="C1597" s="190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193"/>
      <c r="B1598" s="92"/>
      <c r="C1598" s="190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193"/>
      <c r="B1599" s="92"/>
      <c r="C1599" s="190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193"/>
      <c r="B1600" s="92"/>
      <c r="C1600" s="190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193"/>
      <c r="B1601" s="92"/>
      <c r="C1601" s="190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193"/>
      <c r="B1602" s="92"/>
      <c r="C1602" s="190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193"/>
      <c r="B1603" s="92"/>
      <c r="C1603" s="190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193"/>
      <c r="B1604" s="92"/>
      <c r="C1604" s="190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193"/>
      <c r="B1605" s="92"/>
      <c r="C1605" s="190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193"/>
      <c r="B1606" s="92"/>
      <c r="C1606" s="190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193"/>
      <c r="B1607" s="92"/>
      <c r="C1607" s="190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193"/>
      <c r="B1608" s="92"/>
      <c r="C1608" s="190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193"/>
      <c r="B1609" s="92"/>
      <c r="C1609" s="190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193"/>
      <c r="B1610" s="92"/>
      <c r="C1610" s="190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193"/>
      <c r="B1611" s="92"/>
      <c r="C1611" s="190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193"/>
      <c r="B1612" s="92"/>
      <c r="C1612" s="190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193"/>
      <c r="B1613" s="92"/>
      <c r="C1613" s="190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193"/>
      <c r="B1614" s="92"/>
      <c r="C1614" s="190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193"/>
      <c r="B1615" s="92"/>
      <c r="C1615" s="190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193"/>
      <c r="B1616" s="92"/>
      <c r="C1616" s="190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193"/>
      <c r="B1617" s="92"/>
      <c r="C1617" s="190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193"/>
      <c r="B1618" s="92"/>
      <c r="C1618" s="190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193"/>
      <c r="B1619" s="92"/>
      <c r="C1619" s="190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193"/>
      <c r="B1620" s="92"/>
      <c r="C1620" s="190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193"/>
      <c r="B1621" s="92"/>
      <c r="C1621" s="190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193"/>
      <c r="B1622" s="92"/>
      <c r="C1622" s="190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193"/>
      <c r="B1623" s="92"/>
      <c r="C1623" s="190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193"/>
      <c r="B1624" s="92"/>
      <c r="C1624" s="190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193"/>
      <c r="B1625" s="92"/>
      <c r="C1625" s="190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193"/>
      <c r="B1626" s="92"/>
      <c r="C1626" s="190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193"/>
      <c r="B1627" s="92"/>
      <c r="C1627" s="190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193"/>
      <c r="B1628" s="92"/>
      <c r="C1628" s="190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193"/>
      <c r="B1629" s="92"/>
      <c r="C1629" s="190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193"/>
      <c r="B1630" s="92"/>
      <c r="C1630" s="190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193"/>
      <c r="B1631" s="92"/>
      <c r="C1631" s="190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193"/>
      <c r="B1632" s="92"/>
      <c r="C1632" s="190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193"/>
      <c r="B1633" s="92"/>
      <c r="C1633" s="190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193"/>
      <c r="B1634" s="92"/>
      <c r="C1634" s="190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193"/>
      <c r="B1635" s="92"/>
      <c r="C1635" s="190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193"/>
      <c r="B1636" s="92"/>
      <c r="C1636" s="190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193"/>
      <c r="B1637" s="92"/>
      <c r="C1637" s="190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193"/>
      <c r="B1638" s="92"/>
      <c r="C1638" s="190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193"/>
      <c r="B1639" s="92"/>
      <c r="C1639" s="190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193"/>
      <c r="B1640" s="92"/>
      <c r="C1640" s="190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193"/>
      <c r="B1641" s="92"/>
      <c r="C1641" s="190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193"/>
      <c r="B1642" s="92"/>
      <c r="C1642" s="190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193"/>
      <c r="B1643" s="92"/>
      <c r="C1643" s="190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193"/>
      <c r="B1644" s="92"/>
      <c r="C1644" s="190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193"/>
      <c r="B1645" s="92"/>
      <c r="C1645" s="190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193"/>
      <c r="B1646" s="92"/>
      <c r="C1646" s="190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193"/>
      <c r="B1647" s="92"/>
      <c r="C1647" s="190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193"/>
      <c r="B1648" s="92"/>
      <c r="C1648" s="190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193"/>
      <c r="B1649" s="92"/>
      <c r="C1649" s="190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193"/>
      <c r="B1650" s="92"/>
      <c r="C1650" s="190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193"/>
      <c r="B1651" s="92"/>
      <c r="C1651" s="190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193"/>
      <c r="B1652" s="92"/>
      <c r="C1652" s="190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193"/>
      <c r="B1653" s="92"/>
      <c r="C1653" s="190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193"/>
      <c r="B1654" s="92"/>
      <c r="C1654" s="190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193"/>
      <c r="B1655" s="92"/>
      <c r="C1655" s="190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193"/>
      <c r="B1656" s="92"/>
      <c r="C1656" s="190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193"/>
      <c r="B1657" s="92"/>
      <c r="C1657" s="190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193"/>
      <c r="B1658" s="92"/>
      <c r="C1658" s="190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193"/>
      <c r="B1659" s="92"/>
      <c r="C1659" s="190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193"/>
      <c r="B1660" s="92"/>
      <c r="C1660" s="190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193"/>
      <c r="B1661" s="92"/>
      <c r="C1661" s="190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193"/>
      <c r="B1662" s="92"/>
      <c r="C1662" s="190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193"/>
      <c r="B1663" s="92"/>
      <c r="C1663" s="190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193"/>
      <c r="B1664" s="92"/>
      <c r="C1664" s="190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193"/>
      <c r="B1665" s="92"/>
      <c r="C1665" s="190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193"/>
      <c r="B1666" s="92"/>
      <c r="C1666" s="190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193"/>
      <c r="B1667" s="92"/>
      <c r="C1667" s="190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193"/>
      <c r="B1668" s="92"/>
      <c r="C1668" s="190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193"/>
      <c r="B1669" s="92"/>
      <c r="C1669" s="190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193"/>
      <c r="B1670" s="92"/>
      <c r="C1670" s="190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193"/>
      <c r="B1671" s="92"/>
      <c r="C1671" s="190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193"/>
      <c r="B1672" s="92"/>
      <c r="C1672" s="190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193"/>
      <c r="B1673" s="92"/>
      <c r="C1673" s="190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193"/>
      <c r="B1674" s="92"/>
      <c r="C1674" s="190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193"/>
      <c r="B1675" s="92"/>
      <c r="C1675" s="190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193"/>
      <c r="B1676" s="92"/>
      <c r="C1676" s="190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193"/>
      <c r="B1677" s="92"/>
      <c r="C1677" s="190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193"/>
      <c r="B1678" s="92"/>
      <c r="C1678" s="190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193"/>
      <c r="B1679" s="92"/>
      <c r="C1679" s="190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193"/>
      <c r="B1680" s="92"/>
      <c r="C1680" s="190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193"/>
      <c r="B1681" s="92"/>
      <c r="C1681" s="190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193"/>
      <c r="B1682" s="92"/>
      <c r="C1682" s="190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193"/>
      <c r="B1683" s="92"/>
      <c r="C1683" s="190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193"/>
      <c r="B1684" s="92"/>
      <c r="C1684" s="190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193"/>
      <c r="B1685" s="92"/>
      <c r="C1685" s="190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193"/>
      <c r="B1686" s="92"/>
      <c r="C1686" s="190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193"/>
      <c r="B1687" s="92"/>
      <c r="C1687" s="190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193"/>
      <c r="B1688" s="92"/>
      <c r="C1688" s="190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193"/>
      <c r="B1689" s="92"/>
      <c r="C1689" s="190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193"/>
      <c r="B1690" s="92"/>
      <c r="C1690" s="190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193"/>
      <c r="B1691" s="92"/>
      <c r="C1691" s="190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193"/>
      <c r="B1692" s="92"/>
      <c r="C1692" s="190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193"/>
      <c r="B1693" s="92"/>
      <c r="C1693" s="190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193"/>
      <c r="B1694" s="92"/>
      <c r="C1694" s="190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193"/>
      <c r="B1695" s="92"/>
      <c r="C1695" s="190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193"/>
      <c r="B1696" s="92"/>
      <c r="C1696" s="190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193"/>
      <c r="B1697" s="92"/>
      <c r="C1697" s="190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193"/>
      <c r="B1698" s="92"/>
      <c r="C1698" s="190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193"/>
      <c r="B1699" s="92"/>
      <c r="C1699" s="190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193"/>
      <c r="B1700" s="92"/>
      <c r="C1700" s="190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193"/>
      <c r="B1701" s="92"/>
      <c r="C1701" s="190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193"/>
      <c r="B1702" s="92"/>
      <c r="C1702" s="190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193"/>
      <c r="B1703" s="92"/>
      <c r="C1703" s="190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193"/>
      <c r="B1704" s="92"/>
      <c r="C1704" s="190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193"/>
      <c r="B1705" s="92"/>
      <c r="C1705" s="190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193"/>
      <c r="B1706" s="92"/>
      <c r="C1706" s="190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193"/>
      <c r="B1707" s="92"/>
      <c r="C1707" s="190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193"/>
      <c r="B1708" s="92"/>
      <c r="C1708" s="190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193"/>
      <c r="B1709" s="92"/>
      <c r="C1709" s="190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193"/>
      <c r="B1710" s="92"/>
      <c r="C1710" s="190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193"/>
      <c r="B1711" s="92"/>
      <c r="C1711" s="190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193"/>
      <c r="B1712" s="92"/>
      <c r="C1712" s="190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193"/>
      <c r="B1713" s="92"/>
      <c r="C1713" s="190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193"/>
      <c r="B1714" s="92"/>
      <c r="C1714" s="190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193"/>
      <c r="B1715" s="92"/>
      <c r="C1715" s="190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193"/>
      <c r="B1716" s="92"/>
      <c r="C1716" s="190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193"/>
      <c r="B1717" s="92"/>
      <c r="C1717" s="190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193"/>
      <c r="B1718" s="92"/>
      <c r="C1718" s="190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193"/>
      <c r="B1719" s="92"/>
      <c r="C1719" s="190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193"/>
      <c r="B1720" s="92"/>
      <c r="C1720" s="190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193"/>
      <c r="B1721" s="92"/>
      <c r="C1721" s="190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193"/>
      <c r="B1722" s="92"/>
      <c r="C1722" s="190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193"/>
      <c r="B1723" s="92"/>
      <c r="C1723" s="190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193"/>
      <c r="B1724" s="92"/>
      <c r="C1724" s="190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193"/>
      <c r="B1725" s="92"/>
      <c r="C1725" s="190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193"/>
      <c r="B1726" s="92"/>
      <c r="C1726" s="190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193"/>
      <c r="B1727" s="92"/>
      <c r="C1727" s="190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193"/>
      <c r="B1728" s="92"/>
      <c r="C1728" s="190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193"/>
      <c r="B1729" s="92"/>
      <c r="C1729" s="190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193"/>
      <c r="B1730" s="92"/>
      <c r="C1730" s="190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193"/>
      <c r="B1731" s="92"/>
      <c r="C1731" s="190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193"/>
      <c r="B1732" s="92"/>
      <c r="C1732" s="190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193"/>
      <c r="B1733" s="92"/>
      <c r="C1733" s="190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193"/>
      <c r="B1734" s="92"/>
      <c r="C1734" s="190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193"/>
      <c r="B1735" s="92"/>
      <c r="C1735" s="190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193"/>
      <c r="B1736" s="92"/>
      <c r="C1736" s="190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193"/>
      <c r="B1737" s="92"/>
      <c r="C1737" s="190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193"/>
      <c r="B1738" s="92"/>
      <c r="C1738" s="190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193"/>
      <c r="B1739" s="92"/>
      <c r="C1739" s="190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193"/>
      <c r="B1740" s="92"/>
      <c r="C1740" s="190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193"/>
      <c r="B1741" s="92"/>
      <c r="C1741" s="190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193"/>
      <c r="B1742" s="92"/>
      <c r="C1742" s="190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193"/>
      <c r="B1743" s="92"/>
      <c r="C1743" s="190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193"/>
      <c r="B1744" s="92"/>
      <c r="C1744" s="190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193"/>
      <c r="B1745" s="92"/>
      <c r="C1745" s="190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193"/>
      <c r="B1746" s="92"/>
      <c r="C1746" s="190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193"/>
      <c r="B1747" s="92"/>
      <c r="C1747" s="190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193"/>
      <c r="B1748" s="92"/>
      <c r="C1748" s="190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193"/>
      <c r="B1749" s="92"/>
      <c r="C1749" s="190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193"/>
      <c r="B1750" s="92"/>
      <c r="C1750" s="190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193"/>
      <c r="B1751" s="92"/>
      <c r="C1751" s="190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193"/>
      <c r="B1752" s="92"/>
      <c r="C1752" s="190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193"/>
      <c r="B1753" s="92"/>
      <c r="C1753" s="190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193"/>
      <c r="B1754" s="92"/>
      <c r="C1754" s="190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193"/>
      <c r="B1755" s="92"/>
      <c r="C1755" s="190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193"/>
      <c r="B1756" s="92"/>
      <c r="C1756" s="190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193"/>
      <c r="B1757" s="92"/>
      <c r="C1757" s="190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193"/>
      <c r="B1758" s="92"/>
      <c r="C1758" s="190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193"/>
      <c r="B1759" s="92"/>
      <c r="C1759" s="190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193"/>
      <c r="B1760" s="92"/>
      <c r="C1760" s="190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193"/>
      <c r="B1761" s="92"/>
      <c r="C1761" s="190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193"/>
      <c r="B1762" s="92"/>
      <c r="C1762" s="190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193"/>
      <c r="B1763" s="92"/>
      <c r="C1763" s="190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193"/>
      <c r="B1764" s="92"/>
      <c r="C1764" s="190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193"/>
      <c r="B1765" s="92"/>
      <c r="C1765" s="190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193"/>
      <c r="B1766" s="92"/>
      <c r="C1766" s="190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193"/>
      <c r="B1767" s="92"/>
      <c r="C1767" s="190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193"/>
      <c r="B1768" s="92"/>
      <c r="C1768" s="190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193"/>
      <c r="B1769" s="92"/>
      <c r="C1769" s="190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193"/>
      <c r="B1770" s="92"/>
      <c r="C1770" s="190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193"/>
      <c r="B1771" s="92"/>
      <c r="C1771" s="190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193"/>
      <c r="B1772" s="92"/>
      <c r="C1772" s="190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193"/>
      <c r="B1773" s="92"/>
      <c r="C1773" s="190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193"/>
      <c r="B1774" s="92"/>
      <c r="C1774" s="190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193"/>
      <c r="B1775" s="92"/>
      <c r="C1775" s="190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193"/>
      <c r="B1776" s="92"/>
      <c r="C1776" s="190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193"/>
      <c r="B1777" s="92"/>
      <c r="C1777" s="190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193"/>
      <c r="B1778" s="92"/>
      <c r="C1778" s="190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193"/>
      <c r="B1779" s="92"/>
      <c r="C1779" s="190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193"/>
      <c r="B1780" s="92"/>
      <c r="C1780" s="190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193"/>
      <c r="B1781" s="92"/>
      <c r="C1781" s="190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193"/>
      <c r="B1782" s="92"/>
      <c r="C1782" s="190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193"/>
      <c r="B1783" s="92"/>
      <c r="C1783" s="190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193"/>
      <c r="B1784" s="92"/>
      <c r="C1784" s="190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193"/>
      <c r="B1785" s="92"/>
      <c r="C1785" s="190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193"/>
      <c r="B1786" s="92"/>
      <c r="C1786" s="190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193"/>
      <c r="B1787" s="92"/>
      <c r="C1787" s="190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193"/>
      <c r="B1788" s="92"/>
      <c r="C1788" s="190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193"/>
      <c r="B1789" s="92"/>
      <c r="C1789" s="190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193"/>
      <c r="B1790" s="92"/>
      <c r="C1790" s="190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193"/>
      <c r="B1791" s="92"/>
      <c r="C1791" s="190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193"/>
      <c r="B1792" s="92"/>
      <c r="C1792" s="190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193"/>
      <c r="B1793" s="92"/>
      <c r="C1793" s="190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193"/>
      <c r="B1794" s="92"/>
      <c r="C1794" s="190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193"/>
      <c r="B1795" s="92"/>
      <c r="C1795" s="190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193"/>
      <c r="B1796" s="92"/>
      <c r="C1796" s="190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193"/>
      <c r="B1797" s="92"/>
      <c r="C1797" s="190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193"/>
      <c r="B1798" s="92"/>
      <c r="C1798" s="190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193"/>
      <c r="B1799" s="92"/>
      <c r="C1799" s="190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D0691-9021-8E45-B1F0-8773E9A2DCB3}">
  <sheetPr>
    <tabColor rgb="FFA7D090"/>
  </sheetPr>
  <dimension ref="A1:S1800"/>
  <sheetViews>
    <sheetView workbookViewId="0">
      <selection activeCell="I15" sqref="I15"/>
    </sheetView>
  </sheetViews>
  <sheetFormatPr defaultColWidth="11.42578125" defaultRowHeight="15"/>
  <cols>
    <col min="1" max="1" width="18" customWidth="1"/>
    <col min="2" max="2" width="31.140625" customWidth="1"/>
    <col min="3" max="3" width="11.85546875" customWidth="1"/>
  </cols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>
        <v>10533377</v>
      </c>
      <c r="B2" s="93" t="s">
        <v>9131</v>
      </c>
      <c r="C2" s="94">
        <v>144</v>
      </c>
      <c r="D2" s="93" t="s">
        <v>34</v>
      </c>
      <c r="E2" s="92"/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93">
        <v>10533377</v>
      </c>
      <c r="B3" s="92" t="s">
        <v>9132</v>
      </c>
      <c r="C3" s="94">
        <v>330</v>
      </c>
      <c r="D3" s="93" t="s">
        <v>34</v>
      </c>
      <c r="E3" s="92"/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3">
        <v>10533377</v>
      </c>
      <c r="B4" s="92" t="s">
        <v>9133</v>
      </c>
      <c r="C4" s="94">
        <v>358.8</v>
      </c>
      <c r="D4" s="93" t="s">
        <v>34</v>
      </c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3">
        <v>10533377</v>
      </c>
      <c r="B5" s="92" t="s">
        <v>9134</v>
      </c>
      <c r="C5" s="94">
        <v>1360</v>
      </c>
      <c r="D5" s="93" t="s">
        <v>34</v>
      </c>
      <c r="E5" s="92"/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93">
        <v>10533377</v>
      </c>
      <c r="B6" s="92" t="s">
        <v>9135</v>
      </c>
      <c r="C6" s="163">
        <v>3600</v>
      </c>
      <c r="D6" s="93" t="s">
        <v>34</v>
      </c>
      <c r="E6" s="92" t="s">
        <v>65</v>
      </c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93">
        <v>10533377</v>
      </c>
      <c r="B7" s="92" t="s">
        <v>9136</v>
      </c>
      <c r="C7" s="94">
        <v>152</v>
      </c>
      <c r="D7" s="92" t="s">
        <v>39</v>
      </c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92">
        <v>10531605</v>
      </c>
      <c r="B8" s="92" t="s">
        <v>9137</v>
      </c>
      <c r="C8" s="94">
        <v>24</v>
      </c>
      <c r="D8" s="92" t="s">
        <v>34</v>
      </c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92">
        <v>10531605</v>
      </c>
      <c r="B9" s="92" t="s">
        <v>9136</v>
      </c>
      <c r="C9" s="94">
        <v>152</v>
      </c>
      <c r="D9" s="92" t="s">
        <v>39</v>
      </c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5988</v>
      </c>
      <c r="Q9" s="92"/>
      <c r="R9" s="92"/>
      <c r="S9" s="92"/>
    </row>
    <row r="10" spans="1:19">
      <c r="A10" s="92">
        <v>10531605</v>
      </c>
      <c r="B10" s="92" t="s">
        <v>9138</v>
      </c>
      <c r="C10" s="94">
        <v>110</v>
      </c>
      <c r="D10" s="92" t="s">
        <v>30</v>
      </c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92">
        <v>10531605</v>
      </c>
      <c r="B11" s="92" t="s">
        <v>9139</v>
      </c>
      <c r="C11" s="163">
        <v>208</v>
      </c>
      <c r="D11" s="92" t="s">
        <v>34</v>
      </c>
      <c r="E11" s="92" t="s">
        <v>65</v>
      </c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92">
        <v>10531605</v>
      </c>
      <c r="B12" s="92" t="s">
        <v>9140</v>
      </c>
      <c r="C12" s="94">
        <v>240</v>
      </c>
      <c r="D12" s="92" t="s">
        <v>34</v>
      </c>
      <c r="E12" s="92" t="s">
        <v>65</v>
      </c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>
        <v>10531587</v>
      </c>
      <c r="B13" s="92" t="s">
        <v>9141</v>
      </c>
      <c r="C13" s="94">
        <v>300</v>
      </c>
      <c r="D13" s="92" t="s">
        <v>30</v>
      </c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>
        <v>10531587</v>
      </c>
      <c r="B14" s="92" t="s">
        <v>9142</v>
      </c>
      <c r="C14" s="94">
        <v>300</v>
      </c>
      <c r="D14" s="92" t="s">
        <v>30</v>
      </c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>
        <v>10528234</v>
      </c>
      <c r="B15" s="92" t="s">
        <v>9137</v>
      </c>
      <c r="C15" s="94">
        <v>24</v>
      </c>
      <c r="D15" s="92" t="s">
        <v>34</v>
      </c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47.25" customHeight="1">
      <c r="A16" s="92">
        <v>10528234</v>
      </c>
      <c r="B16" s="92" t="s">
        <v>9133</v>
      </c>
      <c r="C16" s="94">
        <v>358</v>
      </c>
      <c r="D16" s="92" t="s">
        <v>34</v>
      </c>
      <c r="E16" s="92"/>
      <c r="F16" s="92"/>
      <c r="G16" s="98"/>
      <c r="H16" s="7" t="s">
        <v>196</v>
      </c>
      <c r="I16" s="8">
        <f>C29</f>
        <v>10602.8</v>
      </c>
      <c r="Q16" s="92"/>
      <c r="R16" s="92"/>
      <c r="S16" s="92"/>
    </row>
    <row r="17" spans="1:19" ht="45.75">
      <c r="A17" s="92">
        <v>10528234</v>
      </c>
      <c r="B17" s="92" t="s">
        <v>9136</v>
      </c>
      <c r="C17" s="94">
        <v>152</v>
      </c>
      <c r="D17" s="92" t="s">
        <v>39</v>
      </c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>
        <v>10528234</v>
      </c>
      <c r="B18" s="92" t="s">
        <v>9139</v>
      </c>
      <c r="C18" s="94">
        <v>520</v>
      </c>
      <c r="D18" s="92" t="s">
        <v>34</v>
      </c>
      <c r="E18" s="92" t="s">
        <v>65</v>
      </c>
      <c r="F18" s="92"/>
      <c r="G18" s="92"/>
      <c r="H18" s="99" t="s">
        <v>204</v>
      </c>
      <c r="I18" s="45">
        <f>SUM(I2:P15)</f>
        <v>5988</v>
      </c>
      <c r="Q18" s="92"/>
      <c r="R18" s="92"/>
      <c r="S18" s="92"/>
    </row>
    <row r="19" spans="1:19" ht="87" customHeight="1">
      <c r="A19" s="92">
        <v>10528234</v>
      </c>
      <c r="B19" s="92" t="s">
        <v>9140</v>
      </c>
      <c r="C19" s="94">
        <v>600</v>
      </c>
      <c r="D19" s="92" t="s">
        <v>34</v>
      </c>
      <c r="E19" s="92" t="s">
        <v>65</v>
      </c>
      <c r="F19" s="92"/>
      <c r="G19" s="92"/>
      <c r="H19" s="99" t="s">
        <v>77</v>
      </c>
      <c r="I19" s="70">
        <f>I18-I17</f>
        <v>5988</v>
      </c>
      <c r="Q19" s="92"/>
      <c r="R19" s="92"/>
      <c r="S19" s="92"/>
    </row>
    <row r="20" spans="1:19">
      <c r="A20" s="92">
        <v>10508143</v>
      </c>
      <c r="B20" s="92" t="s">
        <v>9143</v>
      </c>
      <c r="C20" s="94">
        <v>240</v>
      </c>
      <c r="D20" s="92" t="s">
        <v>34</v>
      </c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>
        <v>10508139</v>
      </c>
      <c r="B21" s="92" t="s">
        <v>9133</v>
      </c>
      <c r="C21" s="94">
        <v>358</v>
      </c>
      <c r="D21" s="92" t="s">
        <v>34</v>
      </c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>
        <v>10508139</v>
      </c>
      <c r="B22" s="92" t="s">
        <v>9133</v>
      </c>
      <c r="C22" s="94">
        <v>240</v>
      </c>
      <c r="D22" s="92" t="s">
        <v>34</v>
      </c>
      <c r="E22" s="92"/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456</v>
      </c>
      <c r="L22" s="5">
        <f>SUMIF($D$2:$D$1570,"Dairy",$C$2:$C$1570)</f>
        <v>0</v>
      </c>
      <c r="M22" s="5">
        <f>SUMIF($D$2:$D$1570,"Meat",$C$2:$C$1570)</f>
        <v>710</v>
      </c>
      <c r="N22" s="5">
        <f>SUMIF($D$2:$D$1570,"Poultry",$C$2:$C$1570)</f>
        <v>0</v>
      </c>
      <c r="O22" s="5">
        <f>SUMIF($D$2:$D$1570,"Pantry",$C$2:$C$1570)</f>
        <v>9436.7999999999993</v>
      </c>
      <c r="P22" s="92"/>
      <c r="Q22" s="92"/>
      <c r="R22" s="92"/>
      <c r="S22" s="92"/>
    </row>
    <row r="23" spans="1:19">
      <c r="A23" s="92">
        <v>10508139</v>
      </c>
      <c r="B23" s="93" t="s">
        <v>9139</v>
      </c>
      <c r="C23" s="94">
        <v>260</v>
      </c>
      <c r="D23" s="92" t="s">
        <v>34</v>
      </c>
      <c r="E23" s="92" t="s">
        <v>65</v>
      </c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>
        <v>10508139</v>
      </c>
      <c r="B24" s="92" t="s">
        <v>9140</v>
      </c>
      <c r="C24" s="94">
        <v>300</v>
      </c>
      <c r="D24" s="92" t="s">
        <v>34</v>
      </c>
      <c r="E24" s="92" t="s">
        <v>65</v>
      </c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>
        <v>10508139</v>
      </c>
      <c r="B25" s="93" t="s">
        <v>9137</v>
      </c>
      <c r="C25" s="94">
        <v>12</v>
      </c>
      <c r="D25" s="92" t="s">
        <v>34</v>
      </c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>
        <v>10509651</v>
      </c>
      <c r="B26" s="92" t="s">
        <v>9139</v>
      </c>
      <c r="C26" s="94">
        <v>260</v>
      </c>
      <c r="D26" s="92" t="s">
        <v>34</v>
      </c>
      <c r="E26" s="92" t="s">
        <v>65</v>
      </c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92"/>
      <c r="C28" s="94"/>
      <c r="D28" s="92"/>
      <c r="E28" s="92"/>
      <c r="F28" s="92"/>
      <c r="G28" s="92"/>
      <c r="H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109" t="s">
        <v>122</v>
      </c>
      <c r="C29" s="110">
        <f>SUM(C2:C26)</f>
        <v>10602.8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51C4-D74C-784D-9B79-3747689DFC19}">
  <sheetPr>
    <tabColor rgb="FFA7D090"/>
  </sheetPr>
  <dimension ref="A1:R1800"/>
  <sheetViews>
    <sheetView workbookViewId="0">
      <selection activeCell="H2" sqref="H2"/>
    </sheetView>
  </sheetViews>
  <sheetFormatPr defaultColWidth="11.42578125" defaultRowHeight="15"/>
  <cols>
    <col min="1" max="1" width="23" customWidth="1"/>
  </cols>
  <sheetData>
    <row r="1" spans="1:18">
      <c r="A1" s="72" t="s">
        <v>152</v>
      </c>
      <c r="B1" s="72" t="s">
        <v>154</v>
      </c>
      <c r="C1" s="90" t="s">
        <v>16</v>
      </c>
      <c r="D1" s="64" t="s">
        <v>155</v>
      </c>
      <c r="E1" s="92"/>
      <c r="F1" s="48" t="s">
        <v>156</v>
      </c>
      <c r="G1" s="89" t="s">
        <v>155</v>
      </c>
      <c r="H1" s="3" t="s">
        <v>54</v>
      </c>
      <c r="I1" s="72" t="s">
        <v>20</v>
      </c>
      <c r="J1" s="72" t="s">
        <v>38</v>
      </c>
      <c r="K1" s="72" t="s">
        <v>39</v>
      </c>
      <c r="L1" s="72" t="s">
        <v>55</v>
      </c>
      <c r="M1" s="72" t="s">
        <v>30</v>
      </c>
      <c r="N1" s="72" t="s">
        <v>37</v>
      </c>
      <c r="O1" s="72" t="s">
        <v>56</v>
      </c>
      <c r="P1" s="92"/>
      <c r="Q1" s="92"/>
      <c r="R1" s="92"/>
    </row>
    <row r="2" spans="1:18">
      <c r="A2" s="93" t="s">
        <v>9144</v>
      </c>
      <c r="B2" s="94">
        <v>2040</v>
      </c>
      <c r="C2" s="93" t="s">
        <v>25</v>
      </c>
      <c r="D2" s="92" t="s">
        <v>61</v>
      </c>
      <c r="E2" s="92"/>
      <c r="F2" s="92"/>
      <c r="G2" s="95" t="s">
        <v>58</v>
      </c>
      <c r="H2" s="5">
        <f>SUMIFS($B$2:$B$1800,$C$2:$C$1800,"Beverage",$D$2:$D$1800,"*FR*")</f>
        <v>0</v>
      </c>
      <c r="I2" s="5">
        <f>SUMIFS($B$2:$B$1800,$C$2:$C$1800,"Bakery",$D$2:$D$1800,"*FR*")</f>
        <v>0</v>
      </c>
      <c r="J2" s="5">
        <f>SUMIFS($B$2:$B$1800,$C$2:$C$1800,"Produce",$D$2:$D$1800,"*FR*")</f>
        <v>0</v>
      </c>
      <c r="K2" s="5">
        <f>SUMIFS($B$2:$B$1800,$C$2:$C$1800,"Seafood",$D$2:$D$1800,"*FR*")</f>
        <v>0</v>
      </c>
      <c r="L2" s="5">
        <f>SUMIFS($B$2:$B$1800,$C$2:$C$1800,"Dairy",$D$2:$D$1800,"*FR*")</f>
        <v>0</v>
      </c>
      <c r="M2" s="5">
        <f>SUMIFS($B$2:$B$1800,$C$2:$C$1800,"Meat",$D$2:$D$1800,"*FR*")</f>
        <v>0</v>
      </c>
      <c r="N2" s="5">
        <f>SUMIFS($B$2:$B$1800,$C$2:$C$1800,"Poultry",$D$2:$D$1800,"*FR*")</f>
        <v>0</v>
      </c>
      <c r="O2" s="5">
        <f>SUMIFS($B$2:$B$1800,$C$2:$C$1800,"Pantry",$D$2:$D$1800,"*FR*")</f>
        <v>0</v>
      </c>
      <c r="P2" s="92"/>
      <c r="Q2" s="92"/>
      <c r="R2" s="92"/>
    </row>
    <row r="3" spans="1:18">
      <c r="A3" s="92" t="s">
        <v>9145</v>
      </c>
      <c r="B3" s="94">
        <v>2535</v>
      </c>
      <c r="C3" s="92" t="s">
        <v>34</v>
      </c>
      <c r="D3" s="92" t="s">
        <v>61</v>
      </c>
      <c r="E3" s="92"/>
      <c r="F3" s="92"/>
      <c r="G3" s="96" t="s">
        <v>59</v>
      </c>
      <c r="H3" s="5">
        <f>SUMIFS($B$2:$B$1800,$C$2:$C$1800,"Beverage",$D$2:$D$1800,"*RA*")</f>
        <v>0</v>
      </c>
      <c r="I3" s="5">
        <f>SUMIFS($B$2:$B$1800,$C$2:$C$1800,"Bakery",$D$2:$D$1800,"*RA*")</f>
        <v>0</v>
      </c>
      <c r="J3" s="5">
        <f>SUMIFS($B$2:$B$1800,$C$2:$C$1800,"Produce",$D$2:$D$1800,"*RA*")</f>
        <v>0</v>
      </c>
      <c r="K3" s="5">
        <f>SUMIFS($B$2:$B$1800,$C$2:$C$1800,"Seafood",$D$2:$D$1800,"*RA*")</f>
        <v>0</v>
      </c>
      <c r="L3" s="5">
        <f>SUMIFS($B$2:$B$1800,$C$2:$C$1800,"Dairy",$D$2:$D$1800,"*RA*")</f>
        <v>0</v>
      </c>
      <c r="M3" s="5">
        <f>SUMIFS($B$2:$B$1800,$C$2:$C$1800,"Mea",$D$2:$D$1800,"*RA*")</f>
        <v>0</v>
      </c>
      <c r="N3" s="5">
        <f>SUMIFS($B$2:$B$1800,$C$2:$C$1800,"Beverage",$D$2:$D$1800,"*RA*")</f>
        <v>0</v>
      </c>
      <c r="O3" s="5">
        <f t="shared" ref="I3:O3" si="0">SUMIFS($B$2:$B$1800,$C$2:$C$1800,"Beverage",$D$2:$D$1800,"*RA*")</f>
        <v>0</v>
      </c>
      <c r="P3" s="92"/>
      <c r="Q3" s="92"/>
      <c r="R3" s="92"/>
    </row>
    <row r="4" spans="1:18">
      <c r="A4" s="92" t="s">
        <v>9146</v>
      </c>
      <c r="B4" s="94">
        <v>155.88</v>
      </c>
      <c r="C4" s="92" t="s">
        <v>34</v>
      </c>
      <c r="D4" s="92" t="s">
        <v>61</v>
      </c>
      <c r="E4" s="92"/>
      <c r="F4" s="92"/>
      <c r="G4" s="96" t="s">
        <v>60</v>
      </c>
      <c r="H4" s="5">
        <f>SUMIFS($B$2:$B$1800,$C$2:$C$1800,"Beverage",$D$2:$D$1800,"*OR*")</f>
        <v>0</v>
      </c>
      <c r="I4" s="5">
        <f>SUMIFS($B$2:$B$1800,$C$2:$C$1800,"Bakery",$D$2:$D$1800,"*OR*")</f>
        <v>0</v>
      </c>
      <c r="J4" s="5">
        <f>SUMIFS($B$2:$B$1800,$C$2:$C$1800,"Produce",$D$2:$D$1800,"*OR*")</f>
        <v>0</v>
      </c>
      <c r="K4" s="5">
        <f>SUMIFS($B$2:$B$1800,$C$2:$C$1800,"Seafood",$D$2:$D$1800,"*OR*")</f>
        <v>0</v>
      </c>
      <c r="L4" s="5">
        <f>SUMIFS($B$2:$B$1800,$C$2:$C$1800,"Dairy",$D$2:$D$1800,"*OR*")</f>
        <v>0</v>
      </c>
      <c r="M4" s="5">
        <f>SUMIFS($B$2:$B$1800,$C$2:$C$1800,"Meat",$D$2:$D$1800,"*OR*")</f>
        <v>0</v>
      </c>
      <c r="N4" s="5">
        <f t="shared" ref="I4:N4" si="1">SUMIFS($B$2:$B$1800,$C$2:$C$1800,"Beverage",$D$2:$D$1800,"*OR*")</f>
        <v>0</v>
      </c>
      <c r="O4" s="5">
        <f>SUMIFS($B$2:$B$1800,$C$2:$C$1800,"Beverage",$D$2:$D$1800,"*OR*")</f>
        <v>0</v>
      </c>
      <c r="P4" s="92"/>
      <c r="Q4" s="92"/>
      <c r="R4" s="92"/>
    </row>
    <row r="5" spans="1:18">
      <c r="A5" s="92" t="s">
        <v>9147</v>
      </c>
      <c r="B5" s="94">
        <v>209.79</v>
      </c>
      <c r="C5" s="92" t="s">
        <v>34</v>
      </c>
      <c r="D5" s="92" t="s">
        <v>61</v>
      </c>
      <c r="E5" s="92"/>
      <c r="F5" s="92"/>
      <c r="G5" s="96" t="s">
        <v>61</v>
      </c>
      <c r="H5" s="5">
        <f>SUMIFS($B$2:$B$1800,$C$2:$C$1800,"Beverage",$D$2:$D$1800,"*L*")</f>
        <v>4080</v>
      </c>
      <c r="I5" s="5">
        <f>SUMIFS($B$2:$B$1800,$C$2:$C$1800,"Bakery",$D$2:$D$1800,"*L*")</f>
        <v>0</v>
      </c>
      <c r="J5" s="5">
        <f>SUMIFS($B$2:$B$1800,$C$2:$C$1800,"Produce",$D$2:$D$1800,"*L*")</f>
        <v>0</v>
      </c>
      <c r="K5" s="5">
        <f>SUMIFS($B$2:$B$1800,$C$2:$C$1800,"Seafood",$D$2:$D$1800,"*L*")</f>
        <v>0</v>
      </c>
      <c r="L5" s="5">
        <f>SUMIFS($B$2:$B$1800,$C$2:$C$1800,"Dairy",$D$2:$D$1800,"*L*")</f>
        <v>0</v>
      </c>
      <c r="M5" s="5">
        <f>SUMIFS($B$2:$B$1800,$C$2:$C$1800,"Meat",$D$2:$D$1800,"*L*")</f>
        <v>115.96</v>
      </c>
      <c r="N5" s="5">
        <f>SUMIFS($B$2:$B$1800,$C$2:$C$1800,"Poultry",$D$2:$D$1800,"*L*")</f>
        <v>0</v>
      </c>
      <c r="O5" s="5">
        <f>SUMIFS($B$2:$B$1800,$C$2:$C$1800,"Pantry",$D$2:$D$1800,"*L*")</f>
        <v>7900.94</v>
      </c>
      <c r="P5" s="92"/>
      <c r="Q5" s="92"/>
      <c r="R5" s="92"/>
    </row>
    <row r="6" spans="1:18">
      <c r="A6" s="92" t="s">
        <v>9146</v>
      </c>
      <c r="B6" s="163">
        <v>69.900000000000006</v>
      </c>
      <c r="C6" s="92" t="s">
        <v>34</v>
      </c>
      <c r="D6" s="92" t="s">
        <v>61</v>
      </c>
      <c r="E6" s="92"/>
      <c r="F6" s="92"/>
      <c r="G6" s="96" t="s">
        <v>62</v>
      </c>
      <c r="H6" s="5">
        <f>SUMIFS($B$2:$B$1800,$C$2:$C$1800,"Beverage",$D$2:$D$1800,"*CF*")</f>
        <v>0</v>
      </c>
      <c r="I6" s="5">
        <f>SUMIFS($B$2:$B$1800,$C$2:$C$1800,"Bakery",$D$2:$D$1800,"*CF*")</f>
        <v>0</v>
      </c>
      <c r="J6" s="5">
        <f>SUMIFS($B$2:$B$1800,$C$2:$C$1800,"Produce",$D$2:$D$1800,"*CF*")</f>
        <v>0</v>
      </c>
      <c r="K6" s="5">
        <f>SUMIFS($B$2:$B$1800,$C$2:$C$1800,"Seafood",$D$2:$D$1800,"*CF*")</f>
        <v>0</v>
      </c>
      <c r="L6" s="5">
        <f>SUMIFS($B$2:$B$1800,$C$2:$C$1800,"Dairy",$D$2:$D$1800,"*CF*")</f>
        <v>0</v>
      </c>
      <c r="M6" s="5">
        <f t="shared" ref="I6:O6" si="2">SUMIFS($B$2:$B$1800,$C$2:$C$1800,"Beverage",$D$2:$D$1800,"*CF*")</f>
        <v>0</v>
      </c>
      <c r="N6" s="5">
        <f t="shared" si="2"/>
        <v>0</v>
      </c>
      <c r="O6" s="5">
        <f t="shared" si="2"/>
        <v>0</v>
      </c>
      <c r="P6" s="92"/>
      <c r="Q6" s="92"/>
      <c r="R6" s="92"/>
    </row>
    <row r="7" spans="1:18">
      <c r="A7" s="92" t="s">
        <v>9148</v>
      </c>
      <c r="B7" s="94">
        <v>129.9</v>
      </c>
      <c r="C7" s="92" t="s">
        <v>34</v>
      </c>
      <c r="D7" s="92" t="s">
        <v>61</v>
      </c>
      <c r="E7" s="92"/>
      <c r="F7" s="92"/>
      <c r="G7" s="96" t="s">
        <v>63</v>
      </c>
      <c r="H7" s="5">
        <f>SUMIFS($B$2:$B$1800,$C$2:$C$1800,"Beverage",$D$2:$D$1800,"*H*")</f>
        <v>0</v>
      </c>
      <c r="I7" s="5">
        <f>SUMIFS($B$2:$B$1800,$C$2:$C$1800,"Bakery",$D$2:$D$1800,"*H*")</f>
        <v>0</v>
      </c>
      <c r="J7" s="5">
        <f>SUMIFS($B$2:$B$1800,$C$2:$C$1800,"Produce",$D$2:$D$1800,"*H*")</f>
        <v>0</v>
      </c>
      <c r="K7" s="5">
        <f>SUMIFS($B$2:$B$1800,$C$2:$C$1800,"Seafood",$D$2:$D$1800,"*H*")</f>
        <v>0</v>
      </c>
      <c r="L7" s="5">
        <f>SUMIFS($B$2:$B$1800,$C$2:$C$1800,"Dairy",$D$2:$D$1800,"*H*")</f>
        <v>0</v>
      </c>
      <c r="M7" s="5">
        <f t="shared" ref="I7:O7" si="3">SUMIFS($B$2:$B$1800,$C$2:$C$1800,"Beverage",$D$2:$D$1800,"*H*")</f>
        <v>0</v>
      </c>
      <c r="N7" s="5">
        <f t="shared" si="3"/>
        <v>0</v>
      </c>
      <c r="O7" s="5">
        <f t="shared" si="3"/>
        <v>0</v>
      </c>
      <c r="P7" s="92"/>
      <c r="Q7" s="92"/>
      <c r="R7" s="92"/>
    </row>
    <row r="8" spans="1:18">
      <c r="A8" s="92" t="s">
        <v>9149</v>
      </c>
      <c r="B8" s="94">
        <v>57.98</v>
      </c>
      <c r="C8" s="92" t="s">
        <v>30</v>
      </c>
      <c r="D8" s="92" t="s">
        <v>61</v>
      </c>
      <c r="E8" s="92"/>
      <c r="F8" s="92"/>
      <c r="G8" s="96" t="s">
        <v>64</v>
      </c>
      <c r="H8" s="5">
        <f>SUMIFS($B$2:$B$1800,$C$2:$C$1800,"Beverage",$D$2:$D$1800,"*VA*")</f>
        <v>0</v>
      </c>
      <c r="I8" s="5">
        <f>SUMIFS($B$2:$B$1800,$C$2:$C$1800,"Bakery",$D$2:$D$1800,"*VA*")</f>
        <v>0</v>
      </c>
      <c r="J8" s="5">
        <f>SUMIFS($B$2:$B$1800,$C$2:$C$1800,"Produce",$D$2:$D$1800,"*VA*")</f>
        <v>0</v>
      </c>
      <c r="K8" s="5">
        <f>SUMIFS($B$2:$B$1800,$C$2:$C$1800,"Seafood",$D$2:$D$1800,"*VA*")</f>
        <v>0</v>
      </c>
      <c r="L8" s="5">
        <f>SUMIFS($B$2:$B$1800,$C$2:$C$1800,"Dairy",$D$2:$D$1800,"*VA*")</f>
        <v>0</v>
      </c>
      <c r="M8" s="5">
        <f t="shared" ref="I8:O8" si="4">SUMIFS($B$2:$B$1800,$C$2:$C$1800,"Beverage",$D$2:$D$1800,"*VA*")</f>
        <v>0</v>
      </c>
      <c r="N8" s="5">
        <f t="shared" si="4"/>
        <v>0</v>
      </c>
      <c r="O8" s="5">
        <f t="shared" si="4"/>
        <v>0</v>
      </c>
      <c r="P8" s="92"/>
      <c r="Q8" s="92"/>
      <c r="R8" s="92"/>
    </row>
    <row r="9" spans="1:18">
      <c r="A9" s="92" t="s">
        <v>9150</v>
      </c>
      <c r="B9" s="94">
        <v>750</v>
      </c>
      <c r="C9" s="92" t="s">
        <v>34</v>
      </c>
      <c r="D9" s="92" t="s">
        <v>61</v>
      </c>
      <c r="E9" s="92"/>
      <c r="F9" s="92"/>
      <c r="G9" s="96" t="s">
        <v>65</v>
      </c>
      <c r="H9" s="5">
        <f>SUMIFS($B$2:$B$1800,$C$2:$C$1800,"Beverage",$D$2:$D$1800,"*V*")</f>
        <v>0</v>
      </c>
      <c r="I9" s="5">
        <f>SUMIFS($B$2:$B$1800,$C$2:$C$1800,"Bakery",$D$2:$D$1800,"*V*")</f>
        <v>0</v>
      </c>
      <c r="J9" s="5">
        <f>SUMIFS($B$2:$B$1800,$C$2:$C$1800,"Produce",$D$2:$D$1800,"*V*")</f>
        <v>0</v>
      </c>
      <c r="K9" s="5">
        <f>SUMIFS($B$2:$B$1800,$C$2:$C$1800,"Seafood",$D$2:$D$1800,"*V*")</f>
        <v>0</v>
      </c>
      <c r="L9" s="5">
        <f>SUMIFS($B$2:$B$1800,$C$2:$C$1800,"Dairy",$D$2:$D$1800,"*V*")</f>
        <v>0</v>
      </c>
      <c r="M9" s="5">
        <f t="shared" ref="I9:O9" si="5">SUMIFS($B$2:$B$1800,$C$2:$C$1800,"Beverage",$D$2:$D$1800,"*V*")</f>
        <v>0</v>
      </c>
      <c r="N9" s="5">
        <f t="shared" si="5"/>
        <v>0</v>
      </c>
      <c r="O9" s="5">
        <f t="shared" si="5"/>
        <v>0</v>
      </c>
      <c r="P9" s="92"/>
      <c r="Q9" s="92"/>
      <c r="R9" s="92"/>
    </row>
    <row r="10" spans="1:18">
      <c r="A10" s="92" t="s">
        <v>9151</v>
      </c>
      <c r="B10" s="94">
        <v>100</v>
      </c>
      <c r="C10" s="92" t="s">
        <v>34</v>
      </c>
      <c r="D10" s="92" t="s">
        <v>61</v>
      </c>
      <c r="E10" s="92"/>
      <c r="F10" s="92"/>
      <c r="G10" s="96" t="s">
        <v>66</v>
      </c>
      <c r="H10" s="5">
        <f>SUMIFS($B$2:$B$1800,$C$2:$C$1800,"Beverage",$D$2:$D$1800,"*AF*")</f>
        <v>0</v>
      </c>
      <c r="I10" s="5">
        <f>SUMIFS($B$2:$B$1800,$C$2:$C$1800,"Bakery",$D$2:$D$1800,"*AF*")</f>
        <v>0</v>
      </c>
      <c r="J10" s="5">
        <f>SUMIFS($B$2:$B$1800,$C$2:$C$1800,"Produce",$D$2:$D$1800,"*AF*")</f>
        <v>0</v>
      </c>
      <c r="K10" s="5">
        <f>SUMIFS($B$2:$B$1800,$C$2:$C$1800,"Seafood",$D$2:$D$1800,"*AF*")</f>
        <v>0</v>
      </c>
      <c r="L10" s="5">
        <f>SUMIFS($B$2:$B$1800,$C$2:$C$1800,"Dairy",$D$2:$D$1800,"*AF*")</f>
        <v>0</v>
      </c>
      <c r="M10" s="5">
        <f t="shared" ref="I10:O10" si="6">SUMIFS($B$2:$B$1800,$C$2:$C$1800,"Beverage",$D$2:$D$1800,"*AF*")</f>
        <v>0</v>
      </c>
      <c r="N10" s="5">
        <f t="shared" si="6"/>
        <v>0</v>
      </c>
      <c r="O10" s="5">
        <f t="shared" si="6"/>
        <v>0</v>
      </c>
      <c r="P10" s="92"/>
      <c r="Q10" s="92"/>
      <c r="R10" s="92"/>
    </row>
    <row r="11" spans="1:18">
      <c r="A11" s="92" t="s">
        <v>9144</v>
      </c>
      <c r="B11" s="163">
        <v>2040</v>
      </c>
      <c r="C11" s="92" t="s">
        <v>25</v>
      </c>
      <c r="D11" s="92" t="s">
        <v>61</v>
      </c>
      <c r="E11" s="92"/>
      <c r="F11" s="92"/>
      <c r="G11" s="96" t="s">
        <v>67</v>
      </c>
      <c r="H11" s="5">
        <f>SUMIFS($B$2:$B$1800,$C$2:$C$1800,"Beverage",$D$2:$D$1800,"*HF*")</f>
        <v>0</v>
      </c>
      <c r="I11" s="5">
        <f>SUMIFS($B$2:$B$1800,$C$2:$C$1800,"Bakery",$D$2:$D$1800,"*HF*")</f>
        <v>0</v>
      </c>
      <c r="J11" s="5">
        <f>SUMIFS($B$2:$B$1800,$C$2:$C$1800,"Produce",$D$2:$D$1800,"*HF*")</f>
        <v>0</v>
      </c>
      <c r="K11" s="5">
        <f>SUMIFS($B$2:$B$1800,$C$2:$C$1800,"Seafood",$D$2:$D$1800,"*HF*")</f>
        <v>0</v>
      </c>
      <c r="L11" s="5">
        <f>SUMIFS($B$2:$B$1800,$C$2:$C$1800,"Dairy",$D$2:$D$1800,"*HF*")</f>
        <v>0</v>
      </c>
      <c r="M11" s="5">
        <f t="shared" ref="I11:O11" si="7">SUMIFS($B$2:$B$1800,$C$2:$C$1800,"Beverage",$D$2:$D$1800,"*HF*")</f>
        <v>0</v>
      </c>
      <c r="N11" s="5">
        <f t="shared" si="7"/>
        <v>0</v>
      </c>
      <c r="O11" s="5">
        <f t="shared" si="7"/>
        <v>0</v>
      </c>
      <c r="P11" s="92"/>
      <c r="Q11" s="92"/>
      <c r="R11" s="92"/>
    </row>
    <row r="12" spans="1:18">
      <c r="A12" s="92" t="s">
        <v>9145</v>
      </c>
      <c r="B12" s="94">
        <v>2535</v>
      </c>
      <c r="C12" s="92" t="s">
        <v>34</v>
      </c>
      <c r="D12" s="92" t="s">
        <v>61</v>
      </c>
      <c r="E12" s="92"/>
      <c r="F12" s="92"/>
      <c r="G12" s="96" t="s">
        <v>121</v>
      </c>
      <c r="H12" s="5">
        <f>SUMIFS($B$2:$B$1800,$C$2:$C$1800,"Beverage",$D$2:$D$1800,"*BC*")</f>
        <v>0</v>
      </c>
      <c r="I12" s="5">
        <f>SUMIFS($B$2:$B$1800,$C$2:$C$1800,"Bakery",$D$2:$D$1800,"*BC*")</f>
        <v>0</v>
      </c>
      <c r="J12" s="5">
        <f>SUMIFS($B$2:$B$1800,$C$2:$C$1800,"Produce",$D$2:$D$1800,"*BC*")</f>
        <v>0</v>
      </c>
      <c r="K12" s="5">
        <f>SUMIFS($B$2:$B$1800,$C$2:$C$1800,"Seafood",$D$2:$D$1800,"*BC*")</f>
        <v>0</v>
      </c>
      <c r="L12" s="5">
        <f>SUMIFS($B$2:$B$1800,$C$2:$C$1800,"Dairy",$D$2:$D$1800,"*BC*")</f>
        <v>0</v>
      </c>
      <c r="M12" s="5">
        <f t="shared" ref="I12:O12" si="8">SUMIFS($B$2:$B$1800,$C$2:$C$1800,"Beverage",$D$2:$D$1800,"*BC*")</f>
        <v>0</v>
      </c>
      <c r="N12" s="5">
        <f t="shared" si="8"/>
        <v>0</v>
      </c>
      <c r="O12" s="5">
        <f t="shared" si="8"/>
        <v>0</v>
      </c>
      <c r="P12" s="92"/>
      <c r="Q12" s="92"/>
      <c r="R12" s="92"/>
    </row>
    <row r="13" spans="1:18">
      <c r="A13" s="92" t="s">
        <v>9146</v>
      </c>
      <c r="B13" s="94">
        <v>155.88</v>
      </c>
      <c r="C13" s="92" t="s">
        <v>34</v>
      </c>
      <c r="D13" s="92" t="s">
        <v>61</v>
      </c>
      <c r="E13" s="92"/>
      <c r="F13" s="92"/>
      <c r="G13" s="96" t="s">
        <v>69</v>
      </c>
      <c r="H13" s="5">
        <f>SUMIFS($B$2:$B$1800,$C$2:$C$1800,"Beverage",$D$2:$D$1800,"*FT*")</f>
        <v>0</v>
      </c>
      <c r="I13" s="5">
        <f>SUMIFS($B$2:$B$1800,$C$2:$C$1800,"Bakery",$D$2:$D$1800,"*FT*")</f>
        <v>0</v>
      </c>
      <c r="J13" s="5">
        <f>SUMIFS($B$2:$B$1800,$C$2:$C$1800,"Produce",$D$2:$D$1800,"*FT*")</f>
        <v>0</v>
      </c>
      <c r="K13" s="5">
        <f>SUMIFS($B$2:$B$1800,$C$2:$C$1800,"Seafood",$D$2:$D$1800,"*FT*")</f>
        <v>0</v>
      </c>
      <c r="L13" s="5">
        <f>SUMIFS($B$2:$B$1800,$C$2:$C$1800,"Dairy",$D$2:$D$1800,"*FT*")</f>
        <v>0</v>
      </c>
      <c r="M13" s="5">
        <f t="shared" ref="I13:O13" si="9">SUMIFS($B$2:$B$1800,$C$2:$C$1800,"Beverage",$D$2:$D$1800,"*FT*")</f>
        <v>0</v>
      </c>
      <c r="N13" s="5">
        <f t="shared" si="9"/>
        <v>0</v>
      </c>
      <c r="O13" s="5">
        <f t="shared" si="9"/>
        <v>0</v>
      </c>
      <c r="P13" s="92"/>
      <c r="Q13" s="92"/>
      <c r="R13" s="92"/>
    </row>
    <row r="14" spans="1:18">
      <c r="A14" s="92" t="s">
        <v>9147</v>
      </c>
      <c r="B14" s="94">
        <v>209.79</v>
      </c>
      <c r="C14" s="92" t="s">
        <v>34</v>
      </c>
      <c r="D14" s="92" t="s">
        <v>61</v>
      </c>
      <c r="E14" s="92"/>
      <c r="F14" s="92"/>
      <c r="G14" s="96" t="s">
        <v>70</v>
      </c>
      <c r="H14" s="5">
        <f>SUMIFS($B$2:$B$1800,$C$2:$C$1800,"Beverage",$D$2:$D$1800,"*FL*")</f>
        <v>0</v>
      </c>
      <c r="I14" s="5">
        <f>SUMIFS($B$2:$B$1800,$C$2:$C$1800,"Bakery",$D$2:$D$1800,"*FL*")</f>
        <v>0</v>
      </c>
      <c r="J14" s="5">
        <f>SUMIFS($B$2:$B$1800,$C$2:$C$1800,"Produce",$D$2:$D$1800,"*FL*")</f>
        <v>0</v>
      </c>
      <c r="K14" s="5">
        <f>SUMIFS($B$2:$B$1800,$C$2:$C$1800,"Seafood",$D$2:$D$1800,"*FL*")</f>
        <v>0</v>
      </c>
      <c r="L14" s="5">
        <f>SUMIFS($B$2:$B$1800,$C$2:$C$1800,"Dairy",$D$2:$D$1800,"*FL*")</f>
        <v>0</v>
      </c>
      <c r="M14" s="5">
        <f t="shared" ref="I14:O14" si="10">SUMIFS($B$2:$B$1800,$C$2:$C$1800,"Beverage",$D$2:$D$1800,"*FL*")</f>
        <v>0</v>
      </c>
      <c r="N14" s="5">
        <f t="shared" si="10"/>
        <v>0</v>
      </c>
      <c r="O14" s="5">
        <f t="shared" si="10"/>
        <v>0</v>
      </c>
      <c r="P14" s="92"/>
      <c r="Q14" s="92"/>
      <c r="R14" s="92"/>
    </row>
    <row r="15" spans="1:18">
      <c r="A15" s="92" t="s">
        <v>9146</v>
      </c>
      <c r="B15" s="94">
        <v>69.900000000000006</v>
      </c>
      <c r="C15" s="92" t="s">
        <v>34</v>
      </c>
      <c r="D15" s="92" t="s">
        <v>61</v>
      </c>
      <c r="E15" s="92"/>
      <c r="F15" s="92"/>
      <c r="G15" s="97" t="s">
        <v>72</v>
      </c>
      <c r="H15" s="5">
        <f>SUMIFS($B$2:$B$1800,$C$2:$C$1800,"Beverage",$D$2:$D$1800,"*PO*")</f>
        <v>0</v>
      </c>
      <c r="I15" s="5">
        <f>SUMIFS($B$2:$B$1800,$C$2:$C$1800,"Bakery",$D$2:$D$1800,"*PO*")</f>
        <v>0</v>
      </c>
      <c r="J15" s="5">
        <f>SUMIFS($B$2:$B$1800,$C$2:$C$1800,"Produce",$D$2:$D$1800,"*PO*")</f>
        <v>0</v>
      </c>
      <c r="K15" s="5">
        <f>SUMIFS($B$2:$B$1800,$C$2:$C$1800,"Seafood",$D$2:$D$1800,"*PO*")</f>
        <v>0</v>
      </c>
      <c r="L15" s="5">
        <f>SUMIFS($B$2:$B$1800,$C$2:$C$1800,"Dairy",$D$2:$D$1800,"*PO*")</f>
        <v>0</v>
      </c>
      <c r="M15" s="5">
        <f t="shared" ref="I15:O15" si="11">SUMIFS($B$2:$B$1800,$C$2:$C$1800,"Beverage",$D$2:$D$1800,"*PO*")</f>
        <v>0</v>
      </c>
      <c r="N15" s="5">
        <f t="shared" si="11"/>
        <v>0</v>
      </c>
      <c r="O15" s="5">
        <f t="shared" si="11"/>
        <v>0</v>
      </c>
      <c r="P15" s="92"/>
      <c r="Q15" s="92"/>
      <c r="R15" s="92"/>
    </row>
    <row r="16" spans="1:18" ht="91.5">
      <c r="A16" s="92" t="s">
        <v>9152</v>
      </c>
      <c r="B16" s="94">
        <v>129.9</v>
      </c>
      <c r="C16" s="92" t="s">
        <v>34</v>
      </c>
      <c r="D16" s="92" t="s">
        <v>61</v>
      </c>
      <c r="E16" s="92"/>
      <c r="F16" s="98"/>
      <c r="G16" s="7" t="s">
        <v>196</v>
      </c>
      <c r="H16" s="8">
        <f>B27</f>
        <v>12096.899999999998</v>
      </c>
      <c r="P16" s="92"/>
      <c r="Q16" s="92"/>
      <c r="R16" s="92"/>
    </row>
    <row r="17" spans="1:18" ht="45.75">
      <c r="A17" s="92" t="s">
        <v>9149</v>
      </c>
      <c r="B17" s="94">
        <v>57.98</v>
      </c>
      <c r="C17" s="92" t="s">
        <v>30</v>
      </c>
      <c r="D17" s="92" t="s">
        <v>61</v>
      </c>
      <c r="E17" s="92"/>
      <c r="F17" s="92"/>
      <c r="G17" s="2" t="s">
        <v>200</v>
      </c>
      <c r="H17" s="8">
        <f>SUMIF($E$2:$E$1800,"* *",$C$2:$C$1800)</f>
        <v>0</v>
      </c>
      <c r="P17" s="92"/>
      <c r="Q17" s="92"/>
      <c r="R17" s="92"/>
    </row>
    <row r="18" spans="1:18" ht="45.75">
      <c r="A18" s="92" t="s">
        <v>9150</v>
      </c>
      <c r="B18" s="94">
        <v>750</v>
      </c>
      <c r="C18" s="92" t="s">
        <v>34</v>
      </c>
      <c r="D18" s="92" t="s">
        <v>61</v>
      </c>
      <c r="E18" s="92"/>
      <c r="F18" s="92"/>
      <c r="G18" s="99" t="s">
        <v>204</v>
      </c>
      <c r="H18" s="45">
        <f>SUM(H2:O15)</f>
        <v>12096.9</v>
      </c>
      <c r="P18" s="92"/>
      <c r="Q18" s="92"/>
      <c r="R18" s="92"/>
    </row>
    <row r="19" spans="1:18" ht="106.5">
      <c r="A19" s="92" t="s">
        <v>9151</v>
      </c>
      <c r="B19" s="94">
        <v>100</v>
      </c>
      <c r="C19" s="92" t="s">
        <v>34</v>
      </c>
      <c r="D19" s="92" t="s">
        <v>61</v>
      </c>
      <c r="E19" s="92"/>
      <c r="F19" s="92"/>
      <c r="G19" s="99" t="s">
        <v>77</v>
      </c>
      <c r="H19" s="70">
        <f>H18-H17</f>
        <v>12096.9</v>
      </c>
      <c r="P19" s="92"/>
      <c r="Q19" s="92"/>
      <c r="R19" s="92"/>
    </row>
    <row r="20" spans="1:18">
      <c r="A20" s="92"/>
      <c r="B20" s="94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 spans="1:18">
      <c r="A21" s="92"/>
      <c r="B21" s="94"/>
      <c r="C21" s="92"/>
      <c r="D21" s="92"/>
      <c r="E21" s="92"/>
      <c r="F21" s="92"/>
      <c r="G21" s="101" t="s">
        <v>54</v>
      </c>
      <c r="H21" s="101" t="s">
        <v>20</v>
      </c>
      <c r="I21" s="101" t="s">
        <v>38</v>
      </c>
      <c r="J21" s="101" t="s">
        <v>39</v>
      </c>
      <c r="K21" s="101" t="s">
        <v>55</v>
      </c>
      <c r="L21" s="101" t="s">
        <v>30</v>
      </c>
      <c r="M21" s="101" t="s">
        <v>37</v>
      </c>
      <c r="N21" s="101" t="s">
        <v>56</v>
      </c>
      <c r="O21" s="92"/>
      <c r="P21" s="92"/>
      <c r="Q21" s="92"/>
      <c r="R21" s="92"/>
    </row>
    <row r="22" spans="1:18">
      <c r="A22" s="92"/>
      <c r="B22" s="94"/>
      <c r="C22" s="92"/>
      <c r="D22" s="92"/>
      <c r="E22" s="92"/>
      <c r="F22" s="101" t="s">
        <v>122</v>
      </c>
      <c r="G22" s="5">
        <f>SUMIF($C$2:$C$25,"Beverage",$B$2:$B$25)</f>
        <v>4080</v>
      </c>
      <c r="H22" s="5">
        <f>SUMIF($C$2:$C$25,"Bakery",$B$2:$B$25)</f>
        <v>0</v>
      </c>
      <c r="I22" s="5">
        <f t="shared" ref="H22:N22" si="12">SUMIF($C$2:$C$25,"Beverage",$B$2:$B$25)</f>
        <v>4080</v>
      </c>
      <c r="J22" s="5">
        <f>SUMIF($C$2:$C$25,"Seafood",$B$2:$B$25)</f>
        <v>0</v>
      </c>
      <c r="K22" s="5">
        <f>SUMIF($C$2:$C$25,"Dairy",$B$2:$B$25)</f>
        <v>0</v>
      </c>
      <c r="L22" s="5">
        <f>SUMIF($C$2:$C$25,"Meat",$B$2:$B$25)</f>
        <v>115.96</v>
      </c>
      <c r="M22" s="5">
        <f>SUMIF($C$2:$C$25,"Poultry",$B$2:$B$25)</f>
        <v>0</v>
      </c>
      <c r="N22" s="5">
        <f>SUMIF($C$2:$C$25,"Pantry",$B$2:$B$25)</f>
        <v>7900.94</v>
      </c>
      <c r="O22" s="92"/>
      <c r="P22" s="92"/>
      <c r="Q22" s="92"/>
      <c r="R22" s="92"/>
    </row>
    <row r="23" spans="1:18">
      <c r="A23" s="93"/>
      <c r="B23" s="94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 spans="1:18">
      <c r="A24" s="92"/>
      <c r="B24" s="94"/>
      <c r="C24" s="92"/>
      <c r="D24" s="92"/>
      <c r="E24" s="92"/>
      <c r="F24" s="102"/>
      <c r="G24" s="103"/>
      <c r="H24" s="103"/>
      <c r="I24" s="103"/>
      <c r="J24" s="104"/>
      <c r="K24" s="104"/>
      <c r="L24" s="105"/>
      <c r="M24" s="106"/>
      <c r="N24" s="106"/>
      <c r="O24" s="106"/>
      <c r="P24" s="106"/>
      <c r="Q24" s="106"/>
      <c r="R24" s="106"/>
    </row>
    <row r="25" spans="1:18">
      <c r="A25" s="93"/>
      <c r="B25" s="94"/>
      <c r="C25" s="92"/>
      <c r="D25" s="92"/>
      <c r="E25" s="92"/>
      <c r="F25" s="107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</row>
    <row r="26" spans="1:18">
      <c r="A26" s="92"/>
      <c r="B26" s="94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 spans="1:18">
      <c r="A27" s="109" t="s">
        <v>122</v>
      </c>
      <c r="B27" s="110">
        <f>SUM(B2:B19)</f>
        <v>12096.899999999998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 spans="1:18">
      <c r="A28" s="92"/>
      <c r="B28" s="94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 spans="1:18">
      <c r="A29" s="92"/>
      <c r="B29" s="94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 spans="1:18">
      <c r="A30" s="92"/>
      <c r="B30" s="94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 spans="1:18">
      <c r="A31" s="92"/>
      <c r="B31" s="94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 spans="1:18">
      <c r="A32" s="92"/>
      <c r="B32" s="94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 spans="1:18">
      <c r="A33" s="92"/>
      <c r="B33" s="94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 spans="1:18">
      <c r="A34" s="92"/>
      <c r="B34" s="94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 spans="1:18">
      <c r="A35" s="92"/>
      <c r="B35" s="94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 spans="1:18">
      <c r="A36" s="92"/>
      <c r="B36" s="94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 spans="1:18">
      <c r="A37" s="92"/>
      <c r="B37" s="94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 spans="1:18">
      <c r="A38" s="92"/>
      <c r="B38" s="94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 spans="1:18">
      <c r="A39" s="92"/>
      <c r="B39" s="94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 spans="1:18">
      <c r="A40" s="92"/>
      <c r="B40" s="94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 spans="1:18">
      <c r="A41" s="92"/>
      <c r="B41" s="94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 spans="1:18">
      <c r="A42" s="92"/>
      <c r="B42" s="94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 spans="1:18">
      <c r="A43" s="93"/>
      <c r="B43" s="94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 spans="1:18">
      <c r="A44" s="92"/>
      <c r="B44" s="94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 spans="1:18">
      <c r="A45" s="92"/>
      <c r="B45" s="94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 spans="1:18">
      <c r="A46" s="92"/>
      <c r="B46" s="94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 spans="1:18">
      <c r="A47" s="92"/>
      <c r="B47" s="94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 spans="1:18">
      <c r="A48" s="92"/>
      <c r="B48" s="94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 spans="1:18">
      <c r="A49" s="92"/>
      <c r="B49" s="94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 spans="1:18">
      <c r="A50" s="92"/>
      <c r="B50" s="94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 spans="1:18">
      <c r="A51" s="92"/>
      <c r="B51" s="94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 spans="1:18">
      <c r="A52" s="92"/>
      <c r="B52" s="94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 spans="1:18">
      <c r="A53" s="92"/>
      <c r="B53" s="94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 spans="1:18">
      <c r="A54" s="92"/>
      <c r="B54" s="94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 spans="1:18">
      <c r="A55" s="92"/>
      <c r="B55" s="94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 spans="1:18">
      <c r="A56" s="92"/>
      <c r="B56" s="94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 spans="1:18">
      <c r="A57" s="92"/>
      <c r="B57" s="94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 spans="1:18">
      <c r="A58" s="92"/>
      <c r="B58" s="94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 spans="1:18">
      <c r="A59" s="93"/>
      <c r="B59" s="94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 spans="1:18">
      <c r="A60" s="92"/>
      <c r="B60" s="94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 spans="1:18">
      <c r="A61" s="92"/>
      <c r="B61" s="94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 spans="1:18">
      <c r="A62" s="92"/>
      <c r="B62" s="94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 spans="1:18">
      <c r="A63" s="92"/>
      <c r="B63" s="94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 spans="1:18">
      <c r="A64" s="92"/>
      <c r="B64" s="94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 spans="1:18">
      <c r="A65" s="92"/>
      <c r="B65" s="94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 spans="1:18">
      <c r="A66" s="92"/>
      <c r="B66" s="94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 spans="1:18">
      <c r="A67" s="92"/>
      <c r="B67" s="94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 spans="1:18">
      <c r="A68" s="92"/>
      <c r="B68" s="94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 spans="1:18">
      <c r="A69" s="92"/>
      <c r="B69" s="94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 spans="1:18">
      <c r="A70" s="93"/>
      <c r="B70" s="94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 spans="1:18">
      <c r="A71" s="92"/>
      <c r="B71" s="94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 spans="1:18">
      <c r="A72" s="92"/>
      <c r="B72" s="94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 spans="1:18">
      <c r="A73" s="92"/>
      <c r="B73" s="94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 spans="1:18">
      <c r="A74" s="92"/>
      <c r="B74" s="94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 spans="1:18">
      <c r="A75" s="92"/>
      <c r="B75" s="94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 spans="1:18">
      <c r="A76" s="92"/>
      <c r="B76" s="94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 spans="1:18">
      <c r="A77" s="92"/>
      <c r="B77" s="94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 spans="1:18">
      <c r="A78" s="92"/>
      <c r="B78" s="94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 spans="1:18">
      <c r="A79" s="92"/>
      <c r="B79" s="94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 spans="1:18">
      <c r="A80" s="92"/>
      <c r="B80" s="94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 spans="1:18">
      <c r="A81" s="92"/>
      <c r="B81" s="94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 spans="1:18">
      <c r="A82" s="92"/>
      <c r="B82" s="94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 spans="1:18">
      <c r="A83" s="92"/>
      <c r="B83" s="94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 spans="1:18">
      <c r="A84" s="92"/>
      <c r="B84" s="94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 spans="1:18">
      <c r="A85" s="92"/>
      <c r="B85" s="94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 spans="1:18">
      <c r="A86" s="92"/>
      <c r="B86" s="94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 spans="1:18">
      <c r="A87" s="92"/>
      <c r="B87" s="94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 spans="1:18">
      <c r="A88" s="92"/>
      <c r="B88" s="94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 spans="1:18">
      <c r="A89" s="92"/>
      <c r="B89" s="94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 spans="1:18">
      <c r="A90" s="92"/>
      <c r="B90" s="94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 spans="1:18">
      <c r="A91" s="92"/>
      <c r="B91" s="94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 spans="1:18">
      <c r="A92" s="92"/>
      <c r="B92" s="94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 spans="1:18">
      <c r="A93" s="92"/>
      <c r="B93" s="94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 spans="1:18">
      <c r="A94" s="92"/>
      <c r="B94" s="94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 spans="1:18">
      <c r="A95" s="92"/>
      <c r="B95" s="94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 spans="1:18">
      <c r="A96" s="92"/>
      <c r="B96" s="94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 spans="1:18">
      <c r="A97" s="92"/>
      <c r="B97" s="94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 spans="1:18">
      <c r="A98" s="92"/>
      <c r="B98" s="94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 spans="1:18">
      <c r="A99" s="92"/>
      <c r="B99" s="94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 spans="1:18">
      <c r="A100" s="92"/>
      <c r="B100" s="94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 spans="1:18">
      <c r="A101" s="92"/>
      <c r="B101" s="94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 spans="1:18">
      <c r="A102" s="92"/>
      <c r="B102" s="94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 spans="1:18">
      <c r="A103" s="92"/>
      <c r="B103" s="94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 spans="1:18">
      <c r="A104" s="92"/>
      <c r="B104" s="94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 spans="1:18">
      <c r="A105" s="93"/>
      <c r="B105" s="94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 spans="1:18">
      <c r="A106" s="92"/>
      <c r="B106" s="94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 spans="1:18">
      <c r="A107" s="92"/>
      <c r="B107" s="94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 spans="1:18">
      <c r="A108" s="92"/>
      <c r="B108" s="94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 spans="1:18">
      <c r="A109" s="92"/>
      <c r="B109" s="94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 spans="1:18">
      <c r="A110" s="92"/>
      <c r="B110" s="94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 spans="1:18">
      <c r="A111" s="92"/>
      <c r="B111" s="94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 spans="1:18">
      <c r="A112" s="92"/>
      <c r="B112" s="94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 spans="1:18">
      <c r="A113" s="92"/>
      <c r="B113" s="94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 spans="1:18">
      <c r="A114" s="92"/>
      <c r="B114" s="94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 spans="1:18">
      <c r="A115" s="92"/>
      <c r="B115" s="94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 spans="1:18">
      <c r="A116" s="93"/>
      <c r="B116" s="94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 spans="1:18">
      <c r="A117" s="93"/>
      <c r="B117" s="94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 spans="1:18">
      <c r="A118" s="92"/>
      <c r="B118" s="94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 spans="1:18">
      <c r="A119" s="92"/>
      <c r="B119" s="94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 spans="1:18">
      <c r="A120" s="92"/>
      <c r="B120" s="94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 spans="1:18">
      <c r="A121" s="92"/>
      <c r="B121" s="94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 spans="1:18">
      <c r="A122" s="92"/>
      <c r="B122" s="94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 spans="1:18">
      <c r="A123" s="92"/>
      <c r="B123" s="94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 spans="1:18">
      <c r="A124" s="113"/>
      <c r="B124" s="114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 spans="1:18">
      <c r="A125" s="92"/>
      <c r="B125" s="94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 spans="1:18">
      <c r="A126" s="92"/>
      <c r="B126" s="94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 spans="1:18">
      <c r="A127" s="92"/>
      <c r="B127" s="94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 spans="1:18">
      <c r="A128" s="92"/>
      <c r="B128" s="94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 spans="1:18">
      <c r="A129" s="92"/>
      <c r="B129" s="94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 spans="1:18">
      <c r="A130" s="92"/>
      <c r="B130" s="94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 spans="1:18">
      <c r="A131" s="92"/>
      <c r="B131" s="94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 spans="1:18">
      <c r="A132" s="92"/>
      <c r="B132" s="94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 spans="1:18">
      <c r="A133" s="92"/>
      <c r="B133" s="94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 spans="1:18">
      <c r="A134" s="92"/>
      <c r="B134" s="94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 spans="1:18">
      <c r="A135" s="92"/>
      <c r="B135" s="94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 spans="1:18">
      <c r="A136" s="92"/>
      <c r="B136" s="94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 spans="1:18">
      <c r="A137" s="92"/>
      <c r="B137" s="94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 spans="1:18">
      <c r="A138" s="92"/>
      <c r="B138" s="94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 spans="1:18">
      <c r="A139" s="92"/>
      <c r="B139" s="94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 spans="1:18">
      <c r="A140" s="92"/>
      <c r="B140" s="94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 spans="1:18">
      <c r="A141" s="92"/>
      <c r="B141" s="94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 spans="1:18">
      <c r="A142" s="92"/>
      <c r="B142" s="94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 spans="1:18">
      <c r="A143" s="92"/>
      <c r="B143" s="94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 spans="1:18">
      <c r="A144" s="92"/>
      <c r="B144" s="94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 spans="1:18">
      <c r="A145" s="92"/>
      <c r="B145" s="94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 spans="1:18">
      <c r="A146" s="92"/>
      <c r="B146" s="94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 spans="1:18">
      <c r="A147" s="92"/>
      <c r="B147" s="94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 spans="1:18">
      <c r="A148" s="92"/>
      <c r="B148" s="94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 spans="1:18">
      <c r="A149" s="92"/>
      <c r="B149" s="94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 spans="1:18">
      <c r="A150" s="92"/>
      <c r="B150" s="94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 spans="1:18">
      <c r="A151" s="92"/>
      <c r="B151" s="94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 spans="1:18">
      <c r="A152" s="92"/>
      <c r="B152" s="94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 spans="1:18">
      <c r="A153" s="92"/>
      <c r="B153" s="94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 spans="1:18">
      <c r="A154" s="92"/>
      <c r="B154" s="94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 spans="1:18">
      <c r="A155" s="92"/>
      <c r="B155" s="94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 spans="1:18">
      <c r="A156" s="92"/>
      <c r="B156" s="94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 spans="1:18">
      <c r="A157" s="92"/>
      <c r="B157" s="94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 spans="1:18">
      <c r="A158" s="92"/>
      <c r="B158" s="94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 spans="1:18">
      <c r="A159" s="92"/>
      <c r="B159" s="94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 spans="1:18">
      <c r="A160" s="92"/>
      <c r="B160" s="94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 spans="1:18">
      <c r="A161" s="92"/>
      <c r="B161" s="94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 spans="1:18">
      <c r="A162" s="92"/>
      <c r="B162" s="94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 spans="1:18">
      <c r="A163" s="92"/>
      <c r="B163" s="94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 spans="1:18">
      <c r="A164" s="92"/>
      <c r="B164" s="94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 spans="1:18">
      <c r="A165" s="92"/>
      <c r="B165" s="94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 spans="1:18">
      <c r="A166" s="92"/>
      <c r="B166" s="94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 spans="1:18">
      <c r="A167" s="92"/>
      <c r="B167" s="94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 spans="1:18">
      <c r="A168" s="92"/>
      <c r="B168" s="94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 spans="1:18">
      <c r="A169" s="92"/>
      <c r="B169" s="94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 spans="1:18">
      <c r="A170" s="92"/>
      <c r="B170" s="94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 spans="1:18">
      <c r="A171" s="92"/>
      <c r="B171" s="94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 spans="1:18">
      <c r="A172" s="92"/>
      <c r="B172" s="94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 spans="1:18">
      <c r="A173" s="92"/>
      <c r="B173" s="94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 spans="1:18">
      <c r="A174" s="92"/>
      <c r="B174" s="94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 spans="1:18">
      <c r="A175" s="92"/>
      <c r="B175" s="94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 spans="1:18">
      <c r="A176" s="92"/>
      <c r="B176" s="94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 spans="1:18">
      <c r="A177" s="92"/>
      <c r="B177" s="94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 spans="1:18">
      <c r="A178" s="92"/>
      <c r="B178" s="94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 spans="1:18">
      <c r="A179" s="92"/>
      <c r="B179" s="94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 spans="1:18">
      <c r="A180" s="92"/>
      <c r="B180" s="94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 spans="1:18">
      <c r="A181" s="92"/>
      <c r="B181" s="94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 spans="1:18">
      <c r="A182" s="92"/>
      <c r="B182" s="94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 spans="1:18">
      <c r="A183" s="92"/>
      <c r="B183" s="94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 spans="1:18">
      <c r="A184" s="92"/>
      <c r="B184" s="94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 spans="1:18">
      <c r="A185" s="92"/>
      <c r="B185" s="94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 spans="1:18">
      <c r="A186" s="92"/>
      <c r="B186" s="94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 spans="1:18">
      <c r="A187" s="92"/>
      <c r="B187" s="94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 spans="1:18">
      <c r="A188" s="92"/>
      <c r="B188" s="94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 spans="1:18">
      <c r="A189" s="92"/>
      <c r="B189" s="94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 spans="1:18">
      <c r="A190" s="92"/>
      <c r="B190" s="94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 spans="1:18">
      <c r="A191" s="92"/>
      <c r="B191" s="94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 spans="1:18">
      <c r="A192" s="92"/>
      <c r="B192" s="94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 spans="1:18">
      <c r="A193" s="92"/>
      <c r="B193" s="94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 spans="1:18">
      <c r="A194" s="92"/>
      <c r="B194" s="94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 spans="1:18">
      <c r="A195" s="92"/>
      <c r="B195" s="94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 spans="1:18">
      <c r="A196" s="92"/>
      <c r="B196" s="94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 spans="1:18">
      <c r="A197" s="92"/>
      <c r="B197" s="94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 spans="1:18">
      <c r="A198" s="92"/>
      <c r="B198" s="94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 spans="1:18">
      <c r="A199" s="92"/>
      <c r="B199" s="94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 spans="1:18">
      <c r="A200" s="92"/>
      <c r="B200" s="94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 spans="1:18">
      <c r="A201" s="92"/>
      <c r="B201" s="94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 spans="1:18">
      <c r="A202" s="92"/>
      <c r="B202" s="94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 spans="1:18">
      <c r="A203" s="92"/>
      <c r="B203" s="94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 spans="1:18">
      <c r="A204" s="92"/>
      <c r="B204" s="94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 spans="1:18">
      <c r="A205" s="92"/>
      <c r="B205" s="94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 spans="1:18">
      <c r="A206" s="92"/>
      <c r="B206" s="94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 spans="1:18">
      <c r="A207" s="92"/>
      <c r="B207" s="94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 spans="1:18">
      <c r="A208" s="92"/>
      <c r="B208" s="94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 spans="1:18">
      <c r="A209" s="92"/>
      <c r="B209" s="94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 spans="1:18">
      <c r="A210" s="92"/>
      <c r="B210" s="94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 spans="1:18">
      <c r="A211" s="92"/>
      <c r="B211" s="94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 spans="1:18">
      <c r="A212" s="92"/>
      <c r="B212" s="94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 spans="1:18">
      <c r="A213" s="92"/>
      <c r="B213" s="94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 spans="1:18">
      <c r="A214" s="92"/>
      <c r="B214" s="94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 spans="1:18">
      <c r="A215" s="92"/>
      <c r="B215" s="94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 spans="1:18">
      <c r="A216" s="92"/>
      <c r="B216" s="94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 spans="1:18">
      <c r="A217" s="92"/>
      <c r="B217" s="94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 spans="1:18">
      <c r="A218" s="92"/>
      <c r="B218" s="94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 spans="1:18">
      <c r="A219" s="92"/>
      <c r="B219" s="94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 spans="1:18">
      <c r="A220" s="92"/>
      <c r="B220" s="94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 spans="1:18">
      <c r="A221" s="92"/>
      <c r="B221" s="94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 spans="1:18">
      <c r="A222" s="92"/>
      <c r="B222" s="94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 spans="1:18">
      <c r="A223" s="92"/>
      <c r="B223" s="94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 spans="1:18">
      <c r="A224" s="92"/>
      <c r="B224" s="94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 spans="1:18">
      <c r="A225" s="92"/>
      <c r="B225" s="94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 spans="1:18">
      <c r="A226" s="92"/>
      <c r="B226" s="94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 spans="1:18">
      <c r="A227" s="92"/>
      <c r="B227" s="94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 spans="1:18">
      <c r="A228" s="92"/>
      <c r="B228" s="94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 spans="1:18">
      <c r="A229" s="92"/>
      <c r="B229" s="94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 spans="1:18">
      <c r="A230" s="92"/>
      <c r="B230" s="94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 spans="1:18">
      <c r="A231" s="92"/>
      <c r="B231" s="94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 spans="1:18">
      <c r="A232" s="92"/>
      <c r="B232" s="94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 spans="1:18">
      <c r="A233" s="92"/>
      <c r="B233" s="94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 spans="1:18">
      <c r="A234" s="92"/>
      <c r="B234" s="94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 spans="1:18">
      <c r="A235" s="92"/>
      <c r="B235" s="94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  <row r="236" spans="1:18">
      <c r="A236" s="92"/>
      <c r="B236" s="94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</row>
    <row r="237" spans="1:18">
      <c r="A237" s="92"/>
      <c r="B237" s="94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</row>
    <row r="238" spans="1:18">
      <c r="A238" s="92"/>
      <c r="B238" s="94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</row>
    <row r="239" spans="1:18">
      <c r="A239" s="92"/>
      <c r="B239" s="94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</row>
    <row r="240" spans="1:18">
      <c r="A240" s="92"/>
      <c r="B240" s="94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</row>
    <row r="241" spans="1:18">
      <c r="A241" s="92"/>
      <c r="B241" s="94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</row>
    <row r="242" spans="1:18">
      <c r="A242" s="92"/>
      <c r="B242" s="94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</row>
    <row r="243" spans="1:18">
      <c r="A243" s="92"/>
      <c r="B243" s="94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</row>
    <row r="244" spans="1:18">
      <c r="A244" s="92"/>
      <c r="B244" s="94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</row>
    <row r="245" spans="1:18">
      <c r="A245" s="92"/>
      <c r="B245" s="94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</row>
    <row r="246" spans="1:18">
      <c r="A246" s="92"/>
      <c r="B246" s="94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</row>
    <row r="247" spans="1:18">
      <c r="A247" s="92"/>
      <c r="B247" s="94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</row>
    <row r="248" spans="1:18">
      <c r="A248" s="92"/>
      <c r="B248" s="94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</row>
    <row r="249" spans="1:18">
      <c r="A249" s="92"/>
      <c r="B249" s="94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</row>
    <row r="250" spans="1:18">
      <c r="A250" s="92"/>
      <c r="B250" s="94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</row>
    <row r="251" spans="1:18">
      <c r="A251" s="92"/>
      <c r="B251" s="94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</row>
    <row r="252" spans="1:18">
      <c r="A252" s="92"/>
      <c r="B252" s="94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</row>
    <row r="253" spans="1:18">
      <c r="A253" s="92"/>
      <c r="B253" s="94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</row>
    <row r="254" spans="1:18">
      <c r="A254" s="92"/>
      <c r="B254" s="94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</row>
    <row r="255" spans="1:18">
      <c r="A255" s="92"/>
      <c r="B255" s="94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</row>
    <row r="256" spans="1:18">
      <c r="A256" s="92"/>
      <c r="B256" s="94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</row>
    <row r="257" spans="1:18">
      <c r="A257" s="92"/>
      <c r="B257" s="94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</row>
    <row r="258" spans="1:18">
      <c r="A258" s="92"/>
      <c r="B258" s="94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</row>
    <row r="259" spans="1:18">
      <c r="A259" s="92"/>
      <c r="B259" s="94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</row>
    <row r="260" spans="1:18">
      <c r="A260" s="92"/>
      <c r="B260" s="94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</row>
    <row r="261" spans="1:18">
      <c r="A261" s="92"/>
      <c r="B261" s="94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</row>
    <row r="262" spans="1:18">
      <c r="A262" s="92"/>
      <c r="B262" s="94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</row>
    <row r="263" spans="1:18">
      <c r="A263" s="92"/>
      <c r="B263" s="94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</row>
    <row r="264" spans="1:18">
      <c r="A264" s="92"/>
      <c r="B264" s="94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</row>
    <row r="265" spans="1:18">
      <c r="A265" s="92"/>
      <c r="B265" s="94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</row>
    <row r="266" spans="1:18">
      <c r="A266" s="92"/>
      <c r="B266" s="94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</row>
    <row r="267" spans="1:18">
      <c r="A267" s="92"/>
      <c r="B267" s="94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</row>
    <row r="268" spans="1:18">
      <c r="A268" s="92"/>
      <c r="B268" s="94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</row>
    <row r="269" spans="1:18">
      <c r="A269" s="92"/>
      <c r="B269" s="94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</row>
    <row r="270" spans="1:18">
      <c r="A270" s="92"/>
      <c r="B270" s="94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</row>
    <row r="271" spans="1:18">
      <c r="A271" s="92"/>
      <c r="B271" s="94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</row>
    <row r="272" spans="1:18">
      <c r="A272" s="92"/>
      <c r="B272" s="94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</row>
    <row r="273" spans="1:18">
      <c r="A273" s="92"/>
      <c r="B273" s="94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</row>
    <row r="274" spans="1:18">
      <c r="A274" s="92"/>
      <c r="B274" s="94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</row>
    <row r="275" spans="1:18">
      <c r="A275" s="92"/>
      <c r="B275" s="94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</row>
    <row r="276" spans="1:18">
      <c r="A276" s="92"/>
      <c r="B276" s="94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</row>
    <row r="277" spans="1:18">
      <c r="A277" s="92"/>
      <c r="B277" s="94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</row>
    <row r="278" spans="1:18">
      <c r="A278" s="92"/>
      <c r="B278" s="94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</row>
    <row r="279" spans="1:18">
      <c r="A279" s="92"/>
      <c r="B279" s="94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</row>
    <row r="280" spans="1:18">
      <c r="A280" s="92"/>
      <c r="B280" s="94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</row>
    <row r="281" spans="1:18">
      <c r="A281" s="92"/>
      <c r="B281" s="94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</row>
    <row r="282" spans="1:18">
      <c r="A282" s="92"/>
      <c r="B282" s="94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</row>
    <row r="283" spans="1:18">
      <c r="A283" s="92"/>
      <c r="B283" s="94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</row>
    <row r="284" spans="1:18">
      <c r="A284" s="92"/>
      <c r="B284" s="94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</row>
    <row r="285" spans="1:18">
      <c r="A285" s="92"/>
      <c r="B285" s="94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</row>
    <row r="286" spans="1:18">
      <c r="A286" s="92"/>
      <c r="B286" s="94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</row>
    <row r="287" spans="1:18">
      <c r="A287" s="92"/>
      <c r="B287" s="94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</row>
    <row r="288" spans="1:18">
      <c r="A288" s="92"/>
      <c r="B288" s="94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</row>
    <row r="289" spans="1:18">
      <c r="A289" s="92"/>
      <c r="B289" s="94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</row>
    <row r="290" spans="1:18">
      <c r="A290" s="92"/>
      <c r="B290" s="94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</row>
    <row r="291" spans="1:18">
      <c r="A291" s="92"/>
      <c r="B291" s="94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</row>
    <row r="292" spans="1:18">
      <c r="A292" s="92"/>
      <c r="B292" s="94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</row>
    <row r="293" spans="1:18">
      <c r="A293" s="92"/>
      <c r="B293" s="94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</row>
    <row r="294" spans="1:18">
      <c r="A294" s="92"/>
      <c r="B294" s="94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</row>
    <row r="295" spans="1:18">
      <c r="A295" s="92"/>
      <c r="B295" s="94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</row>
    <row r="296" spans="1:18">
      <c r="A296" s="92"/>
      <c r="B296" s="94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</row>
    <row r="297" spans="1:18">
      <c r="A297" s="92"/>
      <c r="B297" s="94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</row>
    <row r="298" spans="1:18">
      <c r="A298" s="92"/>
      <c r="B298" s="94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</row>
    <row r="299" spans="1:18">
      <c r="A299" s="92"/>
      <c r="B299" s="94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</row>
    <row r="300" spans="1:18">
      <c r="A300" s="92"/>
      <c r="B300" s="94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</row>
    <row r="301" spans="1:18">
      <c r="A301" s="92"/>
      <c r="B301" s="94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</row>
    <row r="302" spans="1:18">
      <c r="A302" s="92"/>
      <c r="B302" s="94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</row>
    <row r="303" spans="1:18">
      <c r="A303" s="92"/>
      <c r="B303" s="94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</row>
    <row r="304" spans="1:18">
      <c r="A304" s="92"/>
      <c r="B304" s="94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</row>
    <row r="305" spans="1:18">
      <c r="A305" s="92"/>
      <c r="B305" s="94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</row>
    <row r="306" spans="1:18">
      <c r="A306" s="92"/>
      <c r="B306" s="94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</row>
    <row r="307" spans="1:18">
      <c r="A307" s="92"/>
      <c r="B307" s="94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</row>
    <row r="308" spans="1:18">
      <c r="A308" s="92"/>
      <c r="B308" s="94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</row>
    <row r="309" spans="1:18">
      <c r="A309" s="92"/>
      <c r="B309" s="94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</row>
    <row r="310" spans="1:18">
      <c r="A310" s="92"/>
      <c r="B310" s="94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</row>
    <row r="311" spans="1:18">
      <c r="A311" s="92"/>
      <c r="B311" s="94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</row>
    <row r="312" spans="1:18">
      <c r="A312" s="92"/>
      <c r="B312" s="94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</row>
    <row r="313" spans="1:18">
      <c r="A313" s="92"/>
      <c r="B313" s="94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</row>
    <row r="314" spans="1:18">
      <c r="A314" s="92"/>
      <c r="B314" s="94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</row>
    <row r="315" spans="1:18">
      <c r="A315" s="92"/>
      <c r="B315" s="94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</row>
    <row r="316" spans="1:18">
      <c r="A316" s="92"/>
      <c r="B316" s="94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</row>
    <row r="317" spans="1:18">
      <c r="A317" s="92"/>
      <c r="B317" s="94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</row>
    <row r="318" spans="1:18">
      <c r="A318" s="92"/>
      <c r="B318" s="94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</row>
    <row r="319" spans="1:18">
      <c r="A319" s="92"/>
      <c r="B319" s="94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</row>
    <row r="320" spans="1:18">
      <c r="A320" s="92"/>
      <c r="B320" s="94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</row>
    <row r="321" spans="1:18">
      <c r="A321" s="92"/>
      <c r="B321" s="94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</row>
    <row r="322" spans="1:18">
      <c r="A322" s="92"/>
      <c r="B322" s="94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</row>
    <row r="323" spans="1:18">
      <c r="A323" s="92"/>
      <c r="B323" s="94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</row>
    <row r="324" spans="1:18">
      <c r="A324" s="92"/>
      <c r="B324" s="94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</row>
    <row r="325" spans="1:18">
      <c r="A325" s="92"/>
      <c r="B325" s="94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</row>
    <row r="326" spans="1:18">
      <c r="A326" s="92"/>
      <c r="B326" s="94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</row>
    <row r="327" spans="1:18">
      <c r="A327" s="92"/>
      <c r="B327" s="94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</row>
    <row r="328" spans="1:18">
      <c r="A328" s="92"/>
      <c r="B328" s="94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</row>
    <row r="329" spans="1:18">
      <c r="A329" s="92"/>
      <c r="B329" s="94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</row>
    <row r="330" spans="1:18">
      <c r="A330" s="92"/>
      <c r="B330" s="94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</row>
    <row r="331" spans="1:18">
      <c r="A331" s="92"/>
      <c r="B331" s="94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</row>
    <row r="332" spans="1:18">
      <c r="A332" s="92"/>
      <c r="B332" s="94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</row>
    <row r="333" spans="1:18">
      <c r="A333" s="92"/>
      <c r="B333" s="94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</row>
    <row r="334" spans="1:18">
      <c r="A334" s="92"/>
      <c r="B334" s="94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</row>
    <row r="335" spans="1:18">
      <c r="A335" s="92"/>
      <c r="B335" s="94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</row>
    <row r="336" spans="1:18">
      <c r="A336" s="92"/>
      <c r="B336" s="94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</row>
    <row r="337" spans="1:18">
      <c r="A337" s="92"/>
      <c r="B337" s="94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</row>
    <row r="338" spans="1:18">
      <c r="A338" s="92"/>
      <c r="B338" s="94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</row>
    <row r="339" spans="1:18">
      <c r="A339" s="92"/>
      <c r="B339" s="94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</row>
    <row r="340" spans="1:18">
      <c r="A340" s="92"/>
      <c r="B340" s="94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</row>
    <row r="341" spans="1:18">
      <c r="A341" s="92"/>
      <c r="B341" s="94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</row>
    <row r="342" spans="1:18">
      <c r="A342" s="92"/>
      <c r="B342" s="94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</row>
    <row r="343" spans="1:18">
      <c r="A343" s="92"/>
      <c r="B343" s="94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</row>
    <row r="344" spans="1:18">
      <c r="A344" s="92"/>
      <c r="B344" s="94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</row>
    <row r="345" spans="1:18">
      <c r="A345" s="92"/>
      <c r="B345" s="94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</row>
    <row r="346" spans="1:18">
      <c r="A346" s="92"/>
      <c r="B346" s="94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</row>
    <row r="347" spans="1:18">
      <c r="A347" s="92"/>
      <c r="B347" s="94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</row>
    <row r="348" spans="1:18">
      <c r="A348" s="92"/>
      <c r="B348" s="94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</row>
    <row r="349" spans="1:18">
      <c r="A349" s="92"/>
      <c r="B349" s="94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</row>
    <row r="350" spans="1:18">
      <c r="A350" s="92"/>
      <c r="B350" s="94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</row>
    <row r="351" spans="1:18">
      <c r="A351" s="92"/>
      <c r="B351" s="94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</row>
    <row r="352" spans="1:18">
      <c r="A352" s="92"/>
      <c r="B352" s="94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</row>
    <row r="353" spans="1:18">
      <c r="A353" s="92"/>
      <c r="B353" s="94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</row>
    <row r="354" spans="1:18">
      <c r="A354" s="92"/>
      <c r="B354" s="94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</row>
    <row r="355" spans="1:18">
      <c r="A355" s="92"/>
      <c r="B355" s="94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</row>
    <row r="356" spans="1:18">
      <c r="A356" s="92"/>
      <c r="B356" s="94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</row>
    <row r="357" spans="1:18">
      <c r="A357" s="92"/>
      <c r="B357" s="94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</row>
    <row r="358" spans="1:18">
      <c r="A358" s="92"/>
      <c r="B358" s="94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</row>
    <row r="359" spans="1:18">
      <c r="A359" s="92"/>
      <c r="B359" s="94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</row>
    <row r="360" spans="1:18">
      <c r="A360" s="92"/>
      <c r="B360" s="94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</row>
    <row r="361" spans="1:18">
      <c r="A361" s="92"/>
      <c r="B361" s="94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</row>
    <row r="362" spans="1:18">
      <c r="A362" s="92"/>
      <c r="B362" s="94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</row>
    <row r="363" spans="1:18">
      <c r="A363" s="92"/>
      <c r="B363" s="94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</row>
    <row r="364" spans="1:18">
      <c r="A364" s="92"/>
      <c r="B364" s="94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</row>
    <row r="365" spans="1:18">
      <c r="A365" s="92"/>
      <c r="B365" s="94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</row>
    <row r="366" spans="1:18">
      <c r="A366" s="92"/>
      <c r="B366" s="94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</row>
    <row r="367" spans="1:18">
      <c r="A367" s="92"/>
      <c r="B367" s="94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</row>
    <row r="368" spans="1:18">
      <c r="A368" s="92"/>
      <c r="B368" s="94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</row>
    <row r="369" spans="1:18">
      <c r="A369" s="92"/>
      <c r="B369" s="94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</row>
    <row r="370" spans="1:18">
      <c r="A370" s="92"/>
      <c r="B370" s="94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</row>
    <row r="371" spans="1:18">
      <c r="A371" s="92"/>
      <c r="B371" s="94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</row>
    <row r="372" spans="1:18">
      <c r="A372" s="92"/>
      <c r="B372" s="94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</row>
    <row r="373" spans="1:18">
      <c r="A373" s="92"/>
      <c r="B373" s="94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</row>
    <row r="374" spans="1:18">
      <c r="A374" s="92"/>
      <c r="B374" s="94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</row>
    <row r="375" spans="1:18">
      <c r="A375" s="92"/>
      <c r="B375" s="94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</row>
    <row r="376" spans="1:18">
      <c r="A376" s="92"/>
      <c r="B376" s="94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</row>
    <row r="377" spans="1:18">
      <c r="A377" s="92"/>
      <c r="B377" s="94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</row>
    <row r="378" spans="1:18">
      <c r="A378" s="92"/>
      <c r="B378" s="94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</row>
    <row r="379" spans="1:18">
      <c r="A379" s="92"/>
      <c r="B379" s="94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</row>
    <row r="380" spans="1:18">
      <c r="A380" s="92"/>
      <c r="B380" s="94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</row>
    <row r="381" spans="1:18">
      <c r="A381" s="92"/>
      <c r="B381" s="94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</row>
    <row r="382" spans="1:18">
      <c r="A382" s="92"/>
      <c r="B382" s="94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</row>
    <row r="383" spans="1:18">
      <c r="A383" s="92"/>
      <c r="B383" s="94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</row>
    <row r="384" spans="1:18">
      <c r="A384" s="92"/>
      <c r="B384" s="94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</row>
    <row r="385" spans="1:18">
      <c r="A385" s="92"/>
      <c r="B385" s="94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</row>
    <row r="386" spans="1:18">
      <c r="A386" s="92"/>
      <c r="B386" s="94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</row>
    <row r="387" spans="1:18">
      <c r="A387" s="92"/>
      <c r="B387" s="94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</row>
    <row r="388" spans="1:18">
      <c r="A388" s="92"/>
      <c r="B388" s="94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</row>
    <row r="389" spans="1:18">
      <c r="A389" s="92"/>
      <c r="B389" s="94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</row>
    <row r="390" spans="1:18">
      <c r="A390" s="92"/>
      <c r="B390" s="94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</row>
    <row r="391" spans="1:18">
      <c r="A391" s="92"/>
      <c r="B391" s="94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</row>
    <row r="392" spans="1:18">
      <c r="A392" s="92"/>
      <c r="B392" s="94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</row>
    <row r="393" spans="1:18">
      <c r="A393" s="92"/>
      <c r="B393" s="94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</row>
    <row r="394" spans="1:18">
      <c r="A394" s="92"/>
      <c r="B394" s="94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</row>
    <row r="395" spans="1:18">
      <c r="A395" s="92"/>
      <c r="B395" s="94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</row>
    <row r="396" spans="1:18">
      <c r="A396" s="92"/>
      <c r="B396" s="94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</row>
    <row r="397" spans="1:18">
      <c r="A397" s="92"/>
      <c r="B397" s="94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</row>
    <row r="398" spans="1:18">
      <c r="A398" s="92"/>
      <c r="B398" s="94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</row>
    <row r="399" spans="1:18">
      <c r="A399" s="92"/>
      <c r="B399" s="94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</row>
    <row r="400" spans="1:18">
      <c r="A400" s="92"/>
      <c r="B400" s="94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</row>
    <row r="401" spans="1:18">
      <c r="A401" s="92"/>
      <c r="B401" s="94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</row>
    <row r="402" spans="1:18">
      <c r="A402" s="92"/>
      <c r="B402" s="94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</row>
    <row r="403" spans="1:18">
      <c r="A403" s="92"/>
      <c r="B403" s="94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</row>
    <row r="404" spans="1:18">
      <c r="A404" s="92"/>
      <c r="B404" s="94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</row>
    <row r="405" spans="1:18">
      <c r="A405" s="92"/>
      <c r="B405" s="94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</row>
    <row r="406" spans="1:18">
      <c r="A406" s="92"/>
      <c r="B406" s="94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</row>
    <row r="407" spans="1:18">
      <c r="A407" s="92"/>
      <c r="B407" s="94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</row>
    <row r="408" spans="1:18">
      <c r="A408" s="92"/>
      <c r="B408" s="94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</row>
    <row r="409" spans="1:18">
      <c r="A409" s="92"/>
      <c r="B409" s="94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</row>
    <row r="410" spans="1:18">
      <c r="A410" s="92"/>
      <c r="B410" s="94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</row>
    <row r="411" spans="1:18">
      <c r="A411" s="92"/>
      <c r="B411" s="94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</row>
    <row r="412" spans="1:18">
      <c r="A412" s="92"/>
      <c r="B412" s="94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</row>
    <row r="413" spans="1:18">
      <c r="A413" s="92"/>
      <c r="B413" s="94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</row>
    <row r="414" spans="1:18">
      <c r="A414" s="92"/>
      <c r="B414" s="94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</row>
    <row r="415" spans="1:18">
      <c r="A415" s="92"/>
      <c r="B415" s="94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</row>
    <row r="416" spans="1:18">
      <c r="A416" s="92"/>
      <c r="B416" s="94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</row>
    <row r="417" spans="1:18">
      <c r="A417" s="92"/>
      <c r="B417" s="94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</row>
    <row r="418" spans="1:18">
      <c r="A418" s="92"/>
      <c r="B418" s="94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</row>
    <row r="419" spans="1:18">
      <c r="A419" s="92"/>
      <c r="B419" s="94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</row>
    <row r="420" spans="1:18">
      <c r="A420" s="92"/>
      <c r="B420" s="94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</row>
    <row r="421" spans="1:18">
      <c r="A421" s="92"/>
      <c r="B421" s="94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</row>
    <row r="422" spans="1:18">
      <c r="A422" s="92"/>
      <c r="B422" s="94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</row>
    <row r="423" spans="1:18">
      <c r="A423" s="92"/>
      <c r="B423" s="94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</row>
    <row r="424" spans="1:18">
      <c r="A424" s="92"/>
      <c r="B424" s="94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</row>
    <row r="425" spans="1:18">
      <c r="A425" s="92"/>
      <c r="B425" s="94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</row>
    <row r="426" spans="1:18">
      <c r="A426" s="92"/>
      <c r="B426" s="94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</row>
    <row r="427" spans="1:18">
      <c r="A427" s="92"/>
      <c r="B427" s="94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</row>
    <row r="428" spans="1:18">
      <c r="A428" s="92"/>
      <c r="B428" s="94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</row>
    <row r="429" spans="1:18">
      <c r="A429" s="92"/>
      <c r="B429" s="94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</row>
    <row r="430" spans="1:18">
      <c r="A430" s="92"/>
      <c r="B430" s="94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</row>
    <row r="431" spans="1:18">
      <c r="A431" s="92"/>
      <c r="B431" s="94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</row>
    <row r="432" spans="1:18">
      <c r="A432" s="92"/>
      <c r="B432" s="94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</row>
    <row r="433" spans="1:18">
      <c r="A433" s="92"/>
      <c r="B433" s="94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</row>
    <row r="434" spans="1:18">
      <c r="A434" s="92"/>
      <c r="B434" s="94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</row>
    <row r="435" spans="1:18">
      <c r="A435" s="92"/>
      <c r="B435" s="94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</row>
    <row r="436" spans="1:18">
      <c r="A436" s="92"/>
      <c r="B436" s="94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</row>
    <row r="437" spans="1:18">
      <c r="A437" s="92"/>
      <c r="B437" s="94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</row>
    <row r="438" spans="1:18">
      <c r="A438" s="92"/>
      <c r="B438" s="94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</row>
    <row r="439" spans="1:18">
      <c r="A439" s="92"/>
      <c r="B439" s="94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</row>
    <row r="440" spans="1:18">
      <c r="A440" s="92"/>
      <c r="B440" s="94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</row>
    <row r="441" spans="1:18">
      <c r="A441" s="92"/>
      <c r="B441" s="94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</row>
    <row r="442" spans="1:18">
      <c r="A442" s="92"/>
      <c r="B442" s="94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</row>
    <row r="443" spans="1:18">
      <c r="A443" s="92"/>
      <c r="B443" s="94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</row>
    <row r="444" spans="1:18">
      <c r="A444" s="92"/>
      <c r="B444" s="94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</row>
    <row r="445" spans="1:18">
      <c r="A445" s="92"/>
      <c r="B445" s="94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</row>
    <row r="446" spans="1:18">
      <c r="A446" s="92"/>
      <c r="B446" s="94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</row>
    <row r="447" spans="1:18">
      <c r="A447" s="92"/>
      <c r="B447" s="94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</row>
    <row r="448" spans="1:18">
      <c r="A448" s="92"/>
      <c r="B448" s="94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</row>
    <row r="449" spans="1:18">
      <c r="A449" s="92"/>
      <c r="B449" s="94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</row>
    <row r="450" spans="1:18">
      <c r="A450" s="92"/>
      <c r="B450" s="94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</row>
    <row r="451" spans="1:18">
      <c r="A451" s="92"/>
      <c r="B451" s="94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</row>
    <row r="452" spans="1:18">
      <c r="A452" s="92"/>
      <c r="B452" s="94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</row>
    <row r="453" spans="1:18">
      <c r="A453" s="92"/>
      <c r="B453" s="94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</row>
    <row r="454" spans="1:18">
      <c r="A454" s="92"/>
      <c r="B454" s="94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</row>
    <row r="455" spans="1:18">
      <c r="A455" s="92"/>
      <c r="B455" s="94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</row>
    <row r="456" spans="1:18">
      <c r="A456" s="92"/>
      <c r="B456" s="94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</row>
    <row r="457" spans="1:18">
      <c r="A457" s="92"/>
      <c r="B457" s="94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</row>
    <row r="458" spans="1:18">
      <c r="A458" s="92"/>
      <c r="B458" s="94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</row>
    <row r="459" spans="1:18">
      <c r="A459" s="92"/>
      <c r="B459" s="94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</row>
    <row r="460" spans="1:18">
      <c r="A460" s="92"/>
      <c r="B460" s="94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</row>
    <row r="461" spans="1:18">
      <c r="A461" s="92"/>
      <c r="B461" s="94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</row>
    <row r="462" spans="1:18">
      <c r="A462" s="92"/>
      <c r="B462" s="94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</row>
    <row r="463" spans="1:18">
      <c r="A463" s="92"/>
      <c r="B463" s="94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</row>
    <row r="464" spans="1:18">
      <c r="A464" s="92"/>
      <c r="B464" s="94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</row>
    <row r="465" spans="1:18">
      <c r="A465" s="92"/>
      <c r="B465" s="94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</row>
    <row r="466" spans="1:18">
      <c r="A466" s="92"/>
      <c r="B466" s="94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</row>
    <row r="467" spans="1:18">
      <c r="A467" s="92"/>
      <c r="B467" s="94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</row>
    <row r="468" spans="1:18">
      <c r="A468" s="92"/>
      <c r="B468" s="94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</row>
    <row r="469" spans="1:18">
      <c r="A469" s="92"/>
      <c r="B469" s="94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</row>
    <row r="470" spans="1:18">
      <c r="A470" s="92"/>
      <c r="B470" s="94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</row>
    <row r="471" spans="1:18">
      <c r="A471" s="92"/>
      <c r="B471" s="94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</row>
    <row r="472" spans="1:18">
      <c r="A472" s="92"/>
      <c r="B472" s="94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</row>
    <row r="473" spans="1:18">
      <c r="A473" s="92"/>
      <c r="B473" s="94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</row>
    <row r="474" spans="1:18">
      <c r="A474" s="92"/>
      <c r="B474" s="94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</row>
    <row r="475" spans="1:18">
      <c r="A475" s="92"/>
      <c r="B475" s="94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</row>
    <row r="476" spans="1:18">
      <c r="A476" s="92"/>
      <c r="B476" s="94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</row>
    <row r="477" spans="1:18">
      <c r="A477" s="92"/>
      <c r="B477" s="94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</row>
    <row r="478" spans="1:18">
      <c r="A478" s="92"/>
      <c r="B478" s="94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</row>
    <row r="479" spans="1:18">
      <c r="A479" s="92"/>
      <c r="B479" s="94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</row>
    <row r="480" spans="1:18">
      <c r="A480" s="92"/>
      <c r="B480" s="94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</row>
    <row r="481" spans="1:18">
      <c r="A481" s="92"/>
      <c r="B481" s="94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</row>
    <row r="482" spans="1:18">
      <c r="A482" s="92"/>
      <c r="B482" s="94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</row>
    <row r="483" spans="1:18">
      <c r="A483" s="92"/>
      <c r="B483" s="94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</row>
    <row r="484" spans="1:18">
      <c r="A484" s="92"/>
      <c r="B484" s="94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</row>
    <row r="485" spans="1:18">
      <c r="A485" s="92"/>
      <c r="B485" s="94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</row>
    <row r="486" spans="1:18">
      <c r="A486" s="92"/>
      <c r="B486" s="94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</row>
    <row r="487" spans="1:18">
      <c r="A487" s="92"/>
      <c r="B487" s="94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</row>
    <row r="488" spans="1:18">
      <c r="A488" s="92"/>
      <c r="B488" s="94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</row>
    <row r="489" spans="1:18">
      <c r="A489" s="92"/>
      <c r="B489" s="94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</row>
    <row r="490" spans="1:18">
      <c r="A490" s="92"/>
      <c r="B490" s="94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</row>
    <row r="491" spans="1:18">
      <c r="A491" s="92"/>
      <c r="B491" s="94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</row>
    <row r="492" spans="1:18">
      <c r="A492" s="92"/>
      <c r="B492" s="94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</row>
    <row r="493" spans="1:18">
      <c r="A493" s="92"/>
      <c r="B493" s="94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</row>
    <row r="494" spans="1:18">
      <c r="A494" s="92"/>
      <c r="B494" s="94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</row>
    <row r="495" spans="1:18">
      <c r="A495" s="92"/>
      <c r="B495" s="94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</row>
    <row r="496" spans="1:18">
      <c r="A496" s="92"/>
      <c r="B496" s="94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</row>
    <row r="497" spans="1:18">
      <c r="A497" s="92"/>
      <c r="B497" s="94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</row>
    <row r="498" spans="1:18">
      <c r="A498" s="92"/>
      <c r="B498" s="94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</row>
    <row r="499" spans="1:18">
      <c r="A499" s="92"/>
      <c r="B499" s="94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</row>
    <row r="500" spans="1:18">
      <c r="A500" s="92"/>
      <c r="B500" s="94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</row>
    <row r="501" spans="1:18">
      <c r="A501" s="92"/>
      <c r="B501" s="94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</row>
    <row r="502" spans="1:18">
      <c r="A502" s="92"/>
      <c r="B502" s="94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</row>
    <row r="503" spans="1:18">
      <c r="A503" s="92"/>
      <c r="B503" s="94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</row>
    <row r="504" spans="1:18">
      <c r="A504" s="92"/>
      <c r="B504" s="94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</row>
    <row r="505" spans="1:18">
      <c r="A505" s="92"/>
      <c r="B505" s="94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</row>
    <row r="506" spans="1:18">
      <c r="A506" s="92"/>
      <c r="B506" s="94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</row>
    <row r="507" spans="1:18">
      <c r="A507" s="92"/>
      <c r="B507" s="94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</row>
    <row r="508" spans="1:18">
      <c r="A508" s="92"/>
      <c r="B508" s="94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</row>
    <row r="509" spans="1:18">
      <c r="A509" s="92"/>
      <c r="B509" s="94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</row>
    <row r="510" spans="1:18">
      <c r="A510" s="92"/>
      <c r="B510" s="94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</row>
    <row r="511" spans="1:18">
      <c r="A511" s="92"/>
      <c r="B511" s="94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</row>
    <row r="512" spans="1:18">
      <c r="A512" s="92"/>
      <c r="B512" s="94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</row>
    <row r="513" spans="1:18">
      <c r="A513" s="92"/>
      <c r="B513" s="94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</row>
    <row r="514" spans="1:18">
      <c r="A514" s="92"/>
      <c r="B514" s="94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</row>
    <row r="515" spans="1:18">
      <c r="A515" s="92"/>
      <c r="B515" s="94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</row>
    <row r="516" spans="1:18">
      <c r="A516" s="92"/>
      <c r="B516" s="94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</row>
    <row r="517" spans="1:18">
      <c r="A517" s="92"/>
      <c r="B517" s="94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</row>
    <row r="518" spans="1:18">
      <c r="A518" s="92"/>
      <c r="B518" s="94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</row>
    <row r="519" spans="1:18">
      <c r="A519" s="92"/>
      <c r="B519" s="94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</row>
    <row r="520" spans="1:18">
      <c r="A520" s="92"/>
      <c r="B520" s="94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</row>
    <row r="521" spans="1:18">
      <c r="A521" s="92"/>
      <c r="B521" s="94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</row>
    <row r="522" spans="1:18">
      <c r="A522" s="92"/>
      <c r="B522" s="94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</row>
    <row r="523" spans="1:18">
      <c r="A523" s="92"/>
      <c r="B523" s="94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</row>
    <row r="524" spans="1:18">
      <c r="A524" s="92"/>
      <c r="B524" s="94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</row>
    <row r="525" spans="1:18">
      <c r="A525" s="92"/>
      <c r="B525" s="94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</row>
    <row r="526" spans="1:18">
      <c r="A526" s="92"/>
      <c r="B526" s="94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</row>
    <row r="527" spans="1:18">
      <c r="A527" s="92"/>
      <c r="B527" s="94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</row>
    <row r="528" spans="1:18">
      <c r="A528" s="92"/>
      <c r="B528" s="94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</row>
    <row r="529" spans="1:18">
      <c r="A529" s="92"/>
      <c r="B529" s="94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</row>
    <row r="530" spans="1:18">
      <c r="A530" s="92"/>
      <c r="B530" s="94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</row>
    <row r="531" spans="1:18">
      <c r="A531" s="92"/>
      <c r="B531" s="94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</row>
    <row r="532" spans="1:18">
      <c r="A532" s="92"/>
      <c r="B532" s="94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</row>
    <row r="533" spans="1:18">
      <c r="A533" s="92"/>
      <c r="B533" s="94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</row>
    <row r="534" spans="1:18">
      <c r="A534" s="92"/>
      <c r="B534" s="94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</row>
    <row r="535" spans="1:18">
      <c r="A535" s="92"/>
      <c r="B535" s="94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</row>
    <row r="536" spans="1:18">
      <c r="A536" s="92"/>
      <c r="B536" s="94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</row>
    <row r="537" spans="1:18">
      <c r="A537" s="92"/>
      <c r="B537" s="94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</row>
    <row r="538" spans="1:18">
      <c r="A538" s="92"/>
      <c r="B538" s="94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</row>
    <row r="539" spans="1:18">
      <c r="A539" s="92"/>
      <c r="B539" s="94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</row>
    <row r="540" spans="1:18">
      <c r="A540" s="92"/>
      <c r="B540" s="94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</row>
    <row r="541" spans="1:18">
      <c r="A541" s="92"/>
      <c r="B541" s="94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</row>
    <row r="542" spans="1:18">
      <c r="A542" s="92"/>
      <c r="B542" s="94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</row>
    <row r="543" spans="1:18">
      <c r="A543" s="92"/>
      <c r="B543" s="94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</row>
    <row r="544" spans="1:18">
      <c r="A544" s="92"/>
      <c r="B544" s="94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</row>
    <row r="545" spans="1:18">
      <c r="A545" s="92"/>
      <c r="B545" s="94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</row>
    <row r="546" spans="1:18">
      <c r="A546" s="92"/>
      <c r="B546" s="94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</row>
    <row r="547" spans="1:18">
      <c r="A547" s="92"/>
      <c r="B547" s="94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</row>
    <row r="548" spans="1:18">
      <c r="A548" s="92"/>
      <c r="B548" s="94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</row>
    <row r="549" spans="1:18">
      <c r="A549" s="92"/>
      <c r="B549" s="94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</row>
    <row r="550" spans="1:18">
      <c r="A550" s="92"/>
      <c r="B550" s="94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</row>
    <row r="551" spans="1:18">
      <c r="A551" s="92"/>
      <c r="B551" s="94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</row>
    <row r="552" spans="1:18">
      <c r="A552" s="92"/>
      <c r="B552" s="94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</row>
    <row r="553" spans="1:18">
      <c r="A553" s="92"/>
      <c r="B553" s="94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</row>
    <row r="554" spans="1:18">
      <c r="A554" s="92"/>
      <c r="B554" s="94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</row>
    <row r="555" spans="1:18">
      <c r="A555" s="92"/>
      <c r="B555" s="94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</row>
    <row r="556" spans="1:18">
      <c r="A556" s="92"/>
      <c r="B556" s="94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</row>
    <row r="557" spans="1:18">
      <c r="A557" s="92"/>
      <c r="B557" s="94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</row>
    <row r="558" spans="1:18">
      <c r="A558" s="92"/>
      <c r="B558" s="94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</row>
    <row r="559" spans="1:18">
      <c r="A559" s="92"/>
      <c r="B559" s="94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</row>
    <row r="560" spans="1:18">
      <c r="A560" s="92"/>
      <c r="B560" s="94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</row>
    <row r="561" spans="1:18">
      <c r="A561" s="92"/>
      <c r="B561" s="94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</row>
    <row r="562" spans="1:18">
      <c r="A562" s="92"/>
      <c r="B562" s="94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</row>
    <row r="563" spans="1:18">
      <c r="A563" s="92"/>
      <c r="B563" s="94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</row>
    <row r="564" spans="1:18">
      <c r="A564" s="92"/>
      <c r="B564" s="94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</row>
    <row r="565" spans="1:18">
      <c r="A565" s="92"/>
      <c r="B565" s="94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</row>
    <row r="566" spans="1:18">
      <c r="A566" s="92"/>
      <c r="B566" s="94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</row>
    <row r="567" spans="1:18">
      <c r="A567" s="92"/>
      <c r="B567" s="94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</row>
    <row r="568" spans="1:18">
      <c r="A568" s="92"/>
      <c r="B568" s="94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</row>
    <row r="569" spans="1:18">
      <c r="A569" s="92"/>
      <c r="B569" s="94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</row>
    <row r="570" spans="1:18">
      <c r="A570" s="92"/>
      <c r="B570" s="94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</row>
    <row r="571" spans="1:18">
      <c r="A571" s="92"/>
      <c r="B571" s="94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</row>
    <row r="572" spans="1:18">
      <c r="A572" s="92"/>
      <c r="B572" s="94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</row>
    <row r="573" spans="1:18">
      <c r="A573" s="92"/>
      <c r="B573" s="94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</row>
    <row r="574" spans="1:18">
      <c r="A574" s="92"/>
      <c r="B574" s="94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</row>
    <row r="575" spans="1:18">
      <c r="A575" s="92"/>
      <c r="B575" s="94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</row>
    <row r="576" spans="1:18">
      <c r="A576" s="92"/>
      <c r="B576" s="94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</row>
    <row r="577" spans="1:18">
      <c r="A577" s="92"/>
      <c r="B577" s="94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</row>
    <row r="578" spans="1:18">
      <c r="A578" s="92"/>
      <c r="B578" s="94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</row>
    <row r="579" spans="1:18">
      <c r="A579" s="92"/>
      <c r="B579" s="94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</row>
    <row r="580" spans="1:18">
      <c r="A580" s="92"/>
      <c r="B580" s="94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</row>
    <row r="581" spans="1:18">
      <c r="A581" s="92"/>
      <c r="B581" s="94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</row>
    <row r="582" spans="1:18">
      <c r="A582" s="92"/>
      <c r="B582" s="94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</row>
    <row r="583" spans="1:18">
      <c r="A583" s="92"/>
      <c r="B583" s="94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</row>
    <row r="584" spans="1:18">
      <c r="A584" s="92"/>
      <c r="B584" s="94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</row>
    <row r="585" spans="1:18">
      <c r="A585" s="92"/>
      <c r="B585" s="94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</row>
    <row r="586" spans="1:18">
      <c r="A586" s="92"/>
      <c r="B586" s="94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</row>
    <row r="587" spans="1:18">
      <c r="A587" s="92"/>
      <c r="B587" s="94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</row>
    <row r="588" spans="1:18">
      <c r="A588" s="92"/>
      <c r="B588" s="94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</row>
    <row r="589" spans="1:18">
      <c r="A589" s="92"/>
      <c r="B589" s="94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</row>
    <row r="590" spans="1:18">
      <c r="A590" s="92"/>
      <c r="B590" s="94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</row>
    <row r="591" spans="1:18">
      <c r="A591" s="92"/>
      <c r="B591" s="94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</row>
    <row r="592" spans="1:18">
      <c r="A592" s="92"/>
      <c r="B592" s="94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</row>
    <row r="593" spans="1:18">
      <c r="A593" s="92"/>
      <c r="B593" s="94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</row>
    <row r="594" spans="1:18">
      <c r="A594" s="92"/>
      <c r="B594" s="94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</row>
    <row r="595" spans="1:18">
      <c r="A595" s="92"/>
      <c r="B595" s="94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</row>
    <row r="596" spans="1:18">
      <c r="A596" s="92"/>
      <c r="B596" s="94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</row>
    <row r="597" spans="1:18">
      <c r="A597" s="92"/>
      <c r="B597" s="94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</row>
    <row r="598" spans="1:18">
      <c r="A598" s="92"/>
      <c r="B598" s="94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</row>
    <row r="599" spans="1:18">
      <c r="A599" s="92"/>
      <c r="B599" s="94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</row>
    <row r="600" spans="1:18">
      <c r="A600" s="92"/>
      <c r="B600" s="94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</row>
    <row r="601" spans="1:18">
      <c r="A601" s="92"/>
      <c r="B601" s="94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</row>
    <row r="602" spans="1:18">
      <c r="A602" s="92"/>
      <c r="B602" s="94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</row>
    <row r="603" spans="1:18">
      <c r="A603" s="92"/>
      <c r="B603" s="94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</row>
    <row r="604" spans="1:18">
      <c r="A604" s="92"/>
      <c r="B604" s="94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</row>
    <row r="605" spans="1:18">
      <c r="A605" s="92"/>
      <c r="B605" s="94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</row>
    <row r="606" spans="1:18">
      <c r="A606" s="92"/>
      <c r="B606" s="94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</row>
    <row r="607" spans="1:18">
      <c r="A607" s="92"/>
      <c r="B607" s="94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</row>
    <row r="608" spans="1:18">
      <c r="A608" s="92"/>
      <c r="B608" s="94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</row>
    <row r="609" spans="1:18">
      <c r="A609" s="92"/>
      <c r="B609" s="94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</row>
    <row r="610" spans="1:18">
      <c r="A610" s="92"/>
      <c r="B610" s="94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</row>
    <row r="611" spans="1:18">
      <c r="A611" s="92"/>
      <c r="B611" s="94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</row>
    <row r="612" spans="1:18">
      <c r="A612" s="92"/>
      <c r="B612" s="94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</row>
    <row r="613" spans="1:18">
      <c r="A613" s="92"/>
      <c r="B613" s="94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</row>
    <row r="614" spans="1:18">
      <c r="A614" s="92"/>
      <c r="B614" s="94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</row>
    <row r="615" spans="1:18">
      <c r="A615" s="92"/>
      <c r="B615" s="94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</row>
    <row r="616" spans="1:18">
      <c r="A616" s="92"/>
      <c r="B616" s="94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</row>
    <row r="617" spans="1:18">
      <c r="A617" s="92"/>
      <c r="B617" s="94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</row>
    <row r="618" spans="1:18">
      <c r="A618" s="92"/>
      <c r="B618" s="94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</row>
    <row r="619" spans="1:18">
      <c r="A619" s="92"/>
      <c r="B619" s="94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</row>
    <row r="620" spans="1:18">
      <c r="A620" s="92"/>
      <c r="B620" s="94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</row>
    <row r="621" spans="1:18">
      <c r="A621" s="92"/>
      <c r="B621" s="94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</row>
    <row r="622" spans="1:18">
      <c r="A622" s="92"/>
      <c r="B622" s="94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</row>
    <row r="623" spans="1:18">
      <c r="A623" s="92"/>
      <c r="B623" s="94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</row>
    <row r="624" spans="1:18">
      <c r="A624" s="92"/>
      <c r="B624" s="94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</row>
    <row r="625" spans="1:18">
      <c r="A625" s="92"/>
      <c r="B625" s="94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</row>
    <row r="626" spans="1:18">
      <c r="A626" s="92"/>
      <c r="B626" s="94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</row>
    <row r="627" spans="1:18">
      <c r="A627" s="92"/>
      <c r="B627" s="94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</row>
    <row r="628" spans="1:18">
      <c r="A628" s="92"/>
      <c r="B628" s="94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</row>
    <row r="629" spans="1:18">
      <c r="A629" s="92"/>
      <c r="B629" s="94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</row>
    <row r="630" spans="1:18">
      <c r="A630" s="92"/>
      <c r="B630" s="94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</row>
    <row r="631" spans="1:18">
      <c r="A631" s="92"/>
      <c r="B631" s="94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</row>
    <row r="632" spans="1:18">
      <c r="A632" s="92"/>
      <c r="B632" s="94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</row>
    <row r="633" spans="1:18">
      <c r="A633" s="92"/>
      <c r="B633" s="94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</row>
    <row r="634" spans="1:18">
      <c r="A634" s="92"/>
      <c r="B634" s="94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</row>
    <row r="635" spans="1:18">
      <c r="A635" s="92"/>
      <c r="B635" s="94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</row>
    <row r="636" spans="1:18">
      <c r="A636" s="92"/>
      <c r="B636" s="94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1:18">
      <c r="A637" s="92"/>
      <c r="B637" s="94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1:18">
      <c r="A638" s="92"/>
      <c r="B638" s="94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1:18">
      <c r="A639" s="92"/>
      <c r="B639" s="94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1:18">
      <c r="A640" s="92"/>
      <c r="B640" s="94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1:18">
      <c r="A641" s="92"/>
      <c r="B641" s="94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1:18">
      <c r="A642" s="92"/>
      <c r="B642" s="94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1:18">
      <c r="A643" s="92"/>
      <c r="B643" s="94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1:18">
      <c r="A644" s="92"/>
      <c r="B644" s="94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1:18">
      <c r="A645" s="92"/>
      <c r="B645" s="94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1:18">
      <c r="A646" s="92"/>
      <c r="B646" s="94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1:18">
      <c r="A647" s="92"/>
      <c r="B647" s="94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8" spans="1:18">
      <c r="A648" s="92"/>
      <c r="B648" s="94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</row>
    <row r="649" spans="1:18">
      <c r="A649" s="92"/>
      <c r="B649" s="94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</row>
    <row r="650" spans="1:18">
      <c r="A650" s="92"/>
      <c r="B650" s="94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</row>
    <row r="651" spans="1:18">
      <c r="A651" s="92"/>
      <c r="B651" s="94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</row>
    <row r="652" spans="1:18">
      <c r="A652" s="92"/>
      <c r="B652" s="94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</row>
    <row r="653" spans="1:18">
      <c r="A653" s="92"/>
      <c r="B653" s="94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</row>
    <row r="654" spans="1:18">
      <c r="A654" s="92"/>
      <c r="B654" s="94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</row>
    <row r="655" spans="1:18">
      <c r="A655" s="92"/>
      <c r="B655" s="94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</row>
    <row r="656" spans="1:18">
      <c r="A656" s="92"/>
      <c r="B656" s="94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</row>
    <row r="657" spans="1:18">
      <c r="A657" s="92"/>
      <c r="B657" s="94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</row>
    <row r="658" spans="1:18">
      <c r="A658" s="92"/>
      <c r="B658" s="94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</row>
    <row r="659" spans="1:18">
      <c r="A659" s="92"/>
      <c r="B659" s="94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</row>
    <row r="660" spans="1:18">
      <c r="A660" s="92"/>
      <c r="B660" s="94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</row>
    <row r="661" spans="1:18">
      <c r="A661" s="92"/>
      <c r="B661" s="94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</row>
    <row r="662" spans="1:18">
      <c r="A662" s="92"/>
      <c r="B662" s="94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</row>
    <row r="663" spans="1:18">
      <c r="A663" s="92"/>
      <c r="B663" s="94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</row>
    <row r="664" spans="1:18">
      <c r="A664" s="92"/>
      <c r="B664" s="94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</row>
    <row r="665" spans="1:18">
      <c r="A665" s="92"/>
      <c r="B665" s="94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</row>
    <row r="666" spans="1:18">
      <c r="A666" s="92"/>
      <c r="B666" s="94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</row>
    <row r="667" spans="1:18">
      <c r="A667" s="92"/>
      <c r="B667" s="94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</row>
    <row r="668" spans="1:18">
      <c r="A668" s="92"/>
      <c r="B668" s="94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</row>
    <row r="669" spans="1:18">
      <c r="A669" s="92"/>
      <c r="B669" s="94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</row>
    <row r="670" spans="1:18">
      <c r="A670" s="92"/>
      <c r="B670" s="94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</row>
    <row r="671" spans="1:18">
      <c r="A671" s="92"/>
      <c r="B671" s="94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</row>
    <row r="672" spans="1:18">
      <c r="A672" s="92"/>
      <c r="B672" s="94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</row>
    <row r="673" spans="1:18">
      <c r="A673" s="92"/>
      <c r="B673" s="94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</row>
    <row r="674" spans="1:18">
      <c r="A674" s="92"/>
      <c r="B674" s="94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</row>
    <row r="675" spans="1:18">
      <c r="A675" s="92"/>
      <c r="B675" s="94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</row>
    <row r="676" spans="1:18">
      <c r="A676" s="92"/>
      <c r="B676" s="94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</row>
    <row r="677" spans="1:18">
      <c r="A677" s="92"/>
      <c r="B677" s="94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</row>
    <row r="678" spans="1:18">
      <c r="A678" s="92"/>
      <c r="B678" s="94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</row>
    <row r="679" spans="1:18">
      <c r="A679" s="92"/>
      <c r="B679" s="94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</row>
    <row r="680" spans="1:18">
      <c r="A680" s="92"/>
      <c r="B680" s="94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</row>
    <row r="681" spans="1:18">
      <c r="A681" s="92"/>
      <c r="B681" s="94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</row>
    <row r="682" spans="1:18">
      <c r="A682" s="92"/>
      <c r="B682" s="94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</row>
    <row r="683" spans="1:18">
      <c r="A683" s="92"/>
      <c r="B683" s="94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</row>
    <row r="684" spans="1:18">
      <c r="A684" s="92"/>
      <c r="B684" s="94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</row>
    <row r="685" spans="1:18">
      <c r="A685" s="92"/>
      <c r="B685" s="94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</row>
    <row r="686" spans="1:18">
      <c r="A686" s="92"/>
      <c r="B686" s="94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</row>
    <row r="687" spans="1:18">
      <c r="A687" s="92"/>
      <c r="B687" s="94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</row>
    <row r="688" spans="1:18">
      <c r="A688" s="92"/>
      <c r="B688" s="94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</row>
    <row r="689" spans="1:18">
      <c r="A689" s="92"/>
      <c r="B689" s="94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</row>
    <row r="690" spans="1:18">
      <c r="A690" s="92"/>
      <c r="B690" s="94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</row>
    <row r="691" spans="1:18">
      <c r="A691" s="92"/>
      <c r="B691" s="94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</row>
    <row r="692" spans="1:18">
      <c r="A692" s="92"/>
      <c r="B692" s="94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</row>
    <row r="693" spans="1:18">
      <c r="A693" s="92"/>
      <c r="B693" s="94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</row>
    <row r="694" spans="1:18">
      <c r="A694" s="92"/>
      <c r="B694" s="94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</row>
    <row r="695" spans="1:18">
      <c r="A695" s="92"/>
      <c r="B695" s="94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</row>
    <row r="696" spans="1:18">
      <c r="A696" s="92"/>
      <c r="B696" s="94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</row>
    <row r="697" spans="1:18">
      <c r="A697" s="92"/>
      <c r="B697" s="94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</row>
    <row r="698" spans="1:18">
      <c r="A698" s="92"/>
      <c r="B698" s="94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</row>
    <row r="699" spans="1:18">
      <c r="A699" s="92"/>
      <c r="B699" s="94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</row>
    <row r="700" spans="1:18">
      <c r="A700" s="92"/>
      <c r="B700" s="94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</row>
    <row r="701" spans="1:18">
      <c r="A701" s="92"/>
      <c r="B701" s="94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</row>
    <row r="702" spans="1:18">
      <c r="A702" s="92"/>
      <c r="B702" s="94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</row>
    <row r="703" spans="1:18">
      <c r="A703" s="92"/>
      <c r="B703" s="94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</row>
    <row r="704" spans="1:18">
      <c r="A704" s="92"/>
      <c r="B704" s="94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</row>
    <row r="705" spans="1:18">
      <c r="A705" s="92"/>
      <c r="B705" s="94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</row>
    <row r="706" spans="1:18">
      <c r="A706" s="92"/>
      <c r="B706" s="94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</row>
    <row r="707" spans="1:18">
      <c r="A707" s="92"/>
      <c r="B707" s="94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</row>
    <row r="708" spans="1:18">
      <c r="A708" s="92"/>
      <c r="B708" s="94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</row>
    <row r="709" spans="1:18">
      <c r="A709" s="92"/>
      <c r="B709" s="94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</row>
    <row r="710" spans="1:18">
      <c r="A710" s="92"/>
      <c r="B710" s="94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</row>
    <row r="711" spans="1:18">
      <c r="A711" s="92"/>
      <c r="B711" s="94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</row>
    <row r="712" spans="1:18">
      <c r="A712" s="92"/>
      <c r="B712" s="94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</row>
    <row r="713" spans="1:18">
      <c r="A713" s="92"/>
      <c r="B713" s="94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</row>
    <row r="714" spans="1:18">
      <c r="A714" s="92"/>
      <c r="B714" s="94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</row>
    <row r="715" spans="1:18">
      <c r="A715" s="92"/>
      <c r="B715" s="94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</row>
    <row r="716" spans="1:18">
      <c r="A716" s="92"/>
      <c r="B716" s="94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</row>
    <row r="717" spans="1:18">
      <c r="A717" s="92"/>
      <c r="B717" s="94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</row>
    <row r="718" spans="1:18">
      <c r="A718" s="92"/>
      <c r="B718" s="94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</row>
    <row r="719" spans="1:18">
      <c r="A719" s="92"/>
      <c r="B719" s="94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</row>
    <row r="720" spans="1:18">
      <c r="A720" s="92"/>
      <c r="B720" s="94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</row>
    <row r="721" spans="1:18">
      <c r="A721" s="92"/>
      <c r="B721" s="94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</row>
    <row r="722" spans="1:18">
      <c r="A722" s="92"/>
      <c r="B722" s="94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</row>
    <row r="723" spans="1:18">
      <c r="A723" s="92"/>
      <c r="B723" s="94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</row>
    <row r="724" spans="1:18">
      <c r="A724" s="92"/>
      <c r="B724" s="94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</row>
    <row r="725" spans="1:18">
      <c r="A725" s="92"/>
      <c r="B725" s="94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</row>
    <row r="726" spans="1:18">
      <c r="A726" s="92"/>
      <c r="B726" s="94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</row>
    <row r="727" spans="1:18">
      <c r="A727" s="92"/>
      <c r="B727" s="94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</row>
    <row r="728" spans="1:18">
      <c r="A728" s="92"/>
      <c r="B728" s="94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</row>
    <row r="729" spans="1:18">
      <c r="A729" s="92"/>
      <c r="B729" s="94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</row>
    <row r="730" spans="1:18">
      <c r="A730" s="92"/>
      <c r="B730" s="94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</row>
    <row r="731" spans="1:18">
      <c r="A731" s="92"/>
      <c r="B731" s="94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</row>
    <row r="732" spans="1:18">
      <c r="A732" s="92"/>
      <c r="B732" s="94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</row>
    <row r="733" spans="1:18">
      <c r="A733" s="92"/>
      <c r="B733" s="94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</row>
    <row r="734" spans="1:18">
      <c r="A734" s="92"/>
      <c r="B734" s="94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</row>
    <row r="735" spans="1:18">
      <c r="A735" s="92"/>
      <c r="B735" s="94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</row>
    <row r="736" spans="1:18">
      <c r="A736" s="92"/>
      <c r="B736" s="94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</row>
    <row r="737" spans="1:18">
      <c r="A737" s="92"/>
      <c r="B737" s="94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</row>
    <row r="738" spans="1:18">
      <c r="A738" s="92"/>
      <c r="B738" s="94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</row>
    <row r="739" spans="1:18">
      <c r="A739" s="92"/>
      <c r="B739" s="94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</row>
    <row r="740" spans="1:18">
      <c r="A740" s="92"/>
      <c r="B740" s="94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</row>
    <row r="741" spans="1:18">
      <c r="A741" s="92"/>
      <c r="B741" s="94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</row>
    <row r="742" spans="1:18">
      <c r="A742" s="92"/>
      <c r="B742" s="94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</row>
    <row r="743" spans="1:18">
      <c r="A743" s="92"/>
      <c r="B743" s="94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</row>
    <row r="744" spans="1:18">
      <c r="A744" s="92"/>
      <c r="B744" s="94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</row>
    <row r="745" spans="1:18">
      <c r="A745" s="92"/>
      <c r="B745" s="94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</row>
    <row r="746" spans="1:18">
      <c r="A746" s="92"/>
      <c r="B746" s="94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</row>
    <row r="747" spans="1:18">
      <c r="A747" s="92"/>
      <c r="B747" s="94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</row>
    <row r="748" spans="1:18">
      <c r="A748" s="92"/>
      <c r="B748" s="94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</row>
    <row r="749" spans="1:18">
      <c r="A749" s="92"/>
      <c r="B749" s="94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</row>
    <row r="750" spans="1:18">
      <c r="A750" s="92"/>
      <c r="B750" s="94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</row>
    <row r="751" spans="1:18">
      <c r="A751" s="92"/>
      <c r="B751" s="94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</row>
    <row r="752" spans="1:18">
      <c r="A752" s="92"/>
      <c r="B752" s="94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</row>
    <row r="753" spans="1:18">
      <c r="A753" s="92"/>
      <c r="B753" s="94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</row>
    <row r="754" spans="1:18">
      <c r="A754" s="92"/>
      <c r="B754" s="94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</row>
    <row r="755" spans="1:18">
      <c r="A755" s="92"/>
      <c r="B755" s="94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</row>
    <row r="756" spans="1:18">
      <c r="A756" s="92"/>
      <c r="B756" s="94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</row>
    <row r="757" spans="1:18">
      <c r="A757" s="92"/>
      <c r="B757" s="94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</row>
    <row r="758" spans="1:18">
      <c r="A758" s="92"/>
      <c r="B758" s="94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</row>
    <row r="759" spans="1:18">
      <c r="A759" s="92"/>
      <c r="B759" s="94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</row>
    <row r="760" spans="1:18">
      <c r="A760" s="92"/>
      <c r="B760" s="94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</row>
    <row r="761" spans="1:18">
      <c r="A761" s="92"/>
      <c r="B761" s="94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</row>
    <row r="762" spans="1:18">
      <c r="A762" s="92"/>
      <c r="B762" s="94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</row>
    <row r="763" spans="1:18">
      <c r="A763" s="92"/>
      <c r="B763" s="94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</row>
    <row r="764" spans="1:18">
      <c r="A764" s="92"/>
      <c r="B764" s="94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</row>
    <row r="765" spans="1:18">
      <c r="A765" s="92"/>
      <c r="B765" s="94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</row>
    <row r="766" spans="1:18">
      <c r="A766" s="92"/>
      <c r="B766" s="94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</row>
    <row r="767" spans="1:18">
      <c r="A767" s="92"/>
      <c r="B767" s="94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</row>
    <row r="768" spans="1:18">
      <c r="A768" s="92"/>
      <c r="B768" s="94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</row>
    <row r="769" spans="1:18">
      <c r="A769" s="92"/>
      <c r="B769" s="94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</row>
    <row r="770" spans="1:18">
      <c r="A770" s="92"/>
      <c r="B770" s="94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</row>
    <row r="771" spans="1:18">
      <c r="A771" s="92"/>
      <c r="B771" s="94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</row>
    <row r="772" spans="1:18">
      <c r="A772" s="92"/>
      <c r="B772" s="94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</row>
    <row r="773" spans="1:18">
      <c r="A773" s="92"/>
      <c r="B773" s="94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</row>
    <row r="774" spans="1:18">
      <c r="A774" s="92"/>
      <c r="B774" s="94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</row>
    <row r="775" spans="1:18">
      <c r="A775" s="92"/>
      <c r="B775" s="94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</row>
    <row r="776" spans="1:18">
      <c r="A776" s="92"/>
      <c r="B776" s="94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</row>
    <row r="777" spans="1:18">
      <c r="A777" s="92"/>
      <c r="B777" s="94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</row>
    <row r="778" spans="1:18">
      <c r="A778" s="92"/>
      <c r="B778" s="94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</row>
    <row r="779" spans="1:18">
      <c r="A779" s="92"/>
      <c r="B779" s="94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</row>
    <row r="780" spans="1:18">
      <c r="A780" s="92"/>
      <c r="B780" s="94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</row>
    <row r="781" spans="1:18">
      <c r="A781" s="92"/>
      <c r="B781" s="94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</row>
    <row r="782" spans="1:18">
      <c r="A782" s="92"/>
      <c r="B782" s="94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</row>
    <row r="783" spans="1:18">
      <c r="A783" s="92"/>
      <c r="B783" s="94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</row>
    <row r="784" spans="1:18">
      <c r="A784" s="92"/>
      <c r="B784" s="94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</row>
    <row r="785" spans="1:18">
      <c r="A785" s="92"/>
      <c r="B785" s="94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</row>
    <row r="786" spans="1:18">
      <c r="A786" s="92"/>
      <c r="B786" s="94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</row>
    <row r="787" spans="1:18">
      <c r="A787" s="92"/>
      <c r="B787" s="94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</row>
    <row r="788" spans="1:18">
      <c r="A788" s="92"/>
      <c r="B788" s="94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</row>
    <row r="789" spans="1:18">
      <c r="A789" s="92"/>
      <c r="B789" s="94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</row>
    <row r="790" spans="1:18">
      <c r="A790" s="92"/>
      <c r="B790" s="94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</row>
    <row r="791" spans="1:18">
      <c r="A791" s="92"/>
      <c r="B791" s="94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</row>
    <row r="792" spans="1:18">
      <c r="A792" s="92"/>
      <c r="B792" s="94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</row>
    <row r="793" spans="1:18">
      <c r="A793" s="92"/>
      <c r="B793" s="94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</row>
    <row r="794" spans="1:18">
      <c r="A794" s="92"/>
      <c r="B794" s="94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</row>
    <row r="795" spans="1:18">
      <c r="A795" s="92"/>
      <c r="B795" s="94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</row>
    <row r="796" spans="1:18">
      <c r="A796" s="92"/>
      <c r="B796" s="94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</row>
    <row r="797" spans="1:18">
      <c r="A797" s="92"/>
      <c r="B797" s="94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</row>
    <row r="798" spans="1:18">
      <c r="A798" s="92"/>
      <c r="B798" s="94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</row>
    <row r="799" spans="1:18">
      <c r="A799" s="92"/>
      <c r="B799" s="94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</row>
    <row r="800" spans="1:18">
      <c r="A800" s="92"/>
      <c r="B800" s="94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</row>
    <row r="801" spans="1:18">
      <c r="A801" s="92"/>
      <c r="B801" s="94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</row>
    <row r="802" spans="1:18">
      <c r="A802" s="92"/>
      <c r="B802" s="94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</row>
    <row r="803" spans="1:18">
      <c r="A803" s="92"/>
      <c r="B803" s="94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</row>
    <row r="804" spans="1:18">
      <c r="A804" s="92"/>
      <c r="B804" s="94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</row>
    <row r="805" spans="1:18">
      <c r="A805" s="92"/>
      <c r="B805" s="94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</row>
    <row r="806" spans="1:18">
      <c r="A806" s="92"/>
      <c r="B806" s="94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</row>
    <row r="807" spans="1:18">
      <c r="A807" s="92"/>
      <c r="B807" s="94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</row>
    <row r="808" spans="1:18">
      <c r="A808" s="92"/>
      <c r="B808" s="94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</row>
    <row r="809" spans="1:18">
      <c r="A809" s="92"/>
      <c r="B809" s="94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</row>
    <row r="810" spans="1:18">
      <c r="A810" s="92"/>
      <c r="B810" s="94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</row>
    <row r="811" spans="1:18">
      <c r="A811" s="92"/>
      <c r="B811" s="94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</row>
    <row r="812" spans="1:18">
      <c r="A812" s="92"/>
      <c r="B812" s="94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</row>
    <row r="813" spans="1:18">
      <c r="A813" s="92"/>
      <c r="B813" s="94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</row>
    <row r="814" spans="1:18">
      <c r="A814" s="92"/>
      <c r="B814" s="94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</row>
    <row r="815" spans="1:18">
      <c r="A815" s="92"/>
      <c r="B815" s="94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</row>
    <row r="816" spans="1:18">
      <c r="A816" s="92"/>
      <c r="B816" s="94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</row>
    <row r="817" spans="1:18">
      <c r="A817" s="92"/>
      <c r="B817" s="94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</row>
    <row r="818" spans="1:18">
      <c r="A818" s="92"/>
      <c r="B818" s="94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</row>
    <row r="819" spans="1:18">
      <c r="A819" s="92"/>
      <c r="B819" s="94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</row>
    <row r="820" spans="1:18">
      <c r="A820" s="92"/>
      <c r="B820" s="94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</row>
    <row r="821" spans="1:18">
      <c r="A821" s="92"/>
      <c r="B821" s="94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</row>
    <row r="822" spans="1:18">
      <c r="A822" s="92"/>
      <c r="B822" s="94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</row>
    <row r="823" spans="1:18">
      <c r="A823" s="92"/>
      <c r="B823" s="94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</row>
    <row r="824" spans="1:18">
      <c r="A824" s="92"/>
      <c r="B824" s="94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</row>
    <row r="825" spans="1:18">
      <c r="A825" s="92"/>
      <c r="B825" s="94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</row>
    <row r="826" spans="1:18">
      <c r="A826" s="92"/>
      <c r="B826" s="94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</row>
    <row r="827" spans="1:18">
      <c r="A827" s="92"/>
      <c r="B827" s="94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</row>
    <row r="828" spans="1:18">
      <c r="A828" s="92"/>
      <c r="B828" s="94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</row>
    <row r="829" spans="1:18">
      <c r="A829" s="92"/>
      <c r="B829" s="94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</row>
    <row r="830" spans="1:18">
      <c r="A830" s="92"/>
      <c r="B830" s="94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</row>
    <row r="831" spans="1:18">
      <c r="A831" s="92"/>
      <c r="B831" s="94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</row>
    <row r="832" spans="1:18">
      <c r="A832" s="92"/>
      <c r="B832" s="94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</row>
    <row r="833" spans="1:18">
      <c r="A833" s="92"/>
      <c r="B833" s="94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</row>
    <row r="834" spans="1:18">
      <c r="A834" s="92"/>
      <c r="B834" s="94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</row>
    <row r="835" spans="1:18">
      <c r="A835" s="92"/>
      <c r="B835" s="94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</row>
    <row r="836" spans="1:18">
      <c r="A836" s="92"/>
      <c r="B836" s="94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</row>
    <row r="837" spans="1:18">
      <c r="A837" s="92"/>
      <c r="B837" s="94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</row>
    <row r="838" spans="1:18">
      <c r="A838" s="92"/>
      <c r="B838" s="94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</row>
    <row r="839" spans="1:18">
      <c r="A839" s="92"/>
      <c r="B839" s="94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</row>
    <row r="840" spans="1:18">
      <c r="A840" s="92"/>
      <c r="B840" s="94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</row>
    <row r="841" spans="1:18">
      <c r="A841" s="92"/>
      <c r="B841" s="94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</row>
    <row r="842" spans="1:18">
      <c r="A842" s="92"/>
      <c r="B842" s="94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</row>
    <row r="843" spans="1:18">
      <c r="A843" s="92"/>
      <c r="B843" s="94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</row>
    <row r="844" spans="1:18">
      <c r="A844" s="92"/>
      <c r="B844" s="94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</row>
    <row r="845" spans="1:18">
      <c r="A845" s="92"/>
      <c r="B845" s="94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</row>
    <row r="846" spans="1:18">
      <c r="A846" s="92"/>
      <c r="B846" s="94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</row>
    <row r="847" spans="1:18">
      <c r="A847" s="92"/>
      <c r="B847" s="94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</row>
    <row r="848" spans="1:18">
      <c r="A848" s="92"/>
      <c r="B848" s="94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</row>
    <row r="849" spans="1:18">
      <c r="A849" s="92"/>
      <c r="B849" s="94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</row>
    <row r="850" spans="1:18">
      <c r="A850" s="92"/>
      <c r="B850" s="94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</row>
    <row r="851" spans="1:18">
      <c r="A851" s="92"/>
      <c r="B851" s="94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</row>
    <row r="852" spans="1:18">
      <c r="A852" s="92"/>
      <c r="B852" s="94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</row>
    <row r="853" spans="1:18">
      <c r="A853" s="92"/>
      <c r="B853" s="94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</row>
    <row r="854" spans="1:18">
      <c r="A854" s="92"/>
      <c r="B854" s="94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</row>
    <row r="855" spans="1:18">
      <c r="A855" s="92"/>
      <c r="B855" s="94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</row>
    <row r="856" spans="1:18">
      <c r="A856" s="92"/>
      <c r="B856" s="94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</row>
    <row r="857" spans="1:18">
      <c r="A857" s="92"/>
      <c r="B857" s="94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</row>
    <row r="858" spans="1:18">
      <c r="A858" s="92"/>
      <c r="B858" s="94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</row>
    <row r="859" spans="1:18">
      <c r="A859" s="92"/>
      <c r="B859" s="94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</row>
    <row r="860" spans="1:18">
      <c r="A860" s="92"/>
      <c r="B860" s="94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</row>
    <row r="861" spans="1:18">
      <c r="A861" s="92"/>
      <c r="B861" s="94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</row>
    <row r="862" spans="1:18">
      <c r="A862" s="92"/>
      <c r="B862" s="94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</row>
    <row r="863" spans="1:18">
      <c r="A863" s="92"/>
      <c r="B863" s="94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</row>
    <row r="864" spans="1:18">
      <c r="A864" s="92"/>
      <c r="B864" s="94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</row>
    <row r="865" spans="1:18">
      <c r="A865" s="92"/>
      <c r="B865" s="94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</row>
    <row r="866" spans="1:18">
      <c r="A866" s="92"/>
      <c r="B866" s="94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</row>
    <row r="867" spans="1:18">
      <c r="A867" s="92"/>
      <c r="B867" s="94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</row>
    <row r="868" spans="1:18">
      <c r="A868" s="92"/>
      <c r="B868" s="94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</row>
    <row r="869" spans="1:18">
      <c r="A869" s="92"/>
      <c r="B869" s="94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</row>
    <row r="870" spans="1:18">
      <c r="A870" s="92"/>
      <c r="B870" s="94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</row>
    <row r="871" spans="1:18">
      <c r="A871" s="92"/>
      <c r="B871" s="94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</row>
    <row r="872" spans="1:18">
      <c r="A872" s="92"/>
      <c r="B872" s="94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</row>
    <row r="873" spans="1:18">
      <c r="A873" s="92"/>
      <c r="B873" s="94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</row>
    <row r="874" spans="1:18">
      <c r="A874" s="92"/>
      <c r="B874" s="94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</row>
    <row r="875" spans="1:18">
      <c r="A875" s="92"/>
      <c r="B875" s="94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</row>
    <row r="876" spans="1:18">
      <c r="A876" s="92"/>
      <c r="B876" s="94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</row>
    <row r="877" spans="1:18">
      <c r="A877" s="92"/>
      <c r="B877" s="94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</row>
    <row r="878" spans="1:18">
      <c r="A878" s="92"/>
      <c r="B878" s="94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</row>
    <row r="879" spans="1:18">
      <c r="A879" s="92"/>
      <c r="B879" s="94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</row>
    <row r="880" spans="1:18">
      <c r="A880" s="92"/>
      <c r="B880" s="94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</row>
    <row r="881" spans="1:18">
      <c r="A881" s="92"/>
      <c r="B881" s="94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</row>
    <row r="882" spans="1:18">
      <c r="A882" s="92"/>
      <c r="B882" s="94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</row>
    <row r="883" spans="1:18">
      <c r="A883" s="92"/>
      <c r="B883" s="94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</row>
    <row r="884" spans="1:18">
      <c r="A884" s="92"/>
      <c r="B884" s="94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</row>
    <row r="885" spans="1:18">
      <c r="A885" s="92"/>
      <c r="B885" s="94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</row>
    <row r="886" spans="1:18">
      <c r="A886" s="92"/>
      <c r="B886" s="94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</row>
    <row r="887" spans="1:18">
      <c r="A887" s="92"/>
      <c r="B887" s="94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</row>
    <row r="888" spans="1:18">
      <c r="A888" s="92"/>
      <c r="B888" s="94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</row>
    <row r="889" spans="1:18">
      <c r="A889" s="92"/>
      <c r="B889" s="94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</row>
    <row r="890" spans="1:18">
      <c r="A890" s="92"/>
      <c r="B890" s="94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</row>
    <row r="891" spans="1:18">
      <c r="A891" s="92"/>
      <c r="B891" s="94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</row>
    <row r="892" spans="1:18">
      <c r="A892" s="92"/>
      <c r="B892" s="94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1:18">
      <c r="A893" s="92"/>
      <c r="B893" s="94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1:18">
      <c r="A894" s="92"/>
      <c r="B894" s="94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1:18">
      <c r="A895" s="92"/>
      <c r="B895" s="94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1:18">
      <c r="A896" s="92"/>
      <c r="B896" s="94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1:18">
      <c r="A897" s="92"/>
      <c r="B897" s="94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1:18">
      <c r="A898" s="92"/>
      <c r="B898" s="94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1:18">
      <c r="A899" s="92"/>
      <c r="B899" s="94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1:18">
      <c r="A900" s="92"/>
      <c r="B900" s="94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1:18">
      <c r="A901" s="92"/>
      <c r="B901" s="94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1:18">
      <c r="A902" s="92"/>
      <c r="B902" s="94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3" spans="1:18">
      <c r="A903" s="92"/>
      <c r="B903" s="94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</row>
    <row r="904" spans="1:18">
      <c r="A904" s="92"/>
      <c r="B904" s="94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</row>
    <row r="905" spans="1:18">
      <c r="A905" s="92"/>
      <c r="B905" s="94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</row>
    <row r="906" spans="1:18">
      <c r="A906" s="92"/>
      <c r="B906" s="94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</row>
    <row r="907" spans="1:18">
      <c r="A907" s="92"/>
      <c r="B907" s="94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</row>
    <row r="908" spans="1:18">
      <c r="A908" s="92"/>
      <c r="B908" s="94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</row>
    <row r="909" spans="1:18">
      <c r="A909" s="92"/>
      <c r="B909" s="94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</row>
    <row r="910" spans="1:18">
      <c r="A910" s="92"/>
      <c r="B910" s="94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</row>
    <row r="911" spans="1:18">
      <c r="A911" s="92"/>
      <c r="B911" s="94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</row>
    <row r="912" spans="1:18">
      <c r="A912" s="92"/>
      <c r="B912" s="94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</row>
    <row r="913" spans="1:18">
      <c r="A913" s="92"/>
      <c r="B913" s="94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</row>
    <row r="914" spans="1:18">
      <c r="A914" s="92"/>
      <c r="B914" s="94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</row>
    <row r="915" spans="1:18">
      <c r="A915" s="92"/>
      <c r="B915" s="94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</row>
    <row r="916" spans="1:18">
      <c r="A916" s="92"/>
      <c r="B916" s="94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</row>
    <row r="917" spans="1:18">
      <c r="A917" s="92"/>
      <c r="B917" s="94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</row>
    <row r="918" spans="1:18">
      <c r="A918" s="92"/>
      <c r="B918" s="94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</row>
    <row r="919" spans="1:18">
      <c r="A919" s="92"/>
      <c r="B919" s="94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</row>
    <row r="920" spans="1:18">
      <c r="A920" s="92"/>
      <c r="B920" s="94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</row>
    <row r="921" spans="1:18">
      <c r="A921" s="92"/>
      <c r="B921" s="94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</row>
    <row r="922" spans="1:18">
      <c r="A922" s="92"/>
      <c r="B922" s="94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</row>
    <row r="923" spans="1:18">
      <c r="A923" s="92"/>
      <c r="B923" s="94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</row>
    <row r="924" spans="1:18">
      <c r="A924" s="92"/>
      <c r="B924" s="94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</row>
    <row r="925" spans="1:18">
      <c r="A925" s="92"/>
      <c r="B925" s="94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</row>
    <row r="926" spans="1:18">
      <c r="A926" s="92"/>
      <c r="B926" s="94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</row>
    <row r="927" spans="1:18">
      <c r="A927" s="92"/>
      <c r="B927" s="94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</row>
    <row r="928" spans="1:18">
      <c r="A928" s="92"/>
      <c r="B928" s="94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</row>
    <row r="929" spans="1:18">
      <c r="A929" s="92"/>
      <c r="B929" s="94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</row>
    <row r="930" spans="1:18">
      <c r="A930" s="92"/>
      <c r="B930" s="94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</row>
    <row r="931" spans="1:18">
      <c r="A931" s="92"/>
      <c r="B931" s="94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</row>
    <row r="932" spans="1:18">
      <c r="A932" s="92"/>
      <c r="B932" s="94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</row>
    <row r="933" spans="1:18">
      <c r="A933" s="92"/>
      <c r="B933" s="94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</row>
    <row r="934" spans="1:18">
      <c r="A934" s="92"/>
      <c r="B934" s="94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</row>
    <row r="935" spans="1:18">
      <c r="A935" s="92"/>
      <c r="B935" s="94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</row>
    <row r="936" spans="1:18">
      <c r="A936" s="92"/>
      <c r="B936" s="94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</row>
    <row r="937" spans="1:18">
      <c r="A937" s="92"/>
      <c r="B937" s="94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</row>
    <row r="938" spans="1:18">
      <c r="A938" s="92"/>
      <c r="B938" s="94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</row>
    <row r="939" spans="1:18">
      <c r="A939" s="92"/>
      <c r="B939" s="94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</row>
    <row r="940" spans="1:18">
      <c r="A940" s="92"/>
      <c r="B940" s="94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</row>
    <row r="941" spans="1:18">
      <c r="A941" s="92"/>
      <c r="B941" s="94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</row>
    <row r="942" spans="1:18">
      <c r="A942" s="92"/>
      <c r="B942" s="94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</row>
    <row r="943" spans="1:18">
      <c r="A943" s="92"/>
      <c r="B943" s="94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</row>
    <row r="944" spans="1:18">
      <c r="A944" s="92"/>
      <c r="B944" s="94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</row>
    <row r="945" spans="1:18">
      <c r="A945" s="92"/>
      <c r="B945" s="94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</row>
    <row r="946" spans="1:18">
      <c r="A946" s="92"/>
      <c r="B946" s="94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</row>
    <row r="947" spans="1:18">
      <c r="A947" s="92"/>
      <c r="B947" s="94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</row>
    <row r="948" spans="1:18">
      <c r="A948" s="92"/>
      <c r="B948" s="94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</row>
    <row r="949" spans="1:18">
      <c r="A949" s="92"/>
      <c r="B949" s="94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</row>
    <row r="950" spans="1:18">
      <c r="A950" s="92"/>
      <c r="B950" s="94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</row>
    <row r="951" spans="1:18">
      <c r="A951" s="92"/>
      <c r="B951" s="94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</row>
    <row r="952" spans="1:18">
      <c r="A952" s="92"/>
      <c r="B952" s="94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</row>
    <row r="953" spans="1:18">
      <c r="A953" s="92"/>
      <c r="B953" s="94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</row>
    <row r="954" spans="1:18">
      <c r="A954" s="92"/>
      <c r="B954" s="94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</row>
    <row r="955" spans="1:18">
      <c r="A955" s="92"/>
      <c r="B955" s="94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</row>
    <row r="956" spans="1:18">
      <c r="A956" s="92"/>
      <c r="B956" s="94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</row>
    <row r="957" spans="1:18">
      <c r="A957" s="92"/>
      <c r="B957" s="94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</row>
    <row r="958" spans="1:18">
      <c r="A958" s="92"/>
      <c r="B958" s="94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</row>
    <row r="959" spans="1:18">
      <c r="A959" s="92"/>
      <c r="B959" s="94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</row>
    <row r="960" spans="1:18">
      <c r="A960" s="92"/>
      <c r="B960" s="94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</row>
    <row r="961" spans="1:18">
      <c r="A961" s="92"/>
      <c r="B961" s="94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</row>
    <row r="962" spans="1:18">
      <c r="A962" s="92"/>
      <c r="B962" s="94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</row>
    <row r="963" spans="1:18">
      <c r="A963" s="92"/>
      <c r="B963" s="94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</row>
    <row r="964" spans="1:18">
      <c r="A964" s="92"/>
      <c r="B964" s="94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</row>
    <row r="965" spans="1:18">
      <c r="A965" s="92"/>
      <c r="B965" s="94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</row>
    <row r="966" spans="1:18">
      <c r="A966" s="92"/>
      <c r="B966" s="94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</row>
    <row r="967" spans="1:18">
      <c r="A967" s="92"/>
      <c r="B967" s="94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</row>
    <row r="968" spans="1:18">
      <c r="A968" s="92"/>
      <c r="B968" s="94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</row>
    <row r="969" spans="1:18">
      <c r="A969" s="92"/>
      <c r="B969" s="94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</row>
    <row r="970" spans="1:18">
      <c r="A970" s="92"/>
      <c r="B970" s="94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</row>
    <row r="971" spans="1:18">
      <c r="A971" s="92"/>
      <c r="B971" s="94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</row>
    <row r="972" spans="1:18">
      <c r="A972" s="92"/>
      <c r="B972" s="94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</row>
    <row r="973" spans="1:18">
      <c r="A973" s="92"/>
      <c r="B973" s="94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</row>
    <row r="974" spans="1:18">
      <c r="A974" s="92"/>
      <c r="B974" s="94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</row>
    <row r="975" spans="1:18">
      <c r="A975" s="92"/>
      <c r="B975" s="94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</row>
    <row r="976" spans="1:18">
      <c r="A976" s="92"/>
      <c r="B976" s="94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</row>
    <row r="977" spans="1:18">
      <c r="A977" s="92"/>
      <c r="B977" s="94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</row>
    <row r="978" spans="1:18">
      <c r="A978" s="92"/>
      <c r="B978" s="94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</row>
    <row r="979" spans="1:18">
      <c r="A979" s="92"/>
      <c r="B979" s="94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</row>
    <row r="980" spans="1:18">
      <c r="A980" s="92"/>
      <c r="B980" s="94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</row>
    <row r="981" spans="1:18">
      <c r="A981" s="92"/>
      <c r="B981" s="94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</row>
    <row r="982" spans="1:18">
      <c r="A982" s="92"/>
      <c r="B982" s="94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</row>
    <row r="983" spans="1:18">
      <c r="A983" s="92"/>
      <c r="B983" s="94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</row>
    <row r="984" spans="1:18">
      <c r="A984" s="92"/>
      <c r="B984" s="94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</row>
    <row r="985" spans="1:18">
      <c r="A985" s="92"/>
      <c r="B985" s="94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</row>
    <row r="986" spans="1:18">
      <c r="A986" s="92"/>
      <c r="B986" s="94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</row>
    <row r="987" spans="1:18">
      <c r="A987" s="92"/>
      <c r="B987" s="94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</row>
    <row r="988" spans="1:18">
      <c r="A988" s="92"/>
      <c r="B988" s="94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</row>
    <row r="989" spans="1:18">
      <c r="A989" s="92"/>
      <c r="B989" s="94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</row>
    <row r="990" spans="1:18">
      <c r="A990" s="92"/>
      <c r="B990" s="94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</row>
    <row r="991" spans="1:18">
      <c r="A991" s="92"/>
      <c r="B991" s="94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</row>
    <row r="992" spans="1:18">
      <c r="A992" s="92"/>
      <c r="B992" s="94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</row>
    <row r="993" spans="1:18">
      <c r="A993" s="92"/>
      <c r="B993" s="94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</row>
    <row r="994" spans="1:18">
      <c r="A994" s="92"/>
      <c r="B994" s="94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</row>
    <row r="995" spans="1:18">
      <c r="A995" s="92"/>
      <c r="B995" s="94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</row>
    <row r="996" spans="1:18">
      <c r="A996" s="92"/>
      <c r="B996" s="94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</row>
    <row r="997" spans="1:18">
      <c r="A997" s="92"/>
      <c r="B997" s="94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</row>
    <row r="998" spans="1:18">
      <c r="A998" s="92"/>
      <c r="B998" s="94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</row>
    <row r="999" spans="1:18">
      <c r="A999" s="92"/>
      <c r="B999" s="94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</row>
    <row r="1000" spans="1:18">
      <c r="A1000" s="92"/>
      <c r="B1000" s="94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</row>
    <row r="1001" spans="1:18">
      <c r="A1001" s="92"/>
      <c r="B1001" s="94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</row>
    <row r="1002" spans="1:18">
      <c r="A1002" s="92"/>
      <c r="B1002" s="94"/>
      <c r="C1002" s="92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</row>
    <row r="1003" spans="1:18">
      <c r="A1003" s="92"/>
      <c r="B1003" s="94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</row>
    <row r="1004" spans="1:18">
      <c r="A1004" s="92"/>
      <c r="B1004" s="94"/>
      <c r="C1004" s="92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</row>
    <row r="1005" spans="1:18">
      <c r="A1005" s="92"/>
      <c r="B1005" s="94"/>
      <c r="C1005" s="92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</row>
    <row r="1006" spans="1:18">
      <c r="A1006" s="92"/>
      <c r="B1006" s="94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</row>
    <row r="1007" spans="1:18">
      <c r="A1007" s="92"/>
      <c r="B1007" s="94"/>
      <c r="C1007" s="92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</row>
    <row r="1008" spans="1:18">
      <c r="A1008" s="92"/>
      <c r="B1008" s="94"/>
      <c r="C1008" s="92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</row>
    <row r="1009" spans="1:18">
      <c r="A1009" s="92"/>
      <c r="B1009" s="94"/>
      <c r="C1009" s="92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</row>
    <row r="1010" spans="1:18">
      <c r="A1010" s="92"/>
      <c r="B1010" s="94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</row>
    <row r="1011" spans="1:18">
      <c r="A1011" s="92"/>
      <c r="B1011" s="94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</row>
    <row r="1012" spans="1:18">
      <c r="A1012" s="92"/>
      <c r="B1012" s="94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</row>
    <row r="1013" spans="1:18">
      <c r="A1013" s="92"/>
      <c r="B1013" s="9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</row>
    <row r="1014" spans="1:18">
      <c r="A1014" s="92"/>
      <c r="B1014" s="94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</row>
    <row r="1015" spans="1:18">
      <c r="A1015" s="92"/>
      <c r="B1015" s="94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</row>
    <row r="1016" spans="1:18">
      <c r="A1016" s="92"/>
      <c r="B1016" s="9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</row>
    <row r="1017" spans="1:18">
      <c r="A1017" s="92"/>
      <c r="B1017" s="94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</row>
    <row r="1018" spans="1:18">
      <c r="A1018" s="92"/>
      <c r="B1018" s="94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</row>
    <row r="1019" spans="1:18">
      <c r="A1019" s="92"/>
      <c r="B1019" s="9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</row>
    <row r="1020" spans="1:18">
      <c r="A1020" s="92"/>
      <c r="B1020" s="94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</row>
    <row r="1021" spans="1:18">
      <c r="A1021" s="92"/>
      <c r="B1021" s="94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</row>
    <row r="1022" spans="1:18">
      <c r="A1022" s="92"/>
      <c r="B1022" s="94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</row>
    <row r="1023" spans="1:18">
      <c r="A1023" s="92"/>
      <c r="B1023" s="94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</row>
    <row r="1024" spans="1:18">
      <c r="A1024" s="92"/>
      <c r="B1024" s="94"/>
      <c r="C1024" s="92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</row>
    <row r="1025" spans="1:18">
      <c r="A1025" s="92"/>
      <c r="B1025" s="94"/>
      <c r="C1025" s="92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</row>
    <row r="1026" spans="1:18">
      <c r="A1026" s="92"/>
      <c r="B1026" s="94"/>
      <c r="C1026" s="92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</row>
    <row r="1027" spans="1:18">
      <c r="A1027" s="92"/>
      <c r="B1027" s="94"/>
      <c r="C1027" s="92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</row>
    <row r="1028" spans="1:18">
      <c r="A1028" s="92"/>
      <c r="B1028" s="94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</row>
    <row r="1029" spans="1:18">
      <c r="A1029" s="92"/>
      <c r="B1029" s="94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</row>
    <row r="1030" spans="1:18">
      <c r="A1030" s="92"/>
      <c r="B1030" s="94"/>
      <c r="C1030" s="92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</row>
    <row r="1031" spans="1:18">
      <c r="A1031" s="92"/>
      <c r="B1031" s="94"/>
      <c r="C1031" s="92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</row>
    <row r="1032" spans="1:18">
      <c r="A1032" s="92"/>
      <c r="B1032" s="94"/>
      <c r="C1032" s="92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</row>
    <row r="1033" spans="1:18">
      <c r="A1033" s="92"/>
      <c r="B1033" s="94"/>
      <c r="C1033" s="92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</row>
    <row r="1034" spans="1:18">
      <c r="A1034" s="92"/>
      <c r="B1034" s="94"/>
      <c r="C1034" s="92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</row>
    <row r="1035" spans="1:18">
      <c r="A1035" s="92"/>
      <c r="B1035" s="94"/>
      <c r="C1035" s="92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</row>
    <row r="1036" spans="1:18">
      <c r="A1036" s="92"/>
      <c r="B1036" s="94"/>
      <c r="C1036" s="92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</row>
    <row r="1037" spans="1:18">
      <c r="A1037" s="92"/>
      <c r="B1037" s="94"/>
      <c r="C1037" s="92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</row>
    <row r="1038" spans="1:18">
      <c r="A1038" s="92"/>
      <c r="B1038" s="94"/>
      <c r="C1038" s="92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</row>
    <row r="1039" spans="1:18">
      <c r="A1039" s="92"/>
      <c r="B1039" s="94"/>
      <c r="C1039" s="92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</row>
    <row r="1040" spans="1:18">
      <c r="A1040" s="92"/>
      <c r="B1040" s="94"/>
      <c r="C1040" s="92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</row>
    <row r="1041" spans="1:18">
      <c r="A1041" s="92"/>
      <c r="B1041" s="94"/>
      <c r="C1041" s="92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</row>
    <row r="1042" spans="1:18">
      <c r="A1042" s="92"/>
      <c r="B1042" s="94"/>
      <c r="C1042" s="92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</row>
    <row r="1043" spans="1:18">
      <c r="A1043" s="92"/>
      <c r="B1043" s="94"/>
      <c r="C1043" s="92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</row>
    <row r="1044" spans="1:18">
      <c r="A1044" s="92"/>
      <c r="B1044" s="94"/>
      <c r="C1044" s="92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</row>
    <row r="1045" spans="1:18">
      <c r="A1045" s="92"/>
      <c r="B1045" s="94"/>
      <c r="C1045" s="92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</row>
    <row r="1046" spans="1:18">
      <c r="A1046" s="92"/>
      <c r="B1046" s="94"/>
      <c r="C1046" s="92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</row>
    <row r="1047" spans="1:18">
      <c r="A1047" s="92"/>
      <c r="B1047" s="94"/>
      <c r="C1047" s="92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</row>
    <row r="1048" spans="1:18">
      <c r="A1048" s="92"/>
      <c r="B1048" s="94"/>
      <c r="C1048" s="92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</row>
    <row r="1049" spans="1:18">
      <c r="A1049" s="92"/>
      <c r="B1049" s="94"/>
      <c r="C1049" s="92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</row>
    <row r="1050" spans="1:18">
      <c r="A1050" s="92"/>
      <c r="B1050" s="94"/>
      <c r="C1050" s="92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</row>
    <row r="1051" spans="1:18">
      <c r="A1051" s="92"/>
      <c r="B1051" s="94"/>
      <c r="C1051" s="92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</row>
    <row r="1052" spans="1:18">
      <c r="A1052" s="92"/>
      <c r="B1052" s="94"/>
      <c r="C1052" s="92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</row>
    <row r="1053" spans="1:18">
      <c r="A1053" s="92"/>
      <c r="B1053" s="94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</row>
    <row r="1054" spans="1:18">
      <c r="A1054" s="92"/>
      <c r="B1054" s="94"/>
      <c r="C1054" s="92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</row>
    <row r="1055" spans="1:18">
      <c r="A1055" s="92"/>
      <c r="B1055" s="94"/>
      <c r="C1055" s="92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</row>
    <row r="1056" spans="1:18">
      <c r="A1056" s="92"/>
      <c r="B1056" s="94"/>
      <c r="C1056" s="92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</row>
    <row r="1057" spans="1:18">
      <c r="A1057" s="92"/>
      <c r="B1057" s="94"/>
      <c r="C1057" s="92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</row>
    <row r="1058" spans="1:18">
      <c r="A1058" s="92"/>
      <c r="B1058" s="94"/>
      <c r="C1058" s="92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</row>
    <row r="1059" spans="1:18">
      <c r="A1059" s="92"/>
      <c r="B1059" s="94"/>
      <c r="C1059" s="92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</row>
    <row r="1060" spans="1:18">
      <c r="A1060" s="92"/>
      <c r="B1060" s="94"/>
      <c r="C1060" s="92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</row>
    <row r="1061" spans="1:18">
      <c r="A1061" s="92"/>
      <c r="B1061" s="94"/>
      <c r="C1061" s="92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</row>
    <row r="1062" spans="1:18">
      <c r="A1062" s="92"/>
      <c r="B1062" s="94"/>
      <c r="C1062" s="92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</row>
    <row r="1063" spans="1:18">
      <c r="A1063" s="92"/>
      <c r="B1063" s="94"/>
      <c r="C1063" s="92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</row>
    <row r="1064" spans="1:18">
      <c r="A1064" s="92"/>
      <c r="B1064" s="94"/>
      <c r="C1064" s="92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</row>
    <row r="1065" spans="1:18">
      <c r="A1065" s="92"/>
      <c r="B1065" s="94"/>
      <c r="C1065" s="92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</row>
    <row r="1066" spans="1:18">
      <c r="A1066" s="92"/>
      <c r="B1066" s="94"/>
      <c r="C1066" s="92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</row>
    <row r="1067" spans="1:18">
      <c r="A1067" s="92"/>
      <c r="B1067" s="94"/>
      <c r="C1067" s="92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</row>
    <row r="1068" spans="1:18">
      <c r="A1068" s="92"/>
      <c r="B1068" s="94"/>
      <c r="C1068" s="92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</row>
    <row r="1069" spans="1:18">
      <c r="A1069" s="92"/>
      <c r="B1069" s="94"/>
      <c r="C1069" s="92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</row>
    <row r="1070" spans="1:18">
      <c r="A1070" s="92"/>
      <c r="B1070" s="94"/>
      <c r="C1070" s="92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</row>
    <row r="1071" spans="1:18">
      <c r="A1071" s="92"/>
      <c r="B1071" s="94"/>
      <c r="C1071" s="92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</row>
    <row r="1072" spans="1:18">
      <c r="A1072" s="92"/>
      <c r="B1072" s="94"/>
      <c r="C1072" s="92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</row>
    <row r="1073" spans="1:18">
      <c r="A1073" s="92"/>
      <c r="B1073" s="94"/>
      <c r="C1073" s="92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</row>
    <row r="1074" spans="1:18">
      <c r="A1074" s="92"/>
      <c r="B1074" s="94"/>
      <c r="C1074" s="92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</row>
    <row r="1075" spans="1:18">
      <c r="A1075" s="92"/>
      <c r="B1075" s="94"/>
      <c r="C1075" s="92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</row>
    <row r="1076" spans="1:18">
      <c r="A1076" s="92"/>
      <c r="B1076" s="94"/>
      <c r="C1076" s="92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</row>
    <row r="1077" spans="1:18">
      <c r="A1077" s="92"/>
      <c r="B1077" s="94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</row>
    <row r="1078" spans="1:18">
      <c r="A1078" s="92"/>
      <c r="B1078" s="94"/>
      <c r="C1078" s="92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</row>
    <row r="1079" spans="1:18">
      <c r="A1079" s="92"/>
      <c r="B1079" s="94"/>
      <c r="C1079" s="92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</row>
    <row r="1080" spans="1:18">
      <c r="A1080" s="92"/>
      <c r="B1080" s="94"/>
      <c r="C1080" s="92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</row>
    <row r="1081" spans="1:18">
      <c r="A1081" s="92"/>
      <c r="B1081" s="94"/>
      <c r="C1081" s="92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</row>
    <row r="1082" spans="1:18">
      <c r="A1082" s="92"/>
      <c r="B1082" s="94"/>
      <c r="C1082" s="92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</row>
    <row r="1083" spans="1:18">
      <c r="A1083" s="92"/>
      <c r="B1083" s="94"/>
      <c r="C1083" s="92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</row>
    <row r="1084" spans="1:18">
      <c r="A1084" s="92"/>
      <c r="B1084" s="94"/>
      <c r="C1084" s="92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</row>
    <row r="1085" spans="1:18">
      <c r="A1085" s="92"/>
      <c r="B1085" s="94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</row>
    <row r="1086" spans="1:18">
      <c r="A1086" s="92"/>
      <c r="B1086" s="94"/>
      <c r="C1086" s="92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</row>
    <row r="1087" spans="1:18">
      <c r="A1087" s="92"/>
      <c r="B1087" s="94"/>
      <c r="C1087" s="92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</row>
    <row r="1088" spans="1:18">
      <c r="A1088" s="92"/>
      <c r="B1088" s="94"/>
      <c r="C1088" s="92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</row>
    <row r="1089" spans="1:18">
      <c r="A1089" s="92"/>
      <c r="B1089" s="94"/>
      <c r="C1089" s="92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</row>
    <row r="1090" spans="1:18">
      <c r="A1090" s="92"/>
      <c r="B1090" s="94"/>
      <c r="C1090" s="92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</row>
    <row r="1091" spans="1:18">
      <c r="A1091" s="92"/>
      <c r="B1091" s="94"/>
      <c r="C1091" s="92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</row>
    <row r="1092" spans="1:18">
      <c r="A1092" s="92"/>
      <c r="B1092" s="94"/>
      <c r="C1092" s="92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</row>
    <row r="1093" spans="1:18">
      <c r="A1093" s="92"/>
      <c r="B1093" s="94"/>
      <c r="C1093" s="92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</row>
    <row r="1094" spans="1:18">
      <c r="A1094" s="92"/>
      <c r="B1094" s="94"/>
      <c r="C1094" s="92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</row>
    <row r="1095" spans="1:18">
      <c r="A1095" s="92"/>
      <c r="B1095" s="94"/>
      <c r="C1095" s="92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</row>
    <row r="1096" spans="1:18">
      <c r="A1096" s="92"/>
      <c r="B1096" s="94"/>
      <c r="C1096" s="92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</row>
    <row r="1097" spans="1:18">
      <c r="A1097" s="92"/>
      <c r="B1097" s="94"/>
      <c r="C1097" s="92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</row>
    <row r="1098" spans="1:18">
      <c r="A1098" s="92"/>
      <c r="B1098" s="94"/>
      <c r="C1098" s="92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</row>
    <row r="1099" spans="1:18">
      <c r="A1099" s="92"/>
      <c r="B1099" s="94"/>
      <c r="C1099" s="92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</row>
    <row r="1100" spans="1:18">
      <c r="A1100" s="92"/>
      <c r="B1100" s="94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</row>
    <row r="1101" spans="1:18">
      <c r="A1101" s="92"/>
      <c r="B1101" s="94"/>
      <c r="C1101" s="92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</row>
    <row r="1102" spans="1:18">
      <c r="A1102" s="92"/>
      <c r="B1102" s="94"/>
      <c r="C1102" s="92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</row>
    <row r="1103" spans="1:18">
      <c r="A1103" s="92"/>
      <c r="B1103" s="94"/>
      <c r="C1103" s="92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</row>
    <row r="1104" spans="1:18">
      <c r="A1104" s="92"/>
      <c r="B1104" s="94"/>
      <c r="C1104" s="92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</row>
    <row r="1105" spans="1:18">
      <c r="A1105" s="92"/>
      <c r="B1105" s="94"/>
      <c r="C1105" s="92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</row>
    <row r="1106" spans="1:18">
      <c r="A1106" s="92"/>
      <c r="B1106" s="94"/>
      <c r="C1106" s="92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</row>
    <row r="1107" spans="1:18">
      <c r="A1107" s="92"/>
      <c r="B1107" s="94"/>
      <c r="C1107" s="92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</row>
    <row r="1108" spans="1:18">
      <c r="A1108" s="92"/>
      <c r="B1108" s="94"/>
      <c r="C1108" s="92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</row>
    <row r="1109" spans="1:18">
      <c r="A1109" s="92"/>
      <c r="B1109" s="94"/>
      <c r="C1109" s="92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</row>
    <row r="1110" spans="1:18">
      <c r="A1110" s="92"/>
      <c r="B1110" s="94"/>
      <c r="C1110" s="92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</row>
    <row r="1111" spans="1:18">
      <c r="A1111" s="92"/>
      <c r="B1111" s="94"/>
      <c r="C1111" s="92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</row>
    <row r="1112" spans="1:18">
      <c r="A1112" s="92"/>
      <c r="B1112" s="94"/>
      <c r="C1112" s="92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</row>
    <row r="1113" spans="1:18">
      <c r="A1113" s="92"/>
      <c r="B1113" s="94"/>
      <c r="C1113" s="92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</row>
    <row r="1114" spans="1:18">
      <c r="A1114" s="92"/>
      <c r="B1114" s="94"/>
      <c r="C1114" s="92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</row>
    <row r="1115" spans="1:18">
      <c r="A1115" s="92"/>
      <c r="B1115" s="94"/>
      <c r="C1115" s="92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</row>
    <row r="1116" spans="1:18">
      <c r="A1116" s="92"/>
      <c r="B1116" s="94"/>
      <c r="C1116" s="92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</row>
    <row r="1117" spans="1:18">
      <c r="A1117" s="92"/>
      <c r="B1117" s="94"/>
      <c r="C1117" s="92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</row>
    <row r="1118" spans="1:18">
      <c r="A1118" s="92"/>
      <c r="B1118" s="94"/>
      <c r="C1118" s="92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</row>
    <row r="1119" spans="1:18">
      <c r="A1119" s="92"/>
      <c r="B1119" s="94"/>
      <c r="C1119" s="92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</row>
    <row r="1120" spans="1:18">
      <c r="A1120" s="92"/>
      <c r="B1120" s="94"/>
      <c r="C1120" s="92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</row>
    <row r="1121" spans="1:18">
      <c r="A1121" s="92"/>
      <c r="B1121" s="94"/>
      <c r="C1121" s="92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</row>
    <row r="1122" spans="1:18">
      <c r="A1122" s="92"/>
      <c r="B1122" s="94"/>
      <c r="C1122" s="92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</row>
    <row r="1123" spans="1:18">
      <c r="A1123" s="92"/>
      <c r="B1123" s="94"/>
      <c r="C1123" s="92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</row>
    <row r="1124" spans="1:18">
      <c r="A1124" s="92"/>
      <c r="B1124" s="94"/>
      <c r="C1124" s="92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</row>
    <row r="1125" spans="1:18">
      <c r="A1125" s="92"/>
      <c r="B1125" s="94"/>
      <c r="C1125" s="92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</row>
    <row r="1126" spans="1:18">
      <c r="A1126" s="92"/>
      <c r="B1126" s="94"/>
      <c r="C1126" s="92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</row>
    <row r="1127" spans="1:18">
      <c r="A1127" s="92"/>
      <c r="B1127" s="94"/>
      <c r="C1127" s="92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</row>
    <row r="1128" spans="1:18">
      <c r="A1128" s="92"/>
      <c r="B1128" s="94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</row>
    <row r="1129" spans="1:18">
      <c r="A1129" s="92"/>
      <c r="B1129" s="94"/>
      <c r="C1129" s="92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</row>
    <row r="1130" spans="1:18">
      <c r="A1130" s="92"/>
      <c r="B1130" s="94"/>
      <c r="C1130" s="92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</row>
    <row r="1131" spans="1:18">
      <c r="A1131" s="92"/>
      <c r="B1131" s="94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</row>
    <row r="1132" spans="1:18">
      <c r="A1132" s="92"/>
      <c r="B1132" s="94"/>
      <c r="C1132" s="92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</row>
    <row r="1133" spans="1:18">
      <c r="A1133" s="92"/>
      <c r="B1133" s="94"/>
      <c r="C1133" s="92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</row>
    <row r="1134" spans="1:18">
      <c r="A1134" s="92"/>
      <c r="B1134" s="94"/>
      <c r="C1134" s="92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</row>
    <row r="1135" spans="1:18">
      <c r="A1135" s="92"/>
      <c r="B1135" s="94"/>
      <c r="C1135" s="92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</row>
    <row r="1136" spans="1:18">
      <c r="A1136" s="92"/>
      <c r="B1136" s="94"/>
      <c r="C1136" s="92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</row>
    <row r="1137" spans="1:18">
      <c r="A1137" s="92"/>
      <c r="B1137" s="94"/>
      <c r="C1137" s="92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</row>
    <row r="1138" spans="1:18">
      <c r="A1138" s="92"/>
      <c r="B1138" s="94"/>
      <c r="C1138" s="92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</row>
    <row r="1139" spans="1:18">
      <c r="A1139" s="92"/>
      <c r="B1139" s="94"/>
      <c r="C1139" s="92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</row>
    <row r="1140" spans="1:18">
      <c r="A1140" s="92"/>
      <c r="B1140" s="94"/>
      <c r="C1140" s="92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</row>
    <row r="1141" spans="1:18">
      <c r="A1141" s="92"/>
      <c r="B1141" s="94"/>
      <c r="C1141" s="92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</row>
    <row r="1142" spans="1:18">
      <c r="A1142" s="92"/>
      <c r="B1142" s="94"/>
      <c r="C1142" s="92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</row>
    <row r="1143" spans="1:18">
      <c r="A1143" s="92"/>
      <c r="B1143" s="94"/>
      <c r="C1143" s="92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</row>
    <row r="1144" spans="1:18">
      <c r="A1144" s="92"/>
      <c r="B1144" s="94"/>
      <c r="C1144" s="92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</row>
    <row r="1145" spans="1:18">
      <c r="A1145" s="92"/>
      <c r="B1145" s="94"/>
      <c r="C1145" s="92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</row>
    <row r="1146" spans="1:18">
      <c r="A1146" s="92"/>
      <c r="B1146" s="94"/>
      <c r="C1146" s="92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</row>
    <row r="1147" spans="1:18">
      <c r="A1147" s="92"/>
      <c r="B1147" s="94"/>
      <c r="C1147" s="92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</row>
    <row r="1148" spans="1:18">
      <c r="A1148" s="92"/>
      <c r="B1148" s="94"/>
      <c r="C1148" s="92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</row>
    <row r="1149" spans="1:18">
      <c r="A1149" s="92"/>
      <c r="B1149" s="94"/>
      <c r="C1149" s="92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</row>
    <row r="1150" spans="1:18">
      <c r="A1150" s="92"/>
      <c r="B1150" s="94"/>
      <c r="C1150" s="92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</row>
    <row r="1151" spans="1:18">
      <c r="A1151" s="92"/>
      <c r="B1151" s="94"/>
      <c r="C1151" s="92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</row>
    <row r="1152" spans="1:18">
      <c r="A1152" s="92"/>
      <c r="B1152" s="94"/>
      <c r="C1152" s="92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</row>
    <row r="1153" spans="1:18">
      <c r="A1153" s="92"/>
      <c r="B1153" s="94"/>
      <c r="C1153" s="92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</row>
    <row r="1154" spans="1:18">
      <c r="A1154" s="92"/>
      <c r="B1154" s="94"/>
      <c r="C1154" s="92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</row>
    <row r="1155" spans="1:18">
      <c r="A1155" s="92"/>
      <c r="B1155" s="94"/>
      <c r="C1155" s="92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</row>
    <row r="1156" spans="1:18">
      <c r="A1156" s="92"/>
      <c r="B1156" s="94"/>
      <c r="C1156" s="92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</row>
    <row r="1157" spans="1:18">
      <c r="A1157" s="92"/>
      <c r="B1157" s="94"/>
      <c r="C1157" s="92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</row>
    <row r="1158" spans="1:18">
      <c r="A1158" s="92"/>
      <c r="B1158" s="94"/>
      <c r="C1158" s="92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</row>
    <row r="1159" spans="1:18">
      <c r="A1159" s="92"/>
      <c r="B1159" s="94"/>
      <c r="C1159" s="92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</row>
    <row r="1160" spans="1:18">
      <c r="A1160" s="92"/>
      <c r="B1160" s="94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</row>
    <row r="1161" spans="1:18">
      <c r="A1161" s="92"/>
      <c r="B1161" s="94"/>
      <c r="C1161" s="92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</row>
    <row r="1162" spans="1:18">
      <c r="A1162" s="92"/>
      <c r="B1162" s="94"/>
      <c r="C1162" s="92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</row>
    <row r="1163" spans="1:18">
      <c r="A1163" s="92"/>
      <c r="B1163" s="94"/>
      <c r="C1163" s="92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</row>
    <row r="1164" spans="1:18">
      <c r="A1164" s="92"/>
      <c r="B1164" s="94"/>
      <c r="C1164" s="92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</row>
    <row r="1165" spans="1:18">
      <c r="A1165" s="92"/>
      <c r="B1165" s="94"/>
      <c r="C1165" s="92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</row>
    <row r="1166" spans="1:18">
      <c r="A1166" s="92"/>
      <c r="B1166" s="94"/>
      <c r="C1166" s="92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</row>
    <row r="1167" spans="1:18">
      <c r="A1167" s="92"/>
      <c r="B1167" s="94"/>
      <c r="C1167" s="92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</row>
    <row r="1168" spans="1:18">
      <c r="A1168" s="92"/>
      <c r="B1168" s="94"/>
      <c r="C1168" s="92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</row>
    <row r="1169" spans="1:18">
      <c r="A1169" s="92"/>
      <c r="B1169" s="94"/>
      <c r="C1169" s="92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</row>
    <row r="1170" spans="1:18">
      <c r="A1170" s="92"/>
      <c r="B1170" s="94"/>
      <c r="C1170" s="92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</row>
    <row r="1171" spans="1:18">
      <c r="A1171" s="92"/>
      <c r="B1171" s="94"/>
      <c r="C1171" s="92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</row>
    <row r="1172" spans="1:18">
      <c r="A1172" s="92"/>
      <c r="B1172" s="94"/>
      <c r="C1172" s="92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</row>
    <row r="1173" spans="1:18">
      <c r="A1173" s="92"/>
      <c r="B1173" s="94"/>
      <c r="C1173" s="92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</row>
    <row r="1174" spans="1:18">
      <c r="A1174" s="92"/>
      <c r="B1174" s="94"/>
      <c r="C1174" s="92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</row>
    <row r="1175" spans="1:18">
      <c r="A1175" s="92"/>
      <c r="B1175" s="94"/>
      <c r="C1175" s="92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</row>
    <row r="1176" spans="1:18">
      <c r="A1176" s="92"/>
      <c r="B1176" s="94"/>
      <c r="C1176" s="92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</row>
    <row r="1177" spans="1:18">
      <c r="A1177" s="92"/>
      <c r="B1177" s="94"/>
      <c r="C1177" s="92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</row>
    <row r="1178" spans="1:18">
      <c r="A1178" s="92"/>
      <c r="B1178" s="94"/>
      <c r="C1178" s="92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</row>
    <row r="1179" spans="1:18">
      <c r="A1179" s="92"/>
      <c r="B1179" s="94"/>
      <c r="C1179" s="92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</row>
    <row r="1180" spans="1:18">
      <c r="A1180" s="92"/>
      <c r="B1180" s="94"/>
      <c r="C1180" s="92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</row>
    <row r="1181" spans="1:18">
      <c r="A1181" s="92"/>
      <c r="B1181" s="94"/>
      <c r="C1181" s="92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</row>
    <row r="1182" spans="1:18">
      <c r="A1182" s="92"/>
      <c r="B1182" s="94"/>
      <c r="C1182" s="92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</row>
    <row r="1183" spans="1:18">
      <c r="A1183" s="92"/>
      <c r="B1183" s="94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</row>
    <row r="1184" spans="1:18">
      <c r="A1184" s="92"/>
      <c r="B1184" s="94"/>
      <c r="C1184" s="92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</row>
    <row r="1185" spans="1:18">
      <c r="A1185" s="92"/>
      <c r="B1185" s="94"/>
      <c r="C1185" s="92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</row>
    <row r="1186" spans="1:18">
      <c r="A1186" s="92"/>
      <c r="B1186" s="94"/>
      <c r="C1186" s="92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</row>
    <row r="1187" spans="1:18">
      <c r="A1187" s="92"/>
      <c r="B1187" s="94"/>
      <c r="C1187" s="92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</row>
    <row r="1188" spans="1:18">
      <c r="A1188" s="92"/>
      <c r="B1188" s="94"/>
      <c r="C1188" s="92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</row>
    <row r="1189" spans="1:18">
      <c r="A1189" s="92"/>
      <c r="B1189" s="94"/>
      <c r="C1189" s="92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</row>
    <row r="1190" spans="1:18">
      <c r="A1190" s="92"/>
      <c r="B1190" s="94"/>
      <c r="C1190" s="92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</row>
    <row r="1191" spans="1:18">
      <c r="A1191" s="92"/>
      <c r="B1191" s="94"/>
      <c r="C1191" s="92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</row>
    <row r="1192" spans="1:18">
      <c r="A1192" s="92"/>
      <c r="B1192" s="94"/>
      <c r="C1192" s="92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</row>
    <row r="1193" spans="1:18">
      <c r="A1193" s="92"/>
      <c r="B1193" s="94"/>
      <c r="C1193" s="92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</row>
    <row r="1194" spans="1:18">
      <c r="A1194" s="92"/>
      <c r="B1194" s="94"/>
      <c r="C1194" s="92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</row>
    <row r="1195" spans="1:18">
      <c r="A1195" s="92"/>
      <c r="B1195" s="94"/>
      <c r="C1195" s="92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</row>
    <row r="1196" spans="1:18">
      <c r="A1196" s="92"/>
      <c r="B1196" s="94"/>
      <c r="C1196" s="92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</row>
    <row r="1197" spans="1:18">
      <c r="A1197" s="92"/>
      <c r="B1197" s="94"/>
      <c r="C1197" s="92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</row>
    <row r="1198" spans="1:18">
      <c r="A1198" s="92"/>
      <c r="B1198" s="94"/>
      <c r="C1198" s="92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</row>
    <row r="1199" spans="1:18">
      <c r="A1199" s="92"/>
      <c r="B1199" s="94"/>
      <c r="C1199" s="92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</row>
    <row r="1200" spans="1:18">
      <c r="A1200" s="92"/>
      <c r="B1200" s="94"/>
      <c r="C1200" s="92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</row>
    <row r="1201" spans="1:18">
      <c r="A1201" s="92"/>
      <c r="B1201" s="94"/>
      <c r="C1201" s="92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</row>
    <row r="1202" spans="1:18">
      <c r="A1202" s="92"/>
      <c r="B1202" s="94"/>
      <c r="C1202" s="92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</row>
    <row r="1203" spans="1:18">
      <c r="A1203" s="92"/>
      <c r="B1203" s="94"/>
      <c r="C1203" s="92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</row>
    <row r="1204" spans="1:18">
      <c r="A1204" s="92"/>
      <c r="B1204" s="94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</row>
    <row r="1205" spans="1:18">
      <c r="A1205" s="92"/>
      <c r="B1205" s="94"/>
      <c r="C1205" s="92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</row>
    <row r="1206" spans="1:18">
      <c r="A1206" s="92"/>
      <c r="B1206" s="94"/>
      <c r="C1206" s="92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</row>
    <row r="1207" spans="1:18">
      <c r="A1207" s="92"/>
      <c r="B1207" s="94"/>
      <c r="C1207" s="92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</row>
    <row r="1208" spans="1:18">
      <c r="A1208" s="92"/>
      <c r="B1208" s="94"/>
      <c r="C1208" s="92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</row>
    <row r="1209" spans="1:18">
      <c r="A1209" s="92"/>
      <c r="B1209" s="94"/>
      <c r="C1209" s="92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</row>
    <row r="1210" spans="1:18">
      <c r="A1210" s="92"/>
      <c r="B1210" s="94"/>
      <c r="C1210" s="92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</row>
    <row r="1211" spans="1:18">
      <c r="A1211" s="92"/>
      <c r="B1211" s="94"/>
      <c r="C1211" s="92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</row>
    <row r="1212" spans="1:18">
      <c r="A1212" s="92"/>
      <c r="B1212" s="94"/>
      <c r="C1212" s="92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</row>
    <row r="1213" spans="1:18">
      <c r="A1213" s="92"/>
      <c r="B1213" s="94"/>
      <c r="C1213" s="92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</row>
    <row r="1214" spans="1:18">
      <c r="A1214" s="92"/>
      <c r="B1214" s="94"/>
      <c r="C1214" s="92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</row>
    <row r="1215" spans="1:18">
      <c r="A1215" s="92"/>
      <c r="B1215" s="94"/>
      <c r="C1215" s="92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</row>
    <row r="1216" spans="1:18">
      <c r="A1216" s="92"/>
      <c r="B1216" s="94"/>
      <c r="C1216" s="92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</row>
    <row r="1217" spans="1:18">
      <c r="A1217" s="92"/>
      <c r="B1217" s="94"/>
      <c r="C1217" s="92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</row>
    <row r="1218" spans="1:18">
      <c r="A1218" s="92"/>
      <c r="B1218" s="94"/>
      <c r="C1218" s="92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</row>
    <row r="1219" spans="1:18">
      <c r="A1219" s="92"/>
      <c r="B1219" s="94"/>
      <c r="C1219" s="92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</row>
    <row r="1220" spans="1:18">
      <c r="A1220" s="92"/>
      <c r="B1220" s="94"/>
      <c r="C1220" s="92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</row>
    <row r="1221" spans="1:18">
      <c r="A1221" s="92"/>
      <c r="B1221" s="94"/>
      <c r="C1221" s="92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</row>
    <row r="1222" spans="1:18">
      <c r="A1222" s="92"/>
      <c r="B1222" s="94"/>
      <c r="C1222" s="92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</row>
    <row r="1223" spans="1:18">
      <c r="A1223" s="92"/>
      <c r="B1223" s="94"/>
      <c r="C1223" s="92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</row>
    <row r="1224" spans="1:18">
      <c r="A1224" s="92"/>
      <c r="B1224" s="94"/>
      <c r="C1224" s="92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</row>
    <row r="1225" spans="1:18">
      <c r="A1225" s="92"/>
      <c r="B1225" s="94"/>
      <c r="C1225" s="92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</row>
    <row r="1226" spans="1:18">
      <c r="A1226" s="92"/>
      <c r="B1226" s="94"/>
      <c r="C1226" s="92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</row>
    <row r="1227" spans="1:18">
      <c r="A1227" s="92"/>
      <c r="B1227" s="94"/>
      <c r="C1227" s="92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</row>
    <row r="1228" spans="1:18">
      <c r="A1228" s="92"/>
      <c r="B1228" s="94"/>
      <c r="C1228" s="92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</row>
    <row r="1229" spans="1:18">
      <c r="A1229" s="92"/>
      <c r="B1229" s="94"/>
      <c r="C1229" s="92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</row>
    <row r="1230" spans="1:18">
      <c r="A1230" s="92"/>
      <c r="B1230" s="94"/>
      <c r="C1230" s="92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</row>
    <row r="1231" spans="1:18">
      <c r="A1231" s="92"/>
      <c r="B1231" s="94"/>
      <c r="C1231" s="92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</row>
    <row r="1232" spans="1:18">
      <c r="A1232" s="92"/>
      <c r="B1232" s="94"/>
      <c r="C1232" s="92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</row>
    <row r="1233" spans="1:18">
      <c r="A1233" s="92"/>
      <c r="B1233" s="94"/>
      <c r="C1233" s="92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</row>
    <row r="1234" spans="1:18">
      <c r="A1234" s="92"/>
      <c r="B1234" s="94"/>
      <c r="C1234" s="92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</row>
    <row r="1235" spans="1:18">
      <c r="A1235" s="92"/>
      <c r="B1235" s="94"/>
      <c r="C1235" s="92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</row>
    <row r="1236" spans="1:18">
      <c r="A1236" s="92"/>
      <c r="B1236" s="94"/>
      <c r="C1236" s="92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</row>
    <row r="1237" spans="1:18">
      <c r="A1237" s="92"/>
      <c r="B1237" s="94"/>
      <c r="C1237" s="92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</row>
    <row r="1238" spans="1:18">
      <c r="A1238" s="92"/>
      <c r="B1238" s="94"/>
      <c r="C1238" s="92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</row>
    <row r="1239" spans="1:18">
      <c r="A1239" s="92"/>
      <c r="B1239" s="94"/>
      <c r="C1239" s="92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</row>
    <row r="1240" spans="1:18">
      <c r="A1240" s="92"/>
      <c r="B1240" s="94"/>
      <c r="C1240" s="92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</row>
    <row r="1241" spans="1:18">
      <c r="A1241" s="92"/>
      <c r="B1241" s="94"/>
      <c r="C1241" s="92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</row>
    <row r="1242" spans="1:18">
      <c r="A1242" s="92"/>
      <c r="B1242" s="94"/>
      <c r="C1242" s="92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</row>
    <row r="1243" spans="1:18">
      <c r="A1243" s="92"/>
      <c r="B1243" s="94"/>
      <c r="C1243" s="92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</row>
    <row r="1244" spans="1:18">
      <c r="A1244" s="92"/>
      <c r="B1244" s="94"/>
      <c r="C1244" s="92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</row>
    <row r="1245" spans="1:18">
      <c r="A1245" s="92"/>
      <c r="B1245" s="94"/>
      <c r="C1245" s="92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</row>
    <row r="1246" spans="1:18">
      <c r="A1246" s="92"/>
      <c r="B1246" s="94"/>
      <c r="C1246" s="92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</row>
    <row r="1247" spans="1:18">
      <c r="A1247" s="92"/>
      <c r="B1247" s="94"/>
      <c r="C1247" s="92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</row>
    <row r="1248" spans="1:18">
      <c r="A1248" s="92"/>
      <c r="B1248" s="94"/>
      <c r="C1248" s="92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</row>
    <row r="1249" spans="1:18">
      <c r="A1249" s="92"/>
      <c r="B1249" s="94"/>
      <c r="C1249" s="92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</row>
    <row r="1250" spans="1:18">
      <c r="A1250" s="92"/>
      <c r="B1250" s="94"/>
      <c r="C1250" s="92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</row>
    <row r="1251" spans="1:18">
      <c r="A1251" s="92"/>
      <c r="B1251" s="94"/>
      <c r="C1251" s="92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</row>
    <row r="1252" spans="1:18">
      <c r="A1252" s="92"/>
      <c r="B1252" s="94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</row>
    <row r="1253" spans="1:18">
      <c r="A1253" s="92"/>
      <c r="B1253" s="94"/>
      <c r="C1253" s="92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</row>
    <row r="1254" spans="1:18">
      <c r="A1254" s="92"/>
      <c r="B1254" s="94"/>
      <c r="C1254" s="92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</row>
    <row r="1255" spans="1:18">
      <c r="A1255" s="92"/>
      <c r="B1255" s="94"/>
      <c r="C1255" s="92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</row>
    <row r="1256" spans="1:18">
      <c r="A1256" s="92"/>
      <c r="B1256" s="94"/>
      <c r="C1256" s="92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</row>
    <row r="1257" spans="1:18">
      <c r="A1257" s="92"/>
      <c r="B1257" s="94"/>
      <c r="C1257" s="92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</row>
    <row r="1258" spans="1:18">
      <c r="A1258" s="92"/>
      <c r="B1258" s="94"/>
      <c r="C1258" s="92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</row>
    <row r="1259" spans="1:18">
      <c r="A1259" s="92"/>
      <c r="B1259" s="94"/>
      <c r="C1259" s="92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</row>
    <row r="1260" spans="1:18">
      <c r="A1260" s="92"/>
      <c r="B1260" s="94"/>
      <c r="C1260" s="92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</row>
    <row r="1261" spans="1:18">
      <c r="A1261" s="92"/>
      <c r="B1261" s="94"/>
      <c r="C1261" s="92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</row>
    <row r="1262" spans="1:18">
      <c r="A1262" s="92"/>
      <c r="B1262" s="94"/>
      <c r="C1262" s="92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</row>
    <row r="1263" spans="1:18">
      <c r="A1263" s="92"/>
      <c r="B1263" s="94"/>
      <c r="C1263" s="92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</row>
    <row r="1264" spans="1:18">
      <c r="A1264" s="92"/>
      <c r="B1264" s="94"/>
      <c r="C1264" s="92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</row>
    <row r="1265" spans="1:18">
      <c r="A1265" s="92"/>
      <c r="B1265" s="94"/>
      <c r="C1265" s="92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</row>
    <row r="1266" spans="1:18">
      <c r="A1266" s="92"/>
      <c r="B1266" s="94"/>
      <c r="C1266" s="92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</row>
    <row r="1267" spans="1:18">
      <c r="A1267" s="92"/>
      <c r="B1267" s="94"/>
      <c r="C1267" s="92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</row>
    <row r="1268" spans="1:18">
      <c r="A1268" s="92"/>
      <c r="B1268" s="94"/>
      <c r="C1268" s="92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</row>
    <row r="1269" spans="1:18">
      <c r="A1269" s="92"/>
      <c r="B1269" s="94"/>
      <c r="C1269" s="92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</row>
    <row r="1270" spans="1:18">
      <c r="A1270" s="92"/>
      <c r="B1270" s="94"/>
      <c r="C1270" s="92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</row>
    <row r="1271" spans="1:18">
      <c r="A1271" s="92"/>
      <c r="B1271" s="94"/>
      <c r="C1271" s="92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</row>
    <row r="1272" spans="1:18">
      <c r="A1272" s="92"/>
      <c r="B1272" s="94"/>
      <c r="C1272" s="92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</row>
    <row r="1273" spans="1:18">
      <c r="A1273" s="92"/>
      <c r="B1273" s="94"/>
      <c r="C1273" s="92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</row>
    <row r="1274" spans="1:18">
      <c r="A1274" s="92"/>
      <c r="B1274" s="94"/>
      <c r="C1274" s="92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</row>
    <row r="1275" spans="1:18">
      <c r="A1275" s="92"/>
      <c r="B1275" s="94"/>
      <c r="C1275" s="92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</row>
    <row r="1276" spans="1:18">
      <c r="A1276" s="92"/>
      <c r="B1276" s="94"/>
      <c r="C1276" s="92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</row>
    <row r="1277" spans="1:18">
      <c r="A1277" s="92"/>
      <c r="B1277" s="94"/>
      <c r="C1277" s="92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</row>
    <row r="1278" spans="1:18">
      <c r="A1278" s="92"/>
      <c r="B1278" s="94"/>
      <c r="C1278" s="92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</row>
    <row r="1279" spans="1:18">
      <c r="A1279" s="92"/>
      <c r="B1279" s="94"/>
      <c r="C1279" s="92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</row>
    <row r="1280" spans="1:18">
      <c r="A1280" s="92"/>
      <c r="B1280" s="94"/>
      <c r="C1280" s="92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</row>
    <row r="1281" spans="1:18">
      <c r="A1281" s="92"/>
      <c r="B1281" s="94"/>
      <c r="C1281" s="92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</row>
    <row r="1282" spans="1:18">
      <c r="A1282" s="92"/>
      <c r="B1282" s="94"/>
      <c r="C1282" s="92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</row>
    <row r="1283" spans="1:18">
      <c r="A1283" s="92"/>
      <c r="B1283" s="94"/>
      <c r="C1283" s="92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</row>
    <row r="1284" spans="1:18">
      <c r="A1284" s="92"/>
      <c r="B1284" s="94"/>
      <c r="C1284" s="92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</row>
    <row r="1285" spans="1:18">
      <c r="A1285" s="92"/>
      <c r="B1285" s="94"/>
      <c r="C1285" s="92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</row>
    <row r="1286" spans="1:18">
      <c r="A1286" s="92"/>
      <c r="B1286" s="94"/>
      <c r="C1286" s="92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</row>
    <row r="1287" spans="1:18">
      <c r="A1287" s="92"/>
      <c r="B1287" s="94"/>
      <c r="C1287" s="92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</row>
    <row r="1288" spans="1:18">
      <c r="A1288" s="92"/>
      <c r="B1288" s="94"/>
      <c r="C1288" s="92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</row>
    <row r="1289" spans="1:18">
      <c r="A1289" s="92"/>
      <c r="B1289" s="94"/>
      <c r="C1289" s="92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</row>
    <row r="1290" spans="1:18">
      <c r="A1290" s="92"/>
      <c r="B1290" s="94"/>
      <c r="C1290" s="92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</row>
    <row r="1291" spans="1:18">
      <c r="A1291" s="92"/>
      <c r="B1291" s="94"/>
      <c r="C1291" s="92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</row>
    <row r="1292" spans="1:18">
      <c r="A1292" s="92"/>
      <c r="B1292" s="94"/>
      <c r="C1292" s="92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</row>
    <row r="1293" spans="1:18">
      <c r="A1293" s="92"/>
      <c r="B1293" s="94"/>
      <c r="C1293" s="92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</row>
    <row r="1294" spans="1:18">
      <c r="A1294" s="92"/>
      <c r="B1294" s="94"/>
      <c r="C1294" s="92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</row>
    <row r="1295" spans="1:18">
      <c r="A1295" s="92"/>
      <c r="B1295" s="94"/>
      <c r="C1295" s="92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</row>
    <row r="1296" spans="1:18">
      <c r="A1296" s="92"/>
      <c r="B1296" s="94"/>
      <c r="C1296" s="92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</row>
    <row r="1297" spans="1:18">
      <c r="A1297" s="92"/>
      <c r="B1297" s="94"/>
      <c r="C1297" s="92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</row>
    <row r="1298" spans="1:18">
      <c r="A1298" s="92"/>
      <c r="B1298" s="94"/>
      <c r="C1298" s="92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</row>
    <row r="1299" spans="1:18">
      <c r="A1299" s="92"/>
      <c r="B1299" s="94"/>
      <c r="C1299" s="92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</row>
    <row r="1300" spans="1:18">
      <c r="A1300" s="92"/>
      <c r="B1300" s="94"/>
      <c r="C1300" s="92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</row>
    <row r="1301" spans="1:18">
      <c r="A1301" s="92"/>
      <c r="B1301" s="94"/>
      <c r="C1301" s="92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</row>
    <row r="1302" spans="1:18">
      <c r="A1302" s="92"/>
      <c r="B1302" s="94"/>
      <c r="C1302" s="92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</row>
    <row r="1303" spans="1:18">
      <c r="A1303" s="92"/>
      <c r="B1303" s="94"/>
      <c r="C1303" s="92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</row>
    <row r="1304" spans="1:18">
      <c r="A1304" s="92"/>
      <c r="B1304" s="94"/>
      <c r="C1304" s="92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</row>
    <row r="1305" spans="1:18">
      <c r="A1305" s="92"/>
      <c r="B1305" s="94"/>
      <c r="C1305" s="92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</row>
    <row r="1306" spans="1:18">
      <c r="A1306" s="92"/>
      <c r="B1306" s="94"/>
      <c r="C1306" s="92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</row>
    <row r="1307" spans="1:18">
      <c r="A1307" s="92"/>
      <c r="B1307" s="94"/>
      <c r="C1307" s="92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</row>
    <row r="1308" spans="1:18">
      <c r="A1308" s="92"/>
      <c r="B1308" s="94"/>
      <c r="C1308" s="92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</row>
    <row r="1309" spans="1:18">
      <c r="A1309" s="92"/>
      <c r="B1309" s="94"/>
      <c r="C1309" s="92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</row>
    <row r="1310" spans="1:18">
      <c r="A1310" s="92"/>
      <c r="B1310" s="94"/>
      <c r="C1310" s="92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</row>
    <row r="1311" spans="1:18">
      <c r="A1311" s="92"/>
      <c r="B1311" s="94"/>
      <c r="C1311" s="92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</row>
    <row r="1312" spans="1:18">
      <c r="A1312" s="92"/>
      <c r="B1312" s="94"/>
      <c r="C1312" s="92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</row>
    <row r="1313" spans="1:18">
      <c r="A1313" s="92"/>
      <c r="B1313" s="94"/>
      <c r="C1313" s="92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</row>
    <row r="1314" spans="1:18">
      <c r="A1314" s="92"/>
      <c r="B1314" s="94"/>
      <c r="C1314" s="92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</row>
    <row r="1315" spans="1:18">
      <c r="A1315" s="92"/>
      <c r="B1315" s="94"/>
      <c r="C1315" s="92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</row>
    <row r="1316" spans="1:18">
      <c r="A1316" s="92"/>
      <c r="B1316" s="94"/>
      <c r="C1316" s="92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</row>
    <row r="1317" spans="1:18">
      <c r="A1317" s="92"/>
      <c r="B1317" s="94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</row>
    <row r="1318" spans="1:18">
      <c r="A1318" s="92"/>
      <c r="B1318" s="94"/>
      <c r="C1318" s="92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</row>
    <row r="1319" spans="1:18">
      <c r="A1319" s="92"/>
      <c r="B1319" s="94"/>
      <c r="C1319" s="92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</row>
    <row r="1320" spans="1:18">
      <c r="A1320" s="92"/>
      <c r="B1320" s="94"/>
      <c r="C1320" s="92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</row>
    <row r="1321" spans="1:18">
      <c r="A1321" s="92"/>
      <c r="B1321" s="94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</row>
    <row r="1322" spans="1:18">
      <c r="A1322" s="92"/>
      <c r="B1322" s="94"/>
      <c r="C1322" s="92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</row>
    <row r="1323" spans="1:18">
      <c r="A1323" s="92"/>
      <c r="B1323" s="94"/>
      <c r="C1323" s="92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</row>
    <row r="1324" spans="1:18">
      <c r="A1324" s="92"/>
      <c r="B1324" s="94"/>
      <c r="C1324" s="92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</row>
    <row r="1325" spans="1:18">
      <c r="A1325" s="92"/>
      <c r="B1325" s="94"/>
      <c r="C1325" s="92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</row>
    <row r="1326" spans="1:18">
      <c r="A1326" s="92"/>
      <c r="B1326" s="94"/>
      <c r="C1326" s="92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</row>
    <row r="1327" spans="1:18">
      <c r="A1327" s="92"/>
      <c r="B1327" s="94"/>
      <c r="C1327" s="92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</row>
    <row r="1328" spans="1:18">
      <c r="A1328" s="92"/>
      <c r="B1328" s="94"/>
      <c r="C1328" s="92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</row>
    <row r="1329" spans="1:18">
      <c r="A1329" s="92"/>
      <c r="B1329" s="94"/>
      <c r="C1329" s="92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</row>
    <row r="1330" spans="1:18">
      <c r="A1330" s="92"/>
      <c r="B1330" s="94"/>
      <c r="C1330" s="92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</row>
    <row r="1331" spans="1:18">
      <c r="A1331" s="92"/>
      <c r="B1331" s="94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</row>
    <row r="1332" spans="1:18">
      <c r="A1332" s="92"/>
      <c r="B1332" s="94"/>
      <c r="C1332" s="92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</row>
    <row r="1333" spans="1:18">
      <c r="A1333" s="92"/>
      <c r="B1333" s="94"/>
      <c r="C1333" s="92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</row>
    <row r="1334" spans="1:18">
      <c r="A1334" s="92"/>
      <c r="B1334" s="94"/>
      <c r="C1334" s="92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</row>
    <row r="1335" spans="1:18">
      <c r="A1335" s="92"/>
      <c r="B1335" s="94"/>
      <c r="C1335" s="92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</row>
    <row r="1336" spans="1:18">
      <c r="A1336" s="92"/>
      <c r="B1336" s="94"/>
      <c r="C1336" s="92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</row>
    <row r="1337" spans="1:18">
      <c r="A1337" s="92"/>
      <c r="B1337" s="94"/>
      <c r="C1337" s="92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</row>
    <row r="1338" spans="1:18">
      <c r="A1338" s="92"/>
      <c r="B1338" s="94"/>
      <c r="C1338" s="92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</row>
    <row r="1339" spans="1:18">
      <c r="A1339" s="92"/>
      <c r="B1339" s="94"/>
      <c r="C1339" s="92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</row>
    <row r="1340" spans="1:18">
      <c r="A1340" s="92"/>
      <c r="B1340" s="94"/>
      <c r="C1340" s="92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</row>
    <row r="1341" spans="1:18">
      <c r="A1341" s="92"/>
      <c r="B1341" s="94"/>
      <c r="C1341" s="92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</row>
    <row r="1342" spans="1:18">
      <c r="A1342" s="92"/>
      <c r="B1342" s="94"/>
      <c r="C1342" s="92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</row>
    <row r="1343" spans="1:18">
      <c r="A1343" s="92"/>
      <c r="B1343" s="94"/>
      <c r="C1343" s="92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</row>
    <row r="1344" spans="1:18">
      <c r="A1344" s="92"/>
      <c r="B1344" s="94"/>
      <c r="C1344" s="92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</row>
    <row r="1345" spans="1:18">
      <c r="A1345" s="92"/>
      <c r="B1345" s="94"/>
      <c r="C1345" s="92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</row>
    <row r="1346" spans="1:18">
      <c r="A1346" s="92"/>
      <c r="B1346" s="94"/>
      <c r="C1346" s="92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</row>
    <row r="1347" spans="1:18">
      <c r="A1347" s="92"/>
      <c r="B1347" s="94"/>
      <c r="C1347" s="92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</row>
    <row r="1348" spans="1:18">
      <c r="A1348" s="92"/>
      <c r="B1348" s="94"/>
      <c r="C1348" s="92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</row>
    <row r="1349" spans="1:18">
      <c r="A1349" s="92"/>
      <c r="B1349" s="94"/>
      <c r="C1349" s="92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</row>
    <row r="1350" spans="1:18">
      <c r="A1350" s="92"/>
      <c r="B1350" s="94"/>
      <c r="C1350" s="92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</row>
    <row r="1351" spans="1:18">
      <c r="A1351" s="92"/>
      <c r="B1351" s="94"/>
      <c r="C1351" s="92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</row>
    <row r="1352" spans="1:18">
      <c r="A1352" s="92"/>
      <c r="B1352" s="94"/>
      <c r="C1352" s="92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</row>
    <row r="1353" spans="1:18">
      <c r="A1353" s="92"/>
      <c r="B1353" s="94"/>
      <c r="C1353" s="92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</row>
    <row r="1354" spans="1:18">
      <c r="A1354" s="92"/>
      <c r="B1354" s="94"/>
      <c r="C1354" s="92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</row>
    <row r="1355" spans="1:18">
      <c r="A1355" s="92"/>
      <c r="B1355" s="94"/>
      <c r="C1355" s="92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</row>
    <row r="1356" spans="1:18">
      <c r="A1356" s="92"/>
      <c r="B1356" s="94"/>
      <c r="C1356" s="92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</row>
    <row r="1357" spans="1:18">
      <c r="A1357" s="92"/>
      <c r="B1357" s="94"/>
      <c r="C1357" s="92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</row>
    <row r="1358" spans="1:18">
      <c r="A1358" s="92"/>
      <c r="B1358" s="94"/>
      <c r="C1358" s="92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</row>
    <row r="1359" spans="1:18">
      <c r="A1359" s="92"/>
      <c r="B1359" s="94"/>
      <c r="C1359" s="92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</row>
    <row r="1360" spans="1:18">
      <c r="A1360" s="92"/>
      <c r="B1360" s="94"/>
      <c r="C1360" s="92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</row>
    <row r="1361" spans="1:18">
      <c r="A1361" s="92"/>
      <c r="B1361" s="94"/>
      <c r="C1361" s="92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</row>
    <row r="1362" spans="1:18">
      <c r="A1362" s="92"/>
      <c r="B1362" s="94"/>
      <c r="C1362" s="92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</row>
    <row r="1363" spans="1:18">
      <c r="A1363" s="92"/>
      <c r="B1363" s="94"/>
      <c r="C1363" s="92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</row>
    <row r="1364" spans="1:18">
      <c r="A1364" s="92"/>
      <c r="B1364" s="94"/>
      <c r="C1364" s="92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</row>
    <row r="1365" spans="1:18">
      <c r="A1365" s="92"/>
      <c r="B1365" s="94"/>
      <c r="C1365" s="92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</row>
    <row r="1366" spans="1:18">
      <c r="A1366" s="92"/>
      <c r="B1366" s="94"/>
      <c r="C1366" s="92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</row>
    <row r="1367" spans="1:18">
      <c r="A1367" s="92"/>
      <c r="B1367" s="94"/>
      <c r="C1367" s="92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</row>
    <row r="1368" spans="1:18">
      <c r="A1368" s="92"/>
      <c r="B1368" s="94"/>
      <c r="C1368" s="92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</row>
    <row r="1369" spans="1:18">
      <c r="A1369" s="92"/>
      <c r="B1369" s="94"/>
      <c r="C1369" s="92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</row>
    <row r="1370" spans="1:18">
      <c r="A1370" s="92"/>
      <c r="B1370" s="94"/>
      <c r="C1370" s="92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</row>
    <row r="1371" spans="1:18">
      <c r="A1371" s="92"/>
      <c r="B1371" s="94"/>
      <c r="C1371" s="92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</row>
    <row r="1372" spans="1:18">
      <c r="A1372" s="92"/>
      <c r="B1372" s="94"/>
      <c r="C1372" s="92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</row>
    <row r="1373" spans="1:18">
      <c r="A1373" s="92"/>
      <c r="B1373" s="94"/>
      <c r="C1373" s="92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</row>
    <row r="1374" spans="1:18">
      <c r="A1374" s="92"/>
      <c r="B1374" s="94"/>
      <c r="C1374" s="92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</row>
    <row r="1375" spans="1:18">
      <c r="A1375" s="92"/>
      <c r="B1375" s="94"/>
      <c r="C1375" s="92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</row>
    <row r="1376" spans="1:18">
      <c r="A1376" s="92"/>
      <c r="B1376" s="94"/>
      <c r="C1376" s="92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</row>
    <row r="1377" spans="1:18">
      <c r="A1377" s="92"/>
      <c r="B1377" s="94"/>
      <c r="C1377" s="92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</row>
    <row r="1378" spans="1:18">
      <c r="A1378" s="92"/>
      <c r="B1378" s="94"/>
      <c r="C1378" s="92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</row>
    <row r="1379" spans="1:18">
      <c r="A1379" s="92"/>
      <c r="B1379" s="94"/>
      <c r="C1379" s="92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</row>
    <row r="1380" spans="1:18">
      <c r="A1380" s="92"/>
      <c r="B1380" s="94"/>
      <c r="C1380" s="92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</row>
    <row r="1381" spans="1:18">
      <c r="A1381" s="92"/>
      <c r="B1381" s="94"/>
      <c r="C1381" s="92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</row>
    <row r="1382" spans="1:18">
      <c r="A1382" s="92"/>
      <c r="B1382" s="94"/>
      <c r="C1382" s="92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</row>
    <row r="1383" spans="1:18">
      <c r="A1383" s="92"/>
      <c r="B1383" s="94"/>
      <c r="C1383" s="92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</row>
    <row r="1384" spans="1:18">
      <c r="A1384" s="92"/>
      <c r="B1384" s="94"/>
      <c r="C1384" s="92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</row>
    <row r="1385" spans="1:18">
      <c r="A1385" s="92"/>
      <c r="B1385" s="94"/>
      <c r="C1385" s="92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</row>
    <row r="1386" spans="1:18">
      <c r="A1386" s="92"/>
      <c r="B1386" s="94"/>
      <c r="C1386" s="92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</row>
    <row r="1387" spans="1:18">
      <c r="A1387" s="92"/>
      <c r="B1387" s="94"/>
      <c r="C1387" s="92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</row>
    <row r="1388" spans="1:18">
      <c r="A1388" s="92"/>
      <c r="B1388" s="94"/>
      <c r="C1388" s="92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</row>
    <row r="1389" spans="1:18">
      <c r="A1389" s="92"/>
      <c r="B1389" s="94"/>
      <c r="C1389" s="92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</row>
    <row r="1390" spans="1:18">
      <c r="A1390" s="92"/>
      <c r="B1390" s="94"/>
      <c r="C1390" s="92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</row>
    <row r="1391" spans="1:18">
      <c r="A1391" s="92"/>
      <c r="B1391" s="94"/>
      <c r="C1391" s="92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</row>
    <row r="1392" spans="1:18">
      <c r="A1392" s="92"/>
      <c r="B1392" s="94"/>
      <c r="C1392" s="92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</row>
    <row r="1393" spans="1:18">
      <c r="A1393" s="92"/>
      <c r="B1393" s="94"/>
      <c r="C1393" s="92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</row>
    <row r="1394" spans="1:18">
      <c r="A1394" s="92"/>
      <c r="B1394" s="94"/>
      <c r="C1394" s="92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</row>
    <row r="1395" spans="1:18">
      <c r="A1395" s="92"/>
      <c r="B1395" s="94"/>
      <c r="C1395" s="92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</row>
    <row r="1396" spans="1:18">
      <c r="A1396" s="92"/>
      <c r="B1396" s="94"/>
      <c r="C1396" s="92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</row>
    <row r="1397" spans="1:18">
      <c r="A1397" s="92"/>
      <c r="B1397" s="94"/>
      <c r="C1397" s="92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</row>
    <row r="1398" spans="1:18">
      <c r="A1398" s="92"/>
      <c r="B1398" s="94"/>
      <c r="C1398" s="92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</row>
    <row r="1399" spans="1:18">
      <c r="A1399" s="92"/>
      <c r="B1399" s="94"/>
      <c r="C1399" s="92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</row>
    <row r="1400" spans="1:18">
      <c r="A1400" s="92"/>
      <c r="B1400" s="94"/>
      <c r="C1400" s="92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</row>
    <row r="1401" spans="1:18">
      <c r="A1401" s="92"/>
      <c r="B1401" s="94"/>
      <c r="C1401" s="92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</row>
    <row r="1402" spans="1:18">
      <c r="A1402" s="92"/>
      <c r="B1402" s="94"/>
      <c r="C1402" s="92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</row>
    <row r="1403" spans="1:18">
      <c r="A1403" s="92"/>
      <c r="B1403" s="94"/>
      <c r="C1403" s="92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</row>
    <row r="1404" spans="1:18">
      <c r="A1404" s="92"/>
      <c r="B1404" s="94"/>
      <c r="C1404" s="92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</row>
    <row r="1405" spans="1:18">
      <c r="A1405" s="92"/>
      <c r="B1405" s="94"/>
      <c r="C1405" s="92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</row>
    <row r="1406" spans="1:18">
      <c r="A1406" s="92"/>
      <c r="B1406" s="94"/>
      <c r="C1406" s="92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</row>
    <row r="1407" spans="1:18">
      <c r="A1407" s="92"/>
      <c r="B1407" s="94"/>
      <c r="C1407" s="92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</row>
    <row r="1408" spans="1:18">
      <c r="A1408" s="92"/>
      <c r="B1408" s="94"/>
      <c r="C1408" s="92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</row>
    <row r="1409" spans="1:18">
      <c r="A1409" s="92"/>
      <c r="B1409" s="94"/>
      <c r="C1409" s="92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</row>
    <row r="1410" spans="1:18">
      <c r="A1410" s="92"/>
      <c r="B1410" s="94"/>
      <c r="C1410" s="92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</row>
    <row r="1411" spans="1:18">
      <c r="A1411" s="92"/>
      <c r="B1411" s="94"/>
      <c r="C1411" s="92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</row>
    <row r="1412" spans="1:18">
      <c r="A1412" s="92"/>
      <c r="B1412" s="94"/>
      <c r="C1412" s="92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</row>
    <row r="1413" spans="1:18">
      <c r="A1413" s="92"/>
      <c r="B1413" s="94"/>
      <c r="C1413" s="92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</row>
    <row r="1414" spans="1:18">
      <c r="A1414" s="92"/>
      <c r="B1414" s="94"/>
      <c r="C1414" s="92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</row>
    <row r="1415" spans="1:18">
      <c r="A1415" s="92"/>
      <c r="B1415" s="94"/>
      <c r="C1415" s="92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</row>
    <row r="1416" spans="1:18">
      <c r="A1416" s="92"/>
      <c r="B1416" s="94"/>
      <c r="C1416" s="92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</row>
    <row r="1417" spans="1:18">
      <c r="A1417" s="92"/>
      <c r="B1417" s="94"/>
      <c r="C1417" s="92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</row>
    <row r="1418" spans="1:18">
      <c r="A1418" s="92"/>
      <c r="B1418" s="94"/>
      <c r="C1418" s="92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</row>
    <row r="1419" spans="1:18">
      <c r="A1419" s="92"/>
      <c r="B1419" s="94"/>
      <c r="C1419" s="92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</row>
    <row r="1420" spans="1:18">
      <c r="A1420" s="92"/>
      <c r="B1420" s="94"/>
      <c r="C1420" s="92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</row>
    <row r="1421" spans="1:18">
      <c r="A1421" s="92"/>
      <c r="B1421" s="94"/>
      <c r="C1421" s="92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</row>
    <row r="1422" spans="1:18">
      <c r="A1422" s="92"/>
      <c r="B1422" s="94"/>
      <c r="C1422" s="92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</row>
    <row r="1423" spans="1:18">
      <c r="A1423" s="92"/>
      <c r="B1423" s="94"/>
      <c r="C1423" s="92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</row>
    <row r="1424" spans="1:18">
      <c r="A1424" s="92"/>
      <c r="B1424" s="94"/>
      <c r="C1424" s="92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</row>
    <row r="1425" spans="1:18">
      <c r="A1425" s="92"/>
      <c r="B1425" s="94"/>
      <c r="C1425" s="92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</row>
    <row r="1426" spans="1:18">
      <c r="A1426" s="92"/>
      <c r="B1426" s="94"/>
      <c r="C1426" s="92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</row>
    <row r="1427" spans="1:18">
      <c r="A1427" s="92"/>
      <c r="B1427" s="94"/>
      <c r="C1427" s="92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</row>
    <row r="1428" spans="1:18">
      <c r="A1428" s="92"/>
      <c r="B1428" s="94"/>
      <c r="C1428" s="92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</row>
    <row r="1429" spans="1:18">
      <c r="A1429" s="92"/>
      <c r="B1429" s="94"/>
      <c r="C1429" s="92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</row>
    <row r="1430" spans="1:18">
      <c r="A1430" s="92"/>
      <c r="B1430" s="94"/>
      <c r="C1430" s="92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</row>
    <row r="1431" spans="1:18">
      <c r="A1431" s="92"/>
      <c r="B1431" s="94"/>
      <c r="C1431" s="92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</row>
    <row r="1432" spans="1:18">
      <c r="A1432" s="92"/>
      <c r="B1432" s="94"/>
      <c r="C1432" s="92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</row>
    <row r="1433" spans="1:18">
      <c r="A1433" s="92"/>
      <c r="B1433" s="94"/>
      <c r="C1433" s="92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</row>
    <row r="1434" spans="1:18">
      <c r="A1434" s="92"/>
      <c r="B1434" s="94"/>
      <c r="C1434" s="92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</row>
    <row r="1435" spans="1:18">
      <c r="A1435" s="92"/>
      <c r="B1435" s="94"/>
      <c r="C1435" s="92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</row>
    <row r="1436" spans="1:18">
      <c r="A1436" s="92"/>
      <c r="B1436" s="94"/>
      <c r="C1436" s="92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</row>
    <row r="1437" spans="1:18">
      <c r="A1437" s="92"/>
      <c r="B1437" s="94"/>
      <c r="C1437" s="92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</row>
    <row r="1438" spans="1:18">
      <c r="A1438" s="92"/>
      <c r="B1438" s="94"/>
      <c r="C1438" s="92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</row>
    <row r="1439" spans="1:18">
      <c r="A1439" s="92"/>
      <c r="B1439" s="94"/>
      <c r="C1439" s="92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</row>
    <row r="1440" spans="1:18">
      <c r="A1440" s="92"/>
      <c r="B1440" s="94"/>
      <c r="C1440" s="92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</row>
    <row r="1441" spans="1:18">
      <c r="A1441" s="92"/>
      <c r="B1441" s="94"/>
      <c r="C1441" s="92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</row>
    <row r="1442" spans="1:18">
      <c r="A1442" s="92"/>
      <c r="B1442" s="94"/>
      <c r="C1442" s="92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</row>
    <row r="1443" spans="1:18">
      <c r="A1443" s="92"/>
      <c r="B1443" s="94"/>
      <c r="C1443" s="92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</row>
    <row r="1444" spans="1:18">
      <c r="A1444" s="92"/>
      <c r="B1444" s="94"/>
      <c r="C1444" s="92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</row>
    <row r="1445" spans="1:18">
      <c r="A1445" s="92"/>
      <c r="B1445" s="94"/>
      <c r="C1445" s="92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</row>
    <row r="1446" spans="1:18">
      <c r="A1446" s="92"/>
      <c r="B1446" s="94"/>
      <c r="C1446" s="92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</row>
    <row r="1447" spans="1:18">
      <c r="A1447" s="92"/>
      <c r="B1447" s="94"/>
      <c r="C1447" s="92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</row>
    <row r="1448" spans="1:18">
      <c r="A1448" s="92"/>
      <c r="B1448" s="94"/>
      <c r="C1448" s="92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</row>
    <row r="1449" spans="1:18">
      <c r="A1449" s="92"/>
      <c r="B1449" s="94"/>
      <c r="C1449" s="92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</row>
    <row r="1450" spans="1:18">
      <c r="A1450" s="92"/>
      <c r="B1450" s="94"/>
      <c r="C1450" s="92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</row>
    <row r="1451" spans="1:18">
      <c r="A1451" s="92"/>
      <c r="B1451" s="94"/>
      <c r="C1451" s="92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</row>
    <row r="1452" spans="1:18">
      <c r="A1452" s="92"/>
      <c r="B1452" s="94"/>
      <c r="C1452" s="92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</row>
    <row r="1453" spans="1:18">
      <c r="A1453" s="92"/>
      <c r="B1453" s="94"/>
      <c r="C1453" s="92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</row>
    <row r="1454" spans="1:18">
      <c r="A1454" s="92"/>
      <c r="B1454" s="94"/>
      <c r="C1454" s="92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</row>
    <row r="1455" spans="1:18">
      <c r="A1455" s="92"/>
      <c r="B1455" s="94"/>
      <c r="C1455" s="92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</row>
    <row r="1456" spans="1:18">
      <c r="A1456" s="92"/>
      <c r="B1456" s="94"/>
      <c r="C1456" s="92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</row>
    <row r="1457" spans="1:18">
      <c r="A1457" s="92"/>
      <c r="B1457" s="94"/>
      <c r="C1457" s="92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</row>
    <row r="1458" spans="1:18">
      <c r="A1458" s="92"/>
      <c r="B1458" s="94"/>
      <c r="C1458" s="92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</row>
    <row r="1459" spans="1:18">
      <c r="A1459" s="92"/>
      <c r="B1459" s="94"/>
      <c r="C1459" s="92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</row>
    <row r="1460" spans="1:18">
      <c r="A1460" s="92"/>
      <c r="B1460" s="94"/>
      <c r="C1460" s="92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</row>
    <row r="1461" spans="1:18">
      <c r="A1461" s="92"/>
      <c r="B1461" s="94"/>
      <c r="C1461" s="92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</row>
    <row r="1462" spans="1:18">
      <c r="A1462" s="92"/>
      <c r="B1462" s="94"/>
      <c r="C1462" s="92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</row>
    <row r="1463" spans="1:18">
      <c r="A1463" s="92"/>
      <c r="B1463" s="94"/>
      <c r="C1463" s="92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</row>
    <row r="1464" spans="1:18">
      <c r="A1464" s="92"/>
      <c r="B1464" s="94"/>
      <c r="C1464" s="92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</row>
    <row r="1465" spans="1:18">
      <c r="A1465" s="92"/>
      <c r="B1465" s="94"/>
      <c r="C1465" s="92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</row>
    <row r="1466" spans="1:18">
      <c r="A1466" s="92"/>
      <c r="B1466" s="94"/>
      <c r="C1466" s="92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</row>
    <row r="1467" spans="1:18">
      <c r="A1467" s="92"/>
      <c r="B1467" s="94"/>
      <c r="C1467" s="92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</row>
    <row r="1468" spans="1:18">
      <c r="A1468" s="92"/>
      <c r="B1468" s="94"/>
      <c r="C1468" s="92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</row>
    <row r="1469" spans="1:18">
      <c r="A1469" s="92"/>
      <c r="B1469" s="94"/>
      <c r="C1469" s="92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</row>
    <row r="1470" spans="1:18">
      <c r="A1470" s="92"/>
      <c r="B1470" s="94"/>
      <c r="C1470" s="92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</row>
    <row r="1471" spans="1:18">
      <c r="A1471" s="92"/>
      <c r="B1471" s="94"/>
      <c r="C1471" s="92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</row>
    <row r="1472" spans="1:18">
      <c r="A1472" s="92"/>
      <c r="B1472" s="94"/>
      <c r="C1472" s="92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</row>
    <row r="1473" spans="1:18">
      <c r="A1473" s="92"/>
      <c r="B1473" s="94"/>
      <c r="C1473" s="92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</row>
    <row r="1474" spans="1:18">
      <c r="A1474" s="92"/>
      <c r="B1474" s="94"/>
      <c r="C1474" s="92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</row>
    <row r="1475" spans="1:18">
      <c r="A1475" s="92"/>
      <c r="B1475" s="94"/>
      <c r="C1475" s="92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</row>
    <row r="1476" spans="1:18">
      <c r="A1476" s="92"/>
      <c r="B1476" s="94"/>
      <c r="C1476" s="92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</row>
    <row r="1477" spans="1:18">
      <c r="A1477" s="92"/>
      <c r="B1477" s="94"/>
      <c r="C1477" s="92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</row>
    <row r="1478" spans="1:18">
      <c r="A1478" s="92"/>
      <c r="B1478" s="94"/>
      <c r="C1478" s="92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</row>
    <row r="1479" spans="1:18">
      <c r="A1479" s="92"/>
      <c r="B1479" s="94"/>
      <c r="C1479" s="92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</row>
    <row r="1480" spans="1:18">
      <c r="A1480" s="92"/>
      <c r="B1480" s="94"/>
      <c r="C1480" s="92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</row>
    <row r="1481" spans="1:18">
      <c r="A1481" s="92"/>
      <c r="B1481" s="94"/>
      <c r="C1481" s="92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</row>
    <row r="1482" spans="1:18">
      <c r="A1482" s="92"/>
      <c r="B1482" s="94"/>
      <c r="C1482" s="92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</row>
    <row r="1483" spans="1:18">
      <c r="A1483" s="92"/>
      <c r="B1483" s="94"/>
      <c r="C1483" s="92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</row>
    <row r="1484" spans="1:18">
      <c r="A1484" s="92"/>
      <c r="B1484" s="94"/>
      <c r="C1484" s="92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</row>
    <row r="1485" spans="1:18">
      <c r="A1485" s="92"/>
      <c r="B1485" s="94"/>
      <c r="C1485" s="92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</row>
    <row r="1486" spans="1:18">
      <c r="A1486" s="92"/>
      <c r="B1486" s="94"/>
      <c r="C1486" s="92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</row>
    <row r="1487" spans="1:18">
      <c r="A1487" s="92"/>
      <c r="B1487" s="94"/>
      <c r="C1487" s="92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</row>
    <row r="1488" spans="1:18">
      <c r="A1488" s="92"/>
      <c r="B1488" s="94"/>
      <c r="C1488" s="92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</row>
    <row r="1489" spans="1:18">
      <c r="A1489" s="92"/>
      <c r="B1489" s="94"/>
      <c r="C1489" s="92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</row>
    <row r="1490" spans="1:18">
      <c r="A1490" s="92"/>
      <c r="B1490" s="94"/>
      <c r="C1490" s="92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</row>
    <row r="1491" spans="1:18">
      <c r="A1491" s="92"/>
      <c r="B1491" s="94"/>
      <c r="C1491" s="92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</row>
    <row r="1492" spans="1:18">
      <c r="A1492" s="92"/>
      <c r="B1492" s="94"/>
      <c r="C1492" s="92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</row>
    <row r="1493" spans="1:18">
      <c r="A1493" s="92"/>
      <c r="B1493" s="94"/>
      <c r="C1493" s="92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</row>
    <row r="1494" spans="1:18">
      <c r="A1494" s="92"/>
      <c r="B1494" s="94"/>
      <c r="C1494" s="92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</row>
    <row r="1495" spans="1:18">
      <c r="A1495" s="92"/>
      <c r="B1495" s="94"/>
      <c r="C1495" s="92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</row>
    <row r="1496" spans="1:18">
      <c r="A1496" s="92"/>
      <c r="B1496" s="94"/>
      <c r="C1496" s="92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</row>
    <row r="1497" spans="1:18">
      <c r="A1497" s="92"/>
      <c r="B1497" s="94"/>
      <c r="C1497" s="92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</row>
    <row r="1498" spans="1:18">
      <c r="A1498" s="92"/>
      <c r="B1498" s="94"/>
      <c r="C1498" s="92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</row>
    <row r="1499" spans="1:18">
      <c r="A1499" s="92"/>
      <c r="B1499" s="94"/>
      <c r="C1499" s="92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</row>
    <row r="1500" spans="1:18">
      <c r="A1500" s="92"/>
      <c r="B1500" s="94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</row>
    <row r="1501" spans="1:18">
      <c r="A1501" s="92"/>
      <c r="B1501" s="94"/>
      <c r="C1501" s="92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</row>
    <row r="1502" spans="1:18">
      <c r="A1502" s="92"/>
      <c r="B1502" s="94"/>
      <c r="C1502" s="92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</row>
    <row r="1503" spans="1:18">
      <c r="A1503" s="92"/>
      <c r="B1503" s="94"/>
      <c r="C1503" s="92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</row>
    <row r="1504" spans="1:18">
      <c r="A1504" s="92"/>
      <c r="B1504" s="94"/>
      <c r="C1504" s="92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</row>
    <row r="1505" spans="1:18">
      <c r="A1505" s="92"/>
      <c r="B1505" s="94"/>
      <c r="C1505" s="92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</row>
    <row r="1506" spans="1:18">
      <c r="A1506" s="92"/>
      <c r="B1506" s="94"/>
      <c r="C1506" s="92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</row>
    <row r="1507" spans="1:18">
      <c r="A1507" s="92"/>
      <c r="B1507" s="94"/>
      <c r="C1507" s="92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</row>
    <row r="1508" spans="1:18">
      <c r="A1508" s="92"/>
      <c r="B1508" s="94"/>
      <c r="C1508" s="92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</row>
    <row r="1509" spans="1:18">
      <c r="A1509" s="92"/>
      <c r="B1509" s="94"/>
      <c r="C1509" s="92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</row>
    <row r="1510" spans="1:18">
      <c r="A1510" s="92"/>
      <c r="B1510" s="94"/>
      <c r="C1510" s="92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</row>
    <row r="1511" spans="1:18">
      <c r="A1511" s="92"/>
      <c r="B1511" s="94"/>
      <c r="C1511" s="92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</row>
    <row r="1512" spans="1:18">
      <c r="A1512" s="92"/>
      <c r="B1512" s="94"/>
      <c r="C1512" s="92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</row>
    <row r="1513" spans="1:18">
      <c r="A1513" s="92"/>
      <c r="B1513" s="94"/>
      <c r="C1513" s="92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</row>
    <row r="1514" spans="1:18">
      <c r="A1514" s="92"/>
      <c r="B1514" s="94"/>
      <c r="C1514" s="92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</row>
    <row r="1515" spans="1:18">
      <c r="A1515" s="92"/>
      <c r="B1515" s="94"/>
      <c r="C1515" s="92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</row>
    <row r="1516" spans="1:18">
      <c r="A1516" s="92"/>
      <c r="B1516" s="94"/>
      <c r="C1516" s="92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</row>
    <row r="1517" spans="1:18">
      <c r="A1517" s="92"/>
      <c r="B1517" s="94"/>
      <c r="C1517" s="92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</row>
    <row r="1518" spans="1:18">
      <c r="A1518" s="92"/>
      <c r="B1518" s="94"/>
      <c r="C1518" s="92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</row>
    <row r="1519" spans="1:18">
      <c r="A1519" s="92"/>
      <c r="B1519" s="94"/>
      <c r="C1519" s="92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</row>
    <row r="1520" spans="1:18">
      <c r="A1520" s="92"/>
      <c r="B1520" s="94"/>
      <c r="C1520" s="92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</row>
    <row r="1521" spans="1:18">
      <c r="A1521" s="92"/>
      <c r="B1521" s="94"/>
      <c r="C1521" s="92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</row>
    <row r="1522" spans="1:18">
      <c r="A1522" s="92"/>
      <c r="B1522" s="94"/>
      <c r="C1522" s="92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</row>
    <row r="1523" spans="1:18">
      <c r="A1523" s="92"/>
      <c r="B1523" s="94"/>
      <c r="C1523" s="92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</row>
    <row r="1524" spans="1:18">
      <c r="A1524" s="92"/>
      <c r="B1524" s="94"/>
      <c r="C1524" s="92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</row>
    <row r="1525" spans="1:18">
      <c r="A1525" s="92"/>
      <c r="B1525" s="94"/>
      <c r="C1525" s="92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</row>
    <row r="1526" spans="1:18">
      <c r="A1526" s="92"/>
      <c r="B1526" s="94"/>
      <c r="C1526" s="92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</row>
    <row r="1527" spans="1:18">
      <c r="A1527" s="92"/>
      <c r="B1527" s="94"/>
      <c r="C1527" s="92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</row>
    <row r="1528" spans="1:18">
      <c r="A1528" s="92"/>
      <c r="B1528" s="94"/>
      <c r="C1528" s="92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</row>
    <row r="1529" spans="1:18">
      <c r="A1529" s="92"/>
      <c r="B1529" s="94"/>
      <c r="C1529" s="92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</row>
    <row r="1530" spans="1:18">
      <c r="A1530" s="92"/>
      <c r="B1530" s="94"/>
      <c r="C1530" s="92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</row>
    <row r="1531" spans="1:18">
      <c r="A1531" s="92"/>
      <c r="B1531" s="94"/>
      <c r="C1531" s="92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</row>
    <row r="1532" spans="1:18">
      <c r="A1532" s="92"/>
      <c r="B1532" s="94"/>
      <c r="C1532" s="92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</row>
    <row r="1533" spans="1:18">
      <c r="A1533" s="92"/>
      <c r="B1533" s="94"/>
      <c r="C1533" s="92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</row>
    <row r="1534" spans="1:18">
      <c r="A1534" s="92"/>
      <c r="B1534" s="94"/>
      <c r="C1534" s="92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</row>
    <row r="1535" spans="1:18">
      <c r="A1535" s="92"/>
      <c r="B1535" s="94"/>
      <c r="C1535" s="92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</row>
    <row r="1536" spans="1:18">
      <c r="A1536" s="92"/>
      <c r="B1536" s="94"/>
      <c r="C1536" s="92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</row>
    <row r="1537" spans="1:18">
      <c r="A1537" s="92"/>
      <c r="B1537" s="94"/>
      <c r="C1537" s="92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</row>
    <row r="1538" spans="1:18">
      <c r="A1538" s="92"/>
      <c r="B1538" s="94"/>
      <c r="C1538" s="92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</row>
    <row r="1539" spans="1:18">
      <c r="A1539" s="92"/>
      <c r="B1539" s="94"/>
      <c r="C1539" s="92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</row>
    <row r="1540" spans="1:18">
      <c r="A1540" s="92"/>
      <c r="B1540" s="94"/>
      <c r="C1540" s="92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</row>
    <row r="1541" spans="1:18">
      <c r="A1541" s="92"/>
      <c r="B1541" s="94"/>
      <c r="C1541" s="92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</row>
    <row r="1542" spans="1:18">
      <c r="A1542" s="92"/>
      <c r="B1542" s="94"/>
      <c r="C1542" s="92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</row>
    <row r="1543" spans="1:18">
      <c r="A1543" s="92"/>
      <c r="B1543" s="94"/>
      <c r="C1543" s="92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</row>
    <row r="1544" spans="1:18">
      <c r="A1544" s="92"/>
      <c r="B1544" s="94"/>
      <c r="C1544" s="92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</row>
    <row r="1545" spans="1:18">
      <c r="A1545" s="92"/>
      <c r="B1545" s="94"/>
      <c r="C1545" s="92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</row>
    <row r="1546" spans="1:18">
      <c r="A1546" s="92"/>
      <c r="B1546" s="94"/>
      <c r="C1546" s="92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</row>
    <row r="1547" spans="1:18">
      <c r="A1547" s="92"/>
      <c r="B1547" s="94"/>
      <c r="C1547" s="92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</row>
    <row r="1548" spans="1:18">
      <c r="A1548" s="92"/>
      <c r="B1548" s="94"/>
      <c r="C1548" s="92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</row>
    <row r="1549" spans="1:18">
      <c r="A1549" s="92"/>
      <c r="B1549" s="94"/>
      <c r="C1549" s="92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</row>
    <row r="1550" spans="1:18">
      <c r="A1550" s="92"/>
      <c r="B1550" s="94"/>
      <c r="C1550" s="92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</row>
    <row r="1551" spans="1:18">
      <c r="A1551" s="92"/>
      <c r="B1551" s="94"/>
      <c r="C1551" s="92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</row>
    <row r="1552" spans="1:18">
      <c r="A1552" s="92"/>
      <c r="B1552" s="94"/>
      <c r="C1552" s="92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</row>
    <row r="1553" spans="1:18">
      <c r="A1553" s="92"/>
      <c r="B1553" s="94"/>
      <c r="C1553" s="92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</row>
    <row r="1554" spans="1:18">
      <c r="A1554" s="92"/>
      <c r="B1554" s="94"/>
      <c r="C1554" s="92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</row>
    <row r="1555" spans="1:18">
      <c r="A1555" s="92"/>
      <c r="B1555" s="94"/>
      <c r="C1555" s="92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</row>
    <row r="1556" spans="1:18">
      <c r="A1556" s="92"/>
      <c r="B1556" s="94"/>
      <c r="C1556" s="92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</row>
    <row r="1557" spans="1:18">
      <c r="A1557" s="92"/>
      <c r="B1557" s="94"/>
      <c r="C1557" s="92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</row>
    <row r="1558" spans="1:18">
      <c r="A1558" s="92"/>
      <c r="B1558" s="94"/>
      <c r="C1558" s="92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</row>
    <row r="1559" spans="1:18">
      <c r="A1559" s="92"/>
      <c r="B1559" s="94"/>
      <c r="C1559" s="92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</row>
    <row r="1560" spans="1:18">
      <c r="A1560" s="92"/>
      <c r="B1560" s="94"/>
      <c r="C1560" s="92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</row>
    <row r="1561" spans="1:18">
      <c r="A1561" s="92"/>
      <c r="B1561" s="94"/>
      <c r="C1561" s="92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</row>
    <row r="1562" spans="1:18">
      <c r="A1562" s="92"/>
      <c r="B1562" s="94"/>
      <c r="C1562" s="92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</row>
    <row r="1563" spans="1:18">
      <c r="A1563" s="92"/>
      <c r="B1563" s="94"/>
      <c r="C1563" s="92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</row>
    <row r="1564" spans="1:18">
      <c r="A1564" s="92"/>
      <c r="B1564" s="94"/>
      <c r="C1564" s="92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</row>
    <row r="1565" spans="1:18">
      <c r="A1565" s="92"/>
      <c r="B1565" s="94"/>
      <c r="C1565" s="92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</row>
    <row r="1566" spans="1:18">
      <c r="A1566" s="92"/>
      <c r="B1566" s="94"/>
      <c r="C1566" s="92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</row>
    <row r="1567" spans="1:18">
      <c r="A1567" s="92"/>
      <c r="B1567" s="94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</row>
    <row r="1568" spans="1:18">
      <c r="A1568" s="92"/>
      <c r="B1568" s="94"/>
      <c r="C1568" s="92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</row>
    <row r="1569" spans="1:18">
      <c r="A1569" s="92"/>
      <c r="B1569" s="94"/>
      <c r="C1569" s="92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</row>
    <row r="1570" spans="1:18">
      <c r="A1570" s="92"/>
      <c r="B1570" s="94"/>
      <c r="C1570" s="92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</row>
    <row r="1571" spans="1:18">
      <c r="A1571" s="92"/>
      <c r="B1571" s="94"/>
      <c r="C1571" s="92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</row>
    <row r="1572" spans="1:18">
      <c r="A1572" s="92"/>
      <c r="B1572" s="94"/>
      <c r="C1572" s="92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</row>
    <row r="1573" spans="1:18">
      <c r="A1573" s="92"/>
      <c r="B1573" s="94"/>
      <c r="C1573" s="92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</row>
    <row r="1574" spans="1:18">
      <c r="A1574" s="92"/>
      <c r="B1574" s="94"/>
      <c r="C1574" s="92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</row>
    <row r="1575" spans="1:18">
      <c r="A1575" s="92"/>
      <c r="B1575" s="94"/>
      <c r="C1575" s="92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</row>
    <row r="1576" spans="1:18">
      <c r="A1576" s="92"/>
      <c r="B1576" s="94"/>
      <c r="C1576" s="92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</row>
    <row r="1577" spans="1:18">
      <c r="A1577" s="92"/>
      <c r="B1577" s="94"/>
      <c r="C1577" s="92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</row>
    <row r="1578" spans="1:18">
      <c r="A1578" s="92"/>
      <c r="B1578" s="94"/>
      <c r="C1578" s="92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</row>
    <row r="1579" spans="1:18">
      <c r="A1579" s="92"/>
      <c r="B1579" s="94"/>
      <c r="C1579" s="92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</row>
    <row r="1580" spans="1:18">
      <c r="A1580" s="92"/>
      <c r="B1580" s="94"/>
      <c r="C1580" s="92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</row>
    <row r="1581" spans="1:18">
      <c r="A1581" s="92"/>
      <c r="B1581" s="94"/>
      <c r="C1581" s="92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</row>
    <row r="1582" spans="1:18">
      <c r="A1582" s="92"/>
      <c r="B1582" s="94"/>
      <c r="C1582" s="92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</row>
    <row r="1583" spans="1:18">
      <c r="A1583" s="92"/>
      <c r="B1583" s="94"/>
      <c r="C1583" s="92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</row>
    <row r="1584" spans="1:18">
      <c r="A1584" s="92"/>
      <c r="B1584" s="94"/>
      <c r="C1584" s="92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</row>
    <row r="1585" spans="1:18">
      <c r="A1585" s="92"/>
      <c r="B1585" s="94"/>
      <c r="C1585" s="92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</row>
    <row r="1586" spans="1:18">
      <c r="A1586" s="92"/>
      <c r="B1586" s="94"/>
      <c r="C1586" s="92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</row>
    <row r="1587" spans="1:18">
      <c r="A1587" s="92"/>
      <c r="B1587" s="94"/>
      <c r="C1587" s="92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</row>
    <row r="1588" spans="1:18">
      <c r="A1588" s="92"/>
      <c r="B1588" s="94"/>
      <c r="C1588" s="92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</row>
    <row r="1589" spans="1:18">
      <c r="A1589" s="92"/>
      <c r="B1589" s="94"/>
      <c r="C1589" s="92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</row>
    <row r="1590" spans="1:18">
      <c r="A1590" s="92"/>
      <c r="B1590" s="94"/>
      <c r="C1590" s="92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</row>
    <row r="1591" spans="1:18">
      <c r="A1591" s="92"/>
      <c r="B1591" s="94"/>
      <c r="C1591" s="92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</row>
    <row r="1592" spans="1:18">
      <c r="A1592" s="92"/>
      <c r="B1592" s="94"/>
      <c r="C1592" s="92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</row>
    <row r="1593" spans="1:18">
      <c r="A1593" s="92"/>
      <c r="B1593" s="94"/>
      <c r="C1593" s="92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</row>
    <row r="1594" spans="1:18">
      <c r="A1594" s="92"/>
      <c r="B1594" s="94"/>
      <c r="C1594" s="92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</row>
    <row r="1595" spans="1:18">
      <c r="A1595" s="92"/>
      <c r="B1595" s="94"/>
      <c r="C1595" s="92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</row>
    <row r="1596" spans="1:18">
      <c r="A1596" s="92"/>
      <c r="B1596" s="94"/>
      <c r="C1596" s="92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</row>
    <row r="1597" spans="1:18">
      <c r="A1597" s="92"/>
      <c r="B1597" s="94"/>
      <c r="C1597" s="92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</row>
    <row r="1598" spans="1:18">
      <c r="A1598" s="92"/>
      <c r="B1598" s="94"/>
      <c r="C1598" s="92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</row>
    <row r="1599" spans="1:18">
      <c r="A1599" s="92"/>
      <c r="B1599" s="94"/>
      <c r="C1599" s="92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</row>
    <row r="1600" spans="1:18">
      <c r="A1600" s="92"/>
      <c r="B1600" s="94"/>
      <c r="C1600" s="92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</row>
    <row r="1601" spans="1:18">
      <c r="A1601" s="92"/>
      <c r="B1601" s="94"/>
      <c r="C1601" s="92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</row>
    <row r="1602" spans="1:18">
      <c r="A1602" s="92"/>
      <c r="B1602" s="94"/>
      <c r="C1602" s="92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</row>
    <row r="1603" spans="1:18">
      <c r="A1603" s="92"/>
      <c r="B1603" s="94"/>
      <c r="C1603" s="92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</row>
    <row r="1604" spans="1:18">
      <c r="A1604" s="92"/>
      <c r="B1604" s="94"/>
      <c r="C1604" s="92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</row>
    <row r="1605" spans="1:18">
      <c r="A1605" s="92"/>
      <c r="B1605" s="94"/>
      <c r="C1605" s="92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</row>
    <row r="1606" spans="1:18">
      <c r="A1606" s="92"/>
      <c r="B1606" s="94"/>
      <c r="C1606" s="92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</row>
    <row r="1607" spans="1:18">
      <c r="A1607" s="92"/>
      <c r="B1607" s="94"/>
      <c r="C1607" s="92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</row>
    <row r="1608" spans="1:18">
      <c r="A1608" s="92"/>
      <c r="B1608" s="94"/>
      <c r="C1608" s="92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</row>
    <row r="1609" spans="1:18">
      <c r="A1609" s="92"/>
      <c r="B1609" s="94"/>
      <c r="C1609" s="92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</row>
    <row r="1610" spans="1:18">
      <c r="A1610" s="92"/>
      <c r="B1610" s="94"/>
      <c r="C1610" s="92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</row>
    <row r="1611" spans="1:18">
      <c r="A1611" s="92"/>
      <c r="B1611" s="94"/>
      <c r="C1611" s="92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</row>
    <row r="1612" spans="1:18">
      <c r="A1612" s="92"/>
      <c r="B1612" s="94"/>
      <c r="C1612" s="92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</row>
    <row r="1613" spans="1:18">
      <c r="A1613" s="92"/>
      <c r="B1613" s="94"/>
      <c r="C1613" s="92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</row>
    <row r="1614" spans="1:18">
      <c r="A1614" s="92"/>
      <c r="B1614" s="94"/>
      <c r="C1614" s="92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</row>
    <row r="1615" spans="1:18">
      <c r="A1615" s="92"/>
      <c r="B1615" s="94"/>
      <c r="C1615" s="92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</row>
    <row r="1616" spans="1:18">
      <c r="A1616" s="92"/>
      <c r="B1616" s="94"/>
      <c r="C1616" s="92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</row>
    <row r="1617" spans="1:18">
      <c r="A1617" s="92"/>
      <c r="B1617" s="94"/>
      <c r="C1617" s="92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</row>
    <row r="1618" spans="1:18">
      <c r="A1618" s="92"/>
      <c r="B1618" s="94"/>
      <c r="C1618" s="92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</row>
    <row r="1619" spans="1:18">
      <c r="A1619" s="92"/>
      <c r="B1619" s="94"/>
      <c r="C1619" s="92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</row>
    <row r="1620" spans="1:18">
      <c r="A1620" s="92"/>
      <c r="B1620" s="94"/>
      <c r="C1620" s="92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</row>
    <row r="1621" spans="1:18">
      <c r="A1621" s="92"/>
      <c r="B1621" s="94"/>
      <c r="C1621" s="92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</row>
    <row r="1622" spans="1:18">
      <c r="A1622" s="92"/>
      <c r="B1622" s="94"/>
      <c r="C1622" s="92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</row>
    <row r="1623" spans="1:18">
      <c r="A1623" s="92"/>
      <c r="B1623" s="94"/>
      <c r="C1623" s="92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</row>
    <row r="1624" spans="1:18">
      <c r="A1624" s="92"/>
      <c r="B1624" s="94"/>
      <c r="C1624" s="92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</row>
    <row r="1625" spans="1:18">
      <c r="A1625" s="92"/>
      <c r="B1625" s="94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</row>
    <row r="1626" spans="1:18">
      <c r="A1626" s="92"/>
      <c r="B1626" s="94"/>
      <c r="C1626" s="92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</row>
    <row r="1627" spans="1:18">
      <c r="A1627" s="92"/>
      <c r="B1627" s="94"/>
      <c r="C1627" s="92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</row>
    <row r="1628" spans="1:18">
      <c r="A1628" s="92"/>
      <c r="B1628" s="94"/>
      <c r="C1628" s="92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</row>
    <row r="1629" spans="1:18">
      <c r="A1629" s="92"/>
      <c r="B1629" s="94"/>
      <c r="C1629" s="92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</row>
    <row r="1630" spans="1:18">
      <c r="A1630" s="92"/>
      <c r="B1630" s="94"/>
      <c r="C1630" s="92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</row>
    <row r="1631" spans="1:18">
      <c r="A1631" s="92"/>
      <c r="B1631" s="94"/>
      <c r="C1631" s="92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</row>
    <row r="1632" spans="1:18">
      <c r="A1632" s="92"/>
      <c r="B1632" s="94"/>
      <c r="C1632" s="92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</row>
    <row r="1633" spans="1:18">
      <c r="A1633" s="92"/>
      <c r="B1633" s="94"/>
      <c r="C1633" s="92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</row>
    <row r="1634" spans="1:18">
      <c r="A1634" s="92"/>
      <c r="B1634" s="94"/>
      <c r="C1634" s="92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</row>
    <row r="1635" spans="1:18">
      <c r="A1635" s="92"/>
      <c r="B1635" s="94"/>
      <c r="C1635" s="92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</row>
    <row r="1636" spans="1:18">
      <c r="A1636" s="92"/>
      <c r="B1636" s="94"/>
      <c r="C1636" s="92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</row>
    <row r="1637" spans="1:18">
      <c r="A1637" s="92"/>
      <c r="B1637" s="94"/>
      <c r="C1637" s="92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</row>
    <row r="1638" spans="1:18">
      <c r="A1638" s="92"/>
      <c r="B1638" s="94"/>
      <c r="C1638" s="92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</row>
    <row r="1639" spans="1:18">
      <c r="A1639" s="92"/>
      <c r="B1639" s="94"/>
      <c r="C1639" s="92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</row>
    <row r="1640" spans="1:18">
      <c r="A1640" s="92"/>
      <c r="B1640" s="94"/>
      <c r="C1640" s="92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</row>
    <row r="1641" spans="1:18">
      <c r="A1641" s="92"/>
      <c r="B1641" s="94"/>
      <c r="C1641" s="92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</row>
    <row r="1642" spans="1:18">
      <c r="A1642" s="92"/>
      <c r="B1642" s="94"/>
      <c r="C1642" s="92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</row>
    <row r="1643" spans="1:18">
      <c r="A1643" s="92"/>
      <c r="B1643" s="94"/>
      <c r="C1643" s="92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</row>
    <row r="1644" spans="1:18">
      <c r="A1644" s="92"/>
      <c r="B1644" s="94"/>
      <c r="C1644" s="92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</row>
    <row r="1645" spans="1:18">
      <c r="A1645" s="92"/>
      <c r="B1645" s="94"/>
      <c r="C1645" s="92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</row>
    <row r="1646" spans="1:18">
      <c r="A1646" s="92"/>
      <c r="B1646" s="94"/>
      <c r="C1646" s="92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</row>
    <row r="1647" spans="1:18">
      <c r="A1647" s="92"/>
      <c r="B1647" s="94"/>
      <c r="C1647" s="92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</row>
    <row r="1648" spans="1:18">
      <c r="A1648" s="92"/>
      <c r="B1648" s="94"/>
      <c r="C1648" s="92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</row>
    <row r="1649" spans="1:18">
      <c r="A1649" s="92"/>
      <c r="B1649" s="94"/>
      <c r="C1649" s="92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</row>
    <row r="1650" spans="1:18">
      <c r="A1650" s="92"/>
      <c r="B1650" s="94"/>
      <c r="C1650" s="92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</row>
    <row r="1651" spans="1:18">
      <c r="A1651" s="92"/>
      <c r="B1651" s="94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</row>
    <row r="1652" spans="1:18">
      <c r="A1652" s="92"/>
      <c r="B1652" s="94"/>
      <c r="C1652" s="92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</row>
    <row r="1653" spans="1:18">
      <c r="A1653" s="92"/>
      <c r="B1653" s="94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</row>
    <row r="1654" spans="1:18">
      <c r="A1654" s="92"/>
      <c r="B1654" s="94"/>
      <c r="C1654" s="92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</row>
    <row r="1655" spans="1:18">
      <c r="A1655" s="92"/>
      <c r="B1655" s="94"/>
      <c r="C1655" s="92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</row>
    <row r="1656" spans="1:18">
      <c r="A1656" s="92"/>
      <c r="B1656" s="94"/>
      <c r="C1656" s="92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</row>
    <row r="1657" spans="1:18">
      <c r="A1657" s="92"/>
      <c r="B1657" s="94"/>
      <c r="C1657" s="92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</row>
    <row r="1658" spans="1:18">
      <c r="A1658" s="92"/>
      <c r="B1658" s="94"/>
      <c r="C1658" s="92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</row>
    <row r="1659" spans="1:18">
      <c r="A1659" s="92"/>
      <c r="B1659" s="94"/>
      <c r="C1659" s="92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</row>
    <row r="1660" spans="1:18">
      <c r="A1660" s="92"/>
      <c r="B1660" s="94"/>
      <c r="C1660" s="92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</row>
    <row r="1661" spans="1:18">
      <c r="A1661" s="92"/>
      <c r="B1661" s="94"/>
      <c r="C1661" s="92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</row>
    <row r="1662" spans="1:18">
      <c r="A1662" s="92"/>
      <c r="B1662" s="94"/>
      <c r="C1662" s="92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</row>
    <row r="1663" spans="1:18">
      <c r="A1663" s="92"/>
      <c r="B1663" s="94"/>
      <c r="C1663" s="92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</row>
    <row r="1664" spans="1:18">
      <c r="A1664" s="92"/>
      <c r="B1664" s="94"/>
      <c r="C1664" s="92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</row>
    <row r="1665" spans="1:18">
      <c r="A1665" s="92"/>
      <c r="B1665" s="94"/>
      <c r="C1665" s="92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</row>
    <row r="1666" spans="1:18">
      <c r="A1666" s="92"/>
      <c r="B1666" s="94"/>
      <c r="C1666" s="92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</row>
    <row r="1667" spans="1:18">
      <c r="A1667" s="92"/>
      <c r="B1667" s="94"/>
      <c r="C1667" s="92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</row>
    <row r="1668" spans="1:18">
      <c r="A1668" s="92"/>
      <c r="B1668" s="94"/>
      <c r="C1668" s="92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</row>
    <row r="1669" spans="1:18">
      <c r="A1669" s="92"/>
      <c r="B1669" s="94"/>
      <c r="C1669" s="92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</row>
    <row r="1670" spans="1:18">
      <c r="A1670" s="92"/>
      <c r="B1670" s="94"/>
      <c r="C1670" s="92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</row>
    <row r="1671" spans="1:18">
      <c r="A1671" s="92"/>
      <c r="B1671" s="94"/>
      <c r="C1671" s="92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</row>
    <row r="1672" spans="1:18">
      <c r="A1672" s="92"/>
      <c r="B1672" s="94"/>
      <c r="C1672" s="92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</row>
    <row r="1673" spans="1:18">
      <c r="A1673" s="92"/>
      <c r="B1673" s="94"/>
      <c r="C1673" s="92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</row>
    <row r="1674" spans="1:18">
      <c r="A1674" s="92"/>
      <c r="B1674" s="94"/>
      <c r="C1674" s="92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</row>
    <row r="1675" spans="1:18">
      <c r="A1675" s="92"/>
      <c r="B1675" s="94"/>
      <c r="C1675" s="92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</row>
    <row r="1676" spans="1:18">
      <c r="A1676" s="92"/>
      <c r="B1676" s="94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</row>
    <row r="1677" spans="1:18">
      <c r="A1677" s="92"/>
      <c r="B1677" s="94"/>
      <c r="C1677" s="92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</row>
    <row r="1678" spans="1:18">
      <c r="A1678" s="92"/>
      <c r="B1678" s="94"/>
      <c r="C1678" s="92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</row>
    <row r="1679" spans="1:18">
      <c r="A1679" s="92"/>
      <c r="B1679" s="94"/>
      <c r="C1679" s="92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</row>
    <row r="1680" spans="1:18">
      <c r="A1680" s="92"/>
      <c r="B1680" s="94"/>
      <c r="C1680" s="92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</row>
    <row r="1681" spans="1:18">
      <c r="A1681" s="92"/>
      <c r="B1681" s="94"/>
      <c r="C1681" s="92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</row>
    <row r="1682" spans="1:18">
      <c r="A1682" s="92"/>
      <c r="B1682" s="94"/>
      <c r="C1682" s="92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</row>
    <row r="1683" spans="1:18">
      <c r="A1683" s="92"/>
      <c r="B1683" s="94"/>
      <c r="C1683" s="92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</row>
    <row r="1684" spans="1:18">
      <c r="A1684" s="92"/>
      <c r="B1684" s="94"/>
      <c r="C1684" s="92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</row>
    <row r="1685" spans="1:18">
      <c r="A1685" s="92"/>
      <c r="B1685" s="94"/>
      <c r="C1685" s="92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</row>
    <row r="1686" spans="1:18">
      <c r="A1686" s="92"/>
      <c r="B1686" s="94"/>
      <c r="C1686" s="92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</row>
    <row r="1687" spans="1:18">
      <c r="A1687" s="92"/>
      <c r="B1687" s="94"/>
      <c r="C1687" s="92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</row>
    <row r="1688" spans="1:18">
      <c r="A1688" s="92"/>
      <c r="B1688" s="94"/>
      <c r="C1688" s="92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</row>
    <row r="1689" spans="1:18">
      <c r="A1689" s="92"/>
      <c r="B1689" s="94"/>
      <c r="C1689" s="92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</row>
    <row r="1690" spans="1:18">
      <c r="A1690" s="92"/>
      <c r="B1690" s="94"/>
      <c r="C1690" s="92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</row>
    <row r="1691" spans="1:18">
      <c r="A1691" s="92"/>
      <c r="B1691" s="94"/>
      <c r="C1691" s="92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</row>
    <row r="1692" spans="1:18">
      <c r="A1692" s="92"/>
      <c r="B1692" s="94"/>
      <c r="C1692" s="92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</row>
    <row r="1693" spans="1:18">
      <c r="A1693" s="92"/>
      <c r="B1693" s="94"/>
      <c r="C1693" s="92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</row>
    <row r="1694" spans="1:18">
      <c r="A1694" s="92"/>
      <c r="B1694" s="94"/>
      <c r="C1694" s="92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</row>
    <row r="1695" spans="1:18">
      <c r="A1695" s="92"/>
      <c r="B1695" s="94"/>
      <c r="C1695" s="92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</row>
    <row r="1696" spans="1:18">
      <c r="A1696" s="92"/>
      <c r="B1696" s="94"/>
      <c r="C1696" s="92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</row>
    <row r="1697" spans="1:18">
      <c r="A1697" s="92"/>
      <c r="B1697" s="94"/>
      <c r="C1697" s="92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</row>
    <row r="1698" spans="1:18">
      <c r="A1698" s="92"/>
      <c r="B1698" s="94"/>
      <c r="C1698" s="92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</row>
    <row r="1699" spans="1:18">
      <c r="A1699" s="92"/>
      <c r="B1699" s="94"/>
      <c r="C1699" s="92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</row>
    <row r="1700" spans="1:18">
      <c r="A1700" s="92"/>
      <c r="B1700" s="94"/>
      <c r="C1700" s="92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</row>
    <row r="1701" spans="1:18">
      <c r="A1701" s="92"/>
      <c r="B1701" s="94"/>
      <c r="C1701" s="92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</row>
    <row r="1702" spans="1:18">
      <c r="A1702" s="92"/>
      <c r="B1702" s="94"/>
      <c r="C1702" s="92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</row>
    <row r="1703" spans="1:18">
      <c r="A1703" s="92"/>
      <c r="B1703" s="94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</row>
    <row r="1704" spans="1:18">
      <c r="A1704" s="92"/>
      <c r="B1704" s="94"/>
      <c r="C1704" s="92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</row>
    <row r="1705" spans="1:18">
      <c r="A1705" s="92"/>
      <c r="B1705" s="94"/>
      <c r="C1705" s="92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</row>
    <row r="1706" spans="1:18">
      <c r="A1706" s="92"/>
      <c r="B1706" s="94"/>
      <c r="C1706" s="92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</row>
    <row r="1707" spans="1:18">
      <c r="A1707" s="92"/>
      <c r="B1707" s="94"/>
      <c r="C1707" s="92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</row>
    <row r="1708" spans="1:18">
      <c r="A1708" s="92"/>
      <c r="B1708" s="94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</row>
    <row r="1709" spans="1:18">
      <c r="A1709" s="92"/>
      <c r="B1709" s="94"/>
      <c r="C1709" s="92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</row>
    <row r="1710" spans="1:18">
      <c r="A1710" s="92"/>
      <c r="B1710" s="94"/>
      <c r="C1710" s="92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</row>
    <row r="1711" spans="1:18">
      <c r="A1711" s="92"/>
      <c r="B1711" s="94"/>
      <c r="C1711" s="92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</row>
    <row r="1712" spans="1:18">
      <c r="A1712" s="92"/>
      <c r="B1712" s="94"/>
      <c r="C1712" s="92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</row>
    <row r="1713" spans="1:18">
      <c r="A1713" s="92"/>
      <c r="B1713" s="94"/>
      <c r="C1713" s="92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</row>
    <row r="1714" spans="1:18">
      <c r="A1714" s="92"/>
      <c r="B1714" s="94"/>
      <c r="C1714" s="92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</row>
    <row r="1715" spans="1:18">
      <c r="A1715" s="92"/>
      <c r="B1715" s="94"/>
      <c r="C1715" s="92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</row>
    <row r="1716" spans="1:18">
      <c r="A1716" s="92"/>
      <c r="B1716" s="94"/>
      <c r="C1716" s="92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</row>
    <row r="1717" spans="1:18">
      <c r="A1717" s="92"/>
      <c r="B1717" s="94"/>
      <c r="C1717" s="92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</row>
    <row r="1718" spans="1:18">
      <c r="A1718" s="92"/>
      <c r="B1718" s="94"/>
      <c r="C1718" s="92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</row>
    <row r="1719" spans="1:18">
      <c r="A1719" s="92"/>
      <c r="B1719" s="94"/>
      <c r="C1719" s="92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</row>
    <row r="1720" spans="1:18">
      <c r="A1720" s="92"/>
      <c r="B1720" s="94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</row>
    <row r="1721" spans="1:18">
      <c r="A1721" s="92"/>
      <c r="B1721" s="94"/>
      <c r="C1721" s="92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</row>
    <row r="1722" spans="1:18">
      <c r="A1722" s="92"/>
      <c r="B1722" s="94"/>
      <c r="C1722" s="92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</row>
    <row r="1723" spans="1:18">
      <c r="A1723" s="92"/>
      <c r="B1723" s="94"/>
      <c r="C1723" s="92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</row>
    <row r="1724" spans="1:18">
      <c r="A1724" s="92"/>
      <c r="B1724" s="94"/>
      <c r="C1724" s="92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</row>
    <row r="1725" spans="1:18">
      <c r="A1725" s="92"/>
      <c r="B1725" s="94"/>
      <c r="C1725" s="92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</row>
    <row r="1726" spans="1:18">
      <c r="A1726" s="92"/>
      <c r="B1726" s="94"/>
      <c r="C1726" s="92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</row>
    <row r="1727" spans="1:18">
      <c r="A1727" s="92"/>
      <c r="B1727" s="94"/>
      <c r="C1727" s="92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</row>
    <row r="1728" spans="1:18">
      <c r="A1728" s="92"/>
      <c r="B1728" s="94"/>
      <c r="C1728" s="92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</row>
    <row r="1729" spans="1:18">
      <c r="A1729" s="92"/>
      <c r="B1729" s="94"/>
      <c r="C1729" s="92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</row>
    <row r="1730" spans="1:18">
      <c r="A1730" s="92"/>
      <c r="B1730" s="94"/>
      <c r="C1730" s="92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</row>
    <row r="1731" spans="1:18">
      <c r="A1731" s="92"/>
      <c r="B1731" s="94"/>
      <c r="C1731" s="92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</row>
    <row r="1732" spans="1:18">
      <c r="A1732" s="92"/>
      <c r="B1732" s="94"/>
      <c r="C1732" s="92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</row>
    <row r="1733" spans="1:18">
      <c r="A1733" s="92"/>
      <c r="B1733" s="94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</row>
    <row r="1734" spans="1:18">
      <c r="A1734" s="92"/>
      <c r="B1734" s="94"/>
      <c r="C1734" s="92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</row>
    <row r="1735" spans="1:18">
      <c r="A1735" s="92"/>
      <c r="B1735" s="94"/>
      <c r="C1735" s="92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</row>
    <row r="1736" spans="1:18">
      <c r="A1736" s="92"/>
      <c r="B1736" s="94"/>
      <c r="C1736" s="92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</row>
    <row r="1737" spans="1:18">
      <c r="A1737" s="92"/>
      <c r="B1737" s="94"/>
      <c r="C1737" s="92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</row>
    <row r="1738" spans="1:18">
      <c r="A1738" s="92"/>
      <c r="B1738" s="94"/>
      <c r="C1738" s="92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</row>
    <row r="1739" spans="1:18">
      <c r="A1739" s="92"/>
      <c r="B1739" s="94"/>
      <c r="C1739" s="92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</row>
    <row r="1740" spans="1:18">
      <c r="A1740" s="92"/>
      <c r="B1740" s="94"/>
      <c r="C1740" s="92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</row>
    <row r="1741" spans="1:18">
      <c r="A1741" s="92"/>
      <c r="B1741" s="94"/>
      <c r="C1741" s="92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</row>
    <row r="1742" spans="1:18">
      <c r="A1742" s="92"/>
      <c r="B1742" s="94"/>
      <c r="C1742" s="92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</row>
    <row r="1743" spans="1:18">
      <c r="A1743" s="92"/>
      <c r="B1743" s="94"/>
      <c r="C1743" s="92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</row>
    <row r="1744" spans="1:18">
      <c r="A1744" s="92"/>
      <c r="B1744" s="94"/>
      <c r="C1744" s="92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</row>
    <row r="1745" spans="1:18">
      <c r="A1745" s="92"/>
      <c r="B1745" s="94"/>
      <c r="C1745" s="92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</row>
    <row r="1746" spans="1:18">
      <c r="A1746" s="92"/>
      <c r="B1746" s="94"/>
      <c r="C1746" s="92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</row>
    <row r="1747" spans="1:18">
      <c r="A1747" s="92"/>
      <c r="B1747" s="94"/>
      <c r="C1747" s="92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</row>
    <row r="1748" spans="1:18">
      <c r="A1748" s="92"/>
      <c r="B1748" s="94"/>
      <c r="C1748" s="92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</row>
    <row r="1749" spans="1:18">
      <c r="A1749" s="92"/>
      <c r="B1749" s="94"/>
      <c r="C1749" s="92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</row>
    <row r="1750" spans="1:18">
      <c r="A1750" s="92"/>
      <c r="B1750" s="94"/>
      <c r="C1750" s="92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</row>
    <row r="1751" spans="1:18">
      <c r="A1751" s="92"/>
      <c r="B1751" s="94"/>
      <c r="C1751" s="92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</row>
    <row r="1752" spans="1:18">
      <c r="A1752" s="92"/>
      <c r="B1752" s="94"/>
      <c r="C1752" s="92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</row>
    <row r="1753" spans="1:18">
      <c r="A1753" s="92"/>
      <c r="B1753" s="94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</row>
    <row r="1754" spans="1:18">
      <c r="A1754" s="92"/>
      <c r="B1754" s="94"/>
      <c r="C1754" s="92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</row>
    <row r="1755" spans="1:18">
      <c r="A1755" s="92"/>
      <c r="B1755" s="94"/>
      <c r="C1755" s="92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</row>
    <row r="1756" spans="1:18">
      <c r="A1756" s="92"/>
      <c r="B1756" s="94"/>
      <c r="C1756" s="92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</row>
    <row r="1757" spans="1:18">
      <c r="A1757" s="92"/>
      <c r="B1757" s="94"/>
      <c r="C1757" s="92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</row>
    <row r="1758" spans="1:18">
      <c r="A1758" s="92"/>
      <c r="B1758" s="94"/>
      <c r="C1758" s="92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</row>
    <row r="1759" spans="1:18">
      <c r="A1759" s="92"/>
      <c r="B1759" s="94"/>
      <c r="C1759" s="92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</row>
    <row r="1760" spans="1:18">
      <c r="A1760" s="92"/>
      <c r="B1760" s="94"/>
      <c r="C1760" s="92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</row>
    <row r="1761" spans="1:18">
      <c r="A1761" s="92"/>
      <c r="B1761" s="94"/>
      <c r="C1761" s="92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</row>
    <row r="1762" spans="1:18">
      <c r="A1762" s="92"/>
      <c r="B1762" s="94"/>
      <c r="C1762" s="92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</row>
    <row r="1763" spans="1:18">
      <c r="A1763" s="92"/>
      <c r="B1763" s="94"/>
      <c r="C1763" s="92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</row>
    <row r="1764" spans="1:18">
      <c r="A1764" s="92"/>
      <c r="B1764" s="94"/>
      <c r="C1764" s="92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</row>
    <row r="1765" spans="1:18">
      <c r="A1765" s="92"/>
      <c r="B1765" s="94"/>
      <c r="C1765" s="92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</row>
    <row r="1766" spans="1:18">
      <c r="A1766" s="92"/>
      <c r="B1766" s="94"/>
      <c r="C1766" s="92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</row>
    <row r="1767" spans="1:18">
      <c r="A1767" s="92"/>
      <c r="B1767" s="94"/>
      <c r="C1767" s="92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</row>
    <row r="1768" spans="1:18">
      <c r="A1768" s="92"/>
      <c r="B1768" s="94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</row>
    <row r="1769" spans="1:18">
      <c r="A1769" s="92"/>
      <c r="B1769" s="94"/>
      <c r="C1769" s="92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</row>
    <row r="1770" spans="1:18">
      <c r="A1770" s="92"/>
      <c r="B1770" s="94"/>
      <c r="C1770" s="92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</row>
    <row r="1771" spans="1:18">
      <c r="A1771" s="92"/>
      <c r="B1771" s="94"/>
      <c r="C1771" s="92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</row>
    <row r="1772" spans="1:18">
      <c r="A1772" s="92"/>
      <c r="B1772" s="94"/>
      <c r="C1772" s="92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</row>
    <row r="1773" spans="1:18">
      <c r="A1773" s="92"/>
      <c r="B1773" s="94"/>
      <c r="C1773" s="92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</row>
    <row r="1774" spans="1:18">
      <c r="A1774" s="92"/>
      <c r="B1774" s="94"/>
      <c r="C1774" s="92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</row>
    <row r="1775" spans="1:18">
      <c r="A1775" s="92"/>
      <c r="B1775" s="94"/>
      <c r="C1775" s="92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</row>
    <row r="1776" spans="1:18">
      <c r="A1776" s="92"/>
      <c r="B1776" s="94"/>
      <c r="C1776" s="92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</row>
    <row r="1777" spans="1:18">
      <c r="A1777" s="92"/>
      <c r="B1777" s="94"/>
      <c r="C1777" s="92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</row>
    <row r="1778" spans="1:18">
      <c r="A1778" s="92"/>
      <c r="B1778" s="94"/>
      <c r="C1778" s="92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</row>
    <row r="1779" spans="1:18">
      <c r="A1779" s="92"/>
      <c r="B1779" s="94"/>
      <c r="C1779" s="92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</row>
    <row r="1780" spans="1:18">
      <c r="A1780" s="92"/>
      <c r="B1780" s="94"/>
      <c r="C1780" s="92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</row>
    <row r="1781" spans="1:18">
      <c r="A1781" s="92"/>
      <c r="B1781" s="94"/>
      <c r="C1781" s="92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</row>
    <row r="1782" spans="1:18">
      <c r="A1782" s="92"/>
      <c r="B1782" s="94"/>
      <c r="C1782" s="92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</row>
    <row r="1783" spans="1:18">
      <c r="A1783" s="92"/>
      <c r="B1783" s="94"/>
      <c r="C1783" s="92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</row>
    <row r="1784" spans="1:18">
      <c r="A1784" s="92"/>
      <c r="B1784" s="94"/>
      <c r="C1784" s="92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</row>
    <row r="1785" spans="1:18">
      <c r="A1785" s="92"/>
      <c r="B1785" s="94"/>
      <c r="C1785" s="92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</row>
    <row r="1786" spans="1:18">
      <c r="A1786" s="92"/>
      <c r="B1786" s="94"/>
      <c r="C1786" s="92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</row>
    <row r="1787" spans="1:18">
      <c r="A1787" s="92"/>
      <c r="B1787" s="94"/>
      <c r="C1787" s="92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</row>
    <row r="1788" spans="1:18">
      <c r="A1788" s="92"/>
      <c r="B1788" s="94"/>
      <c r="C1788" s="92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</row>
    <row r="1789" spans="1:18">
      <c r="A1789" s="92"/>
      <c r="B1789" s="94"/>
      <c r="C1789" s="92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</row>
    <row r="1790" spans="1:18">
      <c r="A1790" s="92"/>
      <c r="B1790" s="94"/>
      <c r="C1790" s="92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</row>
    <row r="1791" spans="1:18">
      <c r="A1791" s="92"/>
      <c r="B1791" s="94"/>
      <c r="C1791" s="92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</row>
    <row r="1792" spans="1:18">
      <c r="A1792" s="92"/>
      <c r="B1792" s="94"/>
      <c r="C1792" s="92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</row>
    <row r="1793" spans="1:18">
      <c r="A1793" s="92"/>
      <c r="B1793" s="94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</row>
    <row r="1794" spans="1:18">
      <c r="A1794" s="92"/>
      <c r="B1794" s="94"/>
      <c r="C1794" s="92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</row>
    <row r="1795" spans="1:18">
      <c r="A1795" s="92"/>
      <c r="B1795" s="94"/>
      <c r="C1795" s="92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</row>
    <row r="1796" spans="1:18">
      <c r="A1796" s="92"/>
      <c r="B1796" s="94"/>
      <c r="C1796" s="92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</row>
    <row r="1797" spans="1:18">
      <c r="A1797" s="92"/>
      <c r="B1797" s="94"/>
      <c r="C1797" s="92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</row>
    <row r="1798" spans="1:18">
      <c r="A1798" s="92"/>
      <c r="B1798" s="94"/>
      <c r="C1798" s="92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</row>
    <row r="1799" spans="1:18">
      <c r="A1799" s="92"/>
      <c r="B1799" s="94"/>
      <c r="C1799" s="92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</row>
    <row r="1800" spans="1:18">
      <c r="A1800" s="92"/>
      <c r="B1800" s="94"/>
      <c r="C1800" s="92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27CD-179A-B141-9778-F1CD5C6B19ED}">
  <sheetPr>
    <tabColor rgb="FFA7D090"/>
  </sheetPr>
  <dimension ref="B1:S1800"/>
  <sheetViews>
    <sheetView topLeftCell="B1" workbookViewId="0">
      <selection activeCell="I15" sqref="I15"/>
    </sheetView>
  </sheetViews>
  <sheetFormatPr defaultColWidth="11.42578125" defaultRowHeight="15"/>
  <cols>
    <col min="7" max="7" width="22.7109375" customWidth="1"/>
    <col min="8" max="8" width="16" customWidth="1"/>
  </cols>
  <sheetData>
    <row r="1" spans="2:19"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2:19">
      <c r="B2" s="93" t="s">
        <v>9153</v>
      </c>
      <c r="C2" s="94">
        <v>2040</v>
      </c>
      <c r="D2" s="93" t="s">
        <v>25</v>
      </c>
      <c r="E2" s="92" t="s">
        <v>61</v>
      </c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2:19">
      <c r="B3" s="92" t="s">
        <v>9153</v>
      </c>
      <c r="C3" s="94">
        <v>680</v>
      </c>
      <c r="D3" s="93" t="s">
        <v>25</v>
      </c>
      <c r="E3" s="92" t="s">
        <v>61</v>
      </c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2:19">
      <c r="B4" s="92" t="s">
        <v>9153</v>
      </c>
      <c r="C4" s="94">
        <v>680</v>
      </c>
      <c r="D4" s="93" t="s">
        <v>25</v>
      </c>
      <c r="E4" s="92" t="s">
        <v>61</v>
      </c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2:19">
      <c r="B5" s="92" t="s">
        <v>9153</v>
      </c>
      <c r="C5" s="94">
        <v>1700</v>
      </c>
      <c r="D5" s="93" t="s">
        <v>25</v>
      </c>
      <c r="E5" s="92" t="s">
        <v>61</v>
      </c>
      <c r="F5" s="92"/>
      <c r="G5" s="92"/>
      <c r="H5" s="96" t="s">
        <v>61</v>
      </c>
      <c r="I5" s="5">
        <f>SUMIFS($C$2:$C$1800,$D$2:$D$1800,"Beverage",$E$2:$E$1800,"*L*")</f>
        <v>7140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2:19">
      <c r="B6" s="92" t="s">
        <v>9153</v>
      </c>
      <c r="C6" s="163">
        <v>2040</v>
      </c>
      <c r="D6" s="93" t="s">
        <v>25</v>
      </c>
      <c r="E6" s="92" t="s">
        <v>61</v>
      </c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2:19">
      <c r="B7" s="92"/>
      <c r="C7" s="94"/>
      <c r="D7" s="92"/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2:19">
      <c r="B8" s="109" t="s">
        <v>122</v>
      </c>
      <c r="C8" s="110">
        <f>SUM(C2:C6)</f>
        <v>7140</v>
      </c>
      <c r="D8" s="92"/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2:19">
      <c r="B9" s="92"/>
      <c r="C9" s="94"/>
      <c r="D9" s="92"/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2:19">
      <c r="B10" s="92"/>
      <c r="C10" s="94"/>
      <c r="D10" s="92"/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2:19">
      <c r="B11" s="92"/>
      <c r="C11" s="92"/>
      <c r="D11" s="92"/>
      <c r="E11" s="92"/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2:19">
      <c r="B12" s="92"/>
      <c r="C12" s="94"/>
      <c r="D12" s="92"/>
      <c r="E12" s="92"/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2:19">
      <c r="B13" s="92"/>
      <c r="C13" s="94"/>
      <c r="D13" s="92"/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2:19">
      <c r="B14" s="92"/>
      <c r="C14" s="94"/>
      <c r="D14" s="92"/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2:19">
      <c r="B15" s="92"/>
      <c r="C15" s="94"/>
      <c r="D15" s="92"/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2:19" ht="54" customHeight="1">
      <c r="D16" s="92"/>
      <c r="E16" s="92"/>
      <c r="F16" s="92"/>
      <c r="G16" s="98"/>
      <c r="H16" s="7" t="s">
        <v>196</v>
      </c>
      <c r="I16" s="8">
        <f>C8</f>
        <v>7140</v>
      </c>
      <c r="Q16" s="92"/>
      <c r="R16" s="92"/>
      <c r="S16" s="92"/>
    </row>
    <row r="17" spans="2:19" ht="45.75">
      <c r="B17" s="92"/>
      <c r="C17" s="94"/>
      <c r="D17" s="92"/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2:19" ht="45.75">
      <c r="B18" s="92"/>
      <c r="C18" s="94"/>
      <c r="D18" s="92"/>
      <c r="E18" s="92"/>
      <c r="F18" s="92"/>
      <c r="G18" s="92"/>
      <c r="H18" s="99" t="s">
        <v>204</v>
      </c>
      <c r="I18" s="45">
        <f>SUM(I2:P15)</f>
        <v>7140</v>
      </c>
      <c r="Q18" s="92"/>
      <c r="R18" s="92"/>
      <c r="S18" s="92"/>
    </row>
    <row r="19" spans="2:19" ht="106.5">
      <c r="B19" s="92"/>
      <c r="C19" s="94"/>
      <c r="D19" s="92"/>
      <c r="E19" s="92"/>
      <c r="F19" s="92"/>
      <c r="G19" s="92"/>
      <c r="H19" s="99" t="s">
        <v>77</v>
      </c>
      <c r="I19" s="70">
        <f>I18-I17</f>
        <v>7140</v>
      </c>
      <c r="Q19" s="92"/>
      <c r="R19" s="92"/>
      <c r="S19" s="92"/>
    </row>
    <row r="20" spans="2:19">
      <c r="B20" s="92"/>
      <c r="C20" s="94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2:19">
      <c r="B21" s="92"/>
      <c r="C21" s="94"/>
      <c r="D21" s="92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2:19">
      <c r="B22" s="92"/>
      <c r="C22" s="94"/>
      <c r="D22" s="92"/>
      <c r="E22" s="92"/>
      <c r="F22" s="92"/>
      <c r="G22" s="101" t="s">
        <v>122</v>
      </c>
      <c r="H22" s="5">
        <f>SUMIF($D$2:$D$1570,"Beverage",$C$2:$C$1570)</f>
        <v>7140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0</v>
      </c>
      <c r="P22" s="92"/>
      <c r="Q22" s="92"/>
      <c r="R22" s="92"/>
      <c r="S22" s="92"/>
    </row>
    <row r="23" spans="2:19">
      <c r="B23" s="93"/>
      <c r="C23" s="94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2:19">
      <c r="B24" s="92"/>
      <c r="C24" s="94"/>
      <c r="D24" s="92"/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2:19">
      <c r="B25" s="93"/>
      <c r="C25" s="94"/>
      <c r="D25" s="92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2:19">
      <c r="B26" s="92"/>
      <c r="C26" s="94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2:19"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2:19">
      <c r="B28" s="92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2:19"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2:19"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2:19"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2:19"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2:19"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2:19"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2:19"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2:19"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2:19"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2:19"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2:19"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2:19"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2:19"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2:19"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2:19"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2:19"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2:19"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2:19"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2:19"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2:19"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2:19"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2:19"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2:19"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2:19"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2:19"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2:19"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2:19"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2:19"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2:19"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2:19"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2:19"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2:19"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2:19"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2:19"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2:19"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2:19"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2:19"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2:19"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2:19"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2:19"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2:19"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2:19"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2:19"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2:19"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2:19"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2:19"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2:19"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2:19"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2:19"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2:19"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2:19"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2:19"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2:19"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2:19"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2:19"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2:19"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2:19"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2:19"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2:19"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2:19"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2:19"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2:19"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2:19"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2:19"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2:19"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2:19"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2:19"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2:19"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2:19"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2:19"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2:19"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2:19"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2:19"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2:19"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2:19"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2:19"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2:19"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2:19"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2:19"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2:19"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2:19"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2:19"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2:19"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2:19"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2:19"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2:19"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2:19"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2:19"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2:19"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2:19"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2:19"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2:19"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2:19"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2:19"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2:19"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2:19"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2:19"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2:19"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2:19"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2:19"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2:19"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2:19"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2:19"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2:19"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2:19"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2:19"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2:19"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2:19"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2:19"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2:19"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2:19"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2:19"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2:19"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2:19"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2:19"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2:19"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2:19"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2:19"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2:19"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2:19"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2:19"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2:19"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2:19"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2:19"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2:19"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2:19"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2:19"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2:19"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2:19"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2:19"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2:19"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2:19"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2:19"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2:19"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2:19"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2:19"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2:19"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2:19"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2:19"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2:19"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2:19"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2:19"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2:19"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2:19"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2:19"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2:19"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2:19"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2:19"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2:19"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2:19"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2:19"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2:19"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2:19"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2:19"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2:19"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2:19"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2:19"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2:19"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2:19"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2:19"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2:19"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2:19"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2:19"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2:19"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2:19"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2:19"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2:19"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2:19"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2:19"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2:19"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2:19"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2:19"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2:19"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2:19"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2:19"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2:19"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2:19"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2:19"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2:19"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2:19"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2:19"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2:19"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2:19"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2:19"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2:19"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2:19"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2:19"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2:19"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2:19"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2:19"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2:19"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2:19"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2:19"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2:19"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2:19"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2:19"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2:19"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2:19"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2:19"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2:19"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2:19"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2:19"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2:19"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2:19"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2:19"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2:19"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2:19"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2:19"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2:19"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2:19"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2:19"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2:19"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2:19"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2:19"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2:19"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2:19"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2:19"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2:19"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2:19"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2:19"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2:19"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2:19"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2:19"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2:19"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2:19"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2:19"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2:19"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2:19"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2:19"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2:19"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2:19"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2:19"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2:19"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2:19"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2:19"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2:19"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2:19"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2:19"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2:19"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2:19"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2:19"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2:19"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2:19"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2:19"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2:19"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2:19"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2:19"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2:19"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2:19"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2:19"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2:19"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2:19"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2:19"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2:19"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2:19"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2:19"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2:19"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2:19"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2:19"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2:19"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2:19"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2:19"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2:19"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2:19"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2:19"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2:19"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2:19"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2:19"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2:19"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2:19"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2:19"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2:19"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2:19"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2:19"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2:19"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2:19"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2:19"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2:19"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2:19"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2:19"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2:19"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2:19"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2:19"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2:19"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2:19"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2:19"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2:19"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2:19"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2:19"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2:19"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2:19"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2:19"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2:19"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2:19"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2:19"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2:19"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2:19"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2:19"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2:19"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2:19"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2:19"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2:19"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2:19"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2:19"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2:19"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2:19"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2:19"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2:19"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2:19"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2:19"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2:19"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2:19"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2:19"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2:19"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2:19"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2:19"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2:19"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2:19"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2:19"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2:19"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2:19"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2:19"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2:19"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2:19"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2:19"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2:19"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2:19"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2:19"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2:19"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2:19"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2:19"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2:19"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2:19"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2:19"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2:19"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2:19"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2:19"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2:19"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2:19"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2:19"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2:19"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2:19"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2:19"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2:19"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2:19"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2:19"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2:19"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2:19"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2:19"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2:19"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2:19"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2:19"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2:19"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2:19"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2:19"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2:19"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2:19"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2:19"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2:19"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2:19"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2:19"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2:19"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2:19"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2:19"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2:19"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2:19"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2:19"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2:19"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2:19"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2:19"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2:19"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2:19"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2:19"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2:19"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2:19"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2:19"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2:19"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2:19"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2:19"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2:19"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2:19"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2:19"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2:19"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2:19"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2:19"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2:19"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2:19"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2:19"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2:19"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2:19"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2:19"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2:19"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2:19"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2:19"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2:19"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2:19"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2:19"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2:19"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2:19"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2:19"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2:19"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2:19"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2:19"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2:19"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2:19"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2:19"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2:19"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2:19"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2:19"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2:19"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2:19"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2:19"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2:19"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2:19"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2:19"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2:19"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2:19"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2:19"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2:19"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2:19"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2:19"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2:19"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2:19"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2:19"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2:19"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2:19"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2:19"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2:19"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2:19"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2:19"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2:19"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2:19"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2:19"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2:19"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2:19"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2:19"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2:19"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2:19"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2:19"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2:19"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2:19"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2:19"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2:19"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2:19"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2:19"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2:19"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2:19"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2:19"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2:19"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2:19"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2:19"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2:19"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2:19"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2:19"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2:19"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2:19"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2:19"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2:19"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2:19"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2:19"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2:19"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2:19"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2:19"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2:19"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2:19"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2:19"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2:19"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2:19"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2:19"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2:19"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2:19"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2:19"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2:19"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2:19"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2:19"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2:19"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2:19"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2:19"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2:19"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2:19"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2:19"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2:19"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2:19"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2:19"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2:19"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2:19"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2:19"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2:19"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2:19"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2:19"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2:19"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2:19"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2:19"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2:19"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2:19"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2:19"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2:19"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2:19"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2:19"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2:19"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2:19"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2:19"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2:19"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2:19"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2:19"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2:19"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2:19"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2:19"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2:19"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2:19"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2:19"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2:19"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2:19"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2:19"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2:19"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2:19"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2:19"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2:19"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2:19"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2:19"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2:19"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2:19"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2:19"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2:19"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2:19"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2:19"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2:19"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2:19"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2:19"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2:19"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2:19"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2:19"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2:19"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2:19"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2:19"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2:19"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2:19"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2:19"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2:19"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2:19"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2:19"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2:19"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2:19"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2:19"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2:19"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2:19"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2:19"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2:19"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2:19"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2:19"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2:19"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2:19"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2:19"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2:19"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2:19"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2:19"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2:19"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2:19"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2:19"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2:19"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2:19"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2:19"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2:19"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2:19"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2:19"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2:19"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2:19"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2:19"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2:19"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2:19"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2:19"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2:19"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2:19"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2:19"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2:19"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2:19"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2:19"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2:19"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2:19"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2:19"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2:19"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2:19"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2:19"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2:19"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2:19"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2:19"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2:19"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2:19"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2:19"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2:19"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2:19"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2:19"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2:19"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2:19"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2:19"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2:19"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2:19"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2:19"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2:19"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2:19"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2:19"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2:19"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2:19"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2:19"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2:19"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2:19"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2:19"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2:19"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2:19"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2:19"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2:19"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2:19"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2:19"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2:19"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2:19"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2:19"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2:19"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2:19"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2:19"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2:19"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2:19"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2:19"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2:19"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2:19"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2:19"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2:19"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2:19"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2:19"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2:19"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2:19"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2:19"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2:19"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2:19"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2:19"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2:19"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19"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2:19"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2:19"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2:19"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2:19"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2:19"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2:19"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2:19"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2:19"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2:19"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2:19"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2:19"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2:19"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2:19"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2:19"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2:19"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2:19"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2:19"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2:19"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2:19"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2:19"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2:19"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2:19"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2:19"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2:19"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2:19"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2:19"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2:19"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2:19"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2:19"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2:19"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2:19"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2:19"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2:19"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2:19"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2:19"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2:19"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2:19"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2:19"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2:19"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2:19"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2:19"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2:19"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2:19"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2:19"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2:19"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2:19"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2:19"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2:19"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2:19"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2:19"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2:19"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2:19"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2:19"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2:19"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2:19"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2:19"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2:19"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2:19"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2:19"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2:19"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2:19"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2:19"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2:19"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2:19"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2:19"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2:19"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2:19"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2:19"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2:19"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2:19"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2:19"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2:19"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2:19"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2:19"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2:19"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2:19"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2:19"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2:19"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2:19"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2:19"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2:19"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2:19"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2:19"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2:19"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2:19"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2:19"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2:19"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2:19"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2:19"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2:19"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2:19"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2:19"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2:19"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2:19"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2:19"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2:19"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2:19"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2:19"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2:19"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2:19"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2:19"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2:19"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2:19"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2:19"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2:19"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2:19"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2:19"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2:19"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2:19"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2:19"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2:19"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2:19"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2:19"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2:19"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2:19"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2:19"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2:19"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2:19"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2:19"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2:19"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2:19"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2:19"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2:19"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2:19"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2:19"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2:19"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2:19"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2:19"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2:19"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2:19"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2:19"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2:19"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2:19"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2:19"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2:19"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2:19"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2:19"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2:19"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2:19"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2:19"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2:19"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2:19"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2:19"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2:19"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2:19"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2:19"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2:19"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2:19"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2:19"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2:19"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2:19"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2:19"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2:19"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2:19"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2:19"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2:19"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2:19"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2:19"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2:19"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2:19"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2:19"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2:19"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2:19"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2:19"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2:19"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2:19"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2:19"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2:19"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2:19"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2:19"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2:19"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2:19"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2:19"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2:19"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2:19"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2:19"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2:19"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2:19"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2:19"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2:19"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2:19"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2:19"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2:19"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2:19"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2:19"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2:19"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2:19"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2:19"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2:19"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2:19"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2:19"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2:19"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2:19"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2:19"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2:19"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2:19"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2:19"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2:19"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2:19"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2:19"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2:19"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2:19"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2:19"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2:19"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2:19"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2:19"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2:19"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2:19"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2:19"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2:19"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2:19"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2:19"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2:19"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2:19"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2:19"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2:19"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2:19"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2:19"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2:19"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2:19"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2:19"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2:19"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2:19"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2:19"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2:19"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2:19"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2:19"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2:19"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2:19"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2:19"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2:19"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2:19"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2:19"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2:19"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2:19"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2:19"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2:19"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2:19"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2:19"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2:19"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2:19"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2:19"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2:19"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2:19"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2:19"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2:19"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2:19"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2:19"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2:19"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2:19"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2:19"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2:19"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2:19"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2:19"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2:19"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2:19"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2:19"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2:19"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2:19"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2:19"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2:19"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2:19"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2:19"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2:19"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2:19"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2:19"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2:19"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2:19"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2:19"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2:19"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2:19"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2:19"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2:19"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2:19"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2:19"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2:19"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2:19"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2:19"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2:19"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2:19"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2:19"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2:19"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2:19"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2:19"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2:19"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2:19"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2:19"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2:19"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2:19"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2:19"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2:19"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2:19"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2:19"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2:19"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2:19"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2:19"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2:19"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2:19"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2:19"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2:19"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2:19"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2:19"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2:19"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2:19"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2:19"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2:19"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2:19"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2:19"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2:19"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2:19"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2:19"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2:19"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2:19"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2:19"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2:19"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2:19"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2:19"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2:19"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2:19"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2:19"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2:19"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2:19"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2:19"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2:19"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2:19"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2:19"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2:19"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2:19"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2:19"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2:19"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2:19"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2:19"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2:19"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2:19"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2:19"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2:19"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2:19"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2:19"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2:19"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2:19"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2:19"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2:19"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2:19"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2:19"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2:19"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2:19"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2:19"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2:19"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2:19"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2:19"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2:19"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2:19"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2:19"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2:19"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2:19"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2:19"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2:19"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2:19"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2:19"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2:19"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2:19"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2:19"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2:19"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2:19"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2:19"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2:19"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2:19"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2:19"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2:19"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2:19"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2:19"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2:19"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2:19"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2:19"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2:19"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2:19"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2:19"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2:19"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2:19"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2:19"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2:19"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2:19"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2:19"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2:19"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2:19"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2:19"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2:19"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2:19"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2:19"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2:19"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2:19"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2:19"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2:19"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2:19"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2:19"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2:19"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2:19"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2:19"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2:19"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2:19"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2:19"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2:19"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2:19"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2:19"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2:19"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2:19"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2:19"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2:19"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2:19"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2:19"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2:19"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2:19"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2:19"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2:19"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2:19"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2:19"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2:19"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2:19"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2:19"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2:19"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2:19"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2:19"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2:19"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2:19"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2:19"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2:19"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2:19"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2:19"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2:19"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2:19"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2:19"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2:19"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2:19"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2:19"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2:19"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2:19"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2:19"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2:19"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2:19"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2:19"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2:19"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2:19"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2:19"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2:19"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2:19"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2:19"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2:19"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2:19"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2:19"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2:19"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2:19"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2:19"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2:19"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2:19"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2:19"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2:19"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2:19"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2:19"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2:19"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2:19"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2:19"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2:19"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2:19"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2:19"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2:19"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2:19"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2:19"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2:19"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2:19"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2:19"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2:19"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2:19"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2:19"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2:19"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2:19"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2:19"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2:19"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2:19"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2:19"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2:19"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2:19"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2:19"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2:19"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2:19"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2:19"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2:19"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2:19"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2:19"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2:19"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2:19"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2:19"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2:19"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2:19"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2:19"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2:19"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2:19"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2:19"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2:19"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2:19"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2:19"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2:19"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2:19"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2:19"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2:19"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2:19"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2:19"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2:19"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2:19"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2:19"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2:19"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2:19"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2:19"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2:19"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2:19"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2:19"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2:19"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2:19"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2:19"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2:19"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2:19"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2:19"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2:19"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2:19"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2:19"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2:19"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2:19"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2:19"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2:19"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2:19"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2:19"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2:19"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2:19"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2:19"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2:19"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2:19"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2:19"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2:19"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2:19"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2:19"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2:19"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2:19"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2:19"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2:19"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2:19"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2:19"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2:19"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2:19"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2:19"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2:19"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2:19"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2:19"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2:19"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2:19"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2:19"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2:19"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2:19"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2:19"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2:19"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2:19"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2:19"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2:19"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2:19"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2:19"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2:19"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2:19"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2:19"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2:19"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2:19"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2:19"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2:19"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2:19"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2:19"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2:19"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2:19"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2:19"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2:19"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2:19"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2:19"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2:19"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2:19"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2:19"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2:19"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2:19"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2:19"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2:19"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2:19"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2:19"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2:19"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2:19"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2:19"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2:19"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2:19"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2:19"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2:19"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2:19"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2:19"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2:19"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2:19"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2:19"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2:19"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2:19"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2:19"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2:19"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2:19"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2:19"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2:19"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2:19"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2:19"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2:19"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2:19"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2:19"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2:19"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2:19"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2:19"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2:19"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2:19"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2:19"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2:19"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2:19"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2:19"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2:19"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2:19"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2:19"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2:19"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2:19"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2:19"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2:19"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2:19"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2:19"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2:19"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2:19"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2:19"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2:19"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2:19"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2:19"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2:19"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2:19"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2:19"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2:19"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2:19"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2:19"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2:19"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2:19"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2:19"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2:19"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2:19"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2:19"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2:19"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2:19"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2:19"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2:19"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2:19"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2:19"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2:19"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2:19"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2:19"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2:19"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2:19"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2:19"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2:19"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2:19"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2:19"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2:19"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2:19"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2:19"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2:19"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2:19"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2:19"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2:19"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2:19"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2:19"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2:19"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2:19"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2:19"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2:19"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2:19"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2:19"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2:19"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2:19"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2:19"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2:19"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2:19"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2:19"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2:19"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2:19"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2:19"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2:19"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2:19"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2:19"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2:19"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2:19"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2:19"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2:19"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2:19"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2:19"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2:19"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2:19"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2:19"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2:19"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2:19"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2:19"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2:19"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2:19"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2:19"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2:19"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2:19"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2:19"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2:19"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2:19"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2:19"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2:19"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2:19"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2:19"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2:19"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2:19"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2:19"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2:19"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2:19"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2:19"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2:19"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2:19"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2:19"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2:19"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2:19"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2:19"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2:19"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2:19"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2:19"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2:19"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2:19"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2:19"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2:19"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2:19"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2:19"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2:19"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2:19"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2:19"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2:19"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2:19"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2:19"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2:19"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2:19"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2:19"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2:19"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2:19"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2:19"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2:19"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2:19"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2:19"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2:19"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2:19"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2:19"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2:19"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2:19"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2:19"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2:19"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2:19"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2:19"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2:19"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2:19"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2:19"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2:19"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2:19"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2:19"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2:19"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2:19"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2:19"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2:19"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2:19"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2:19"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2:19"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2:19"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2:19"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2:19"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2:19"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2:19"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2:19"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2:19"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2:19"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2:19"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2:19"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2:19"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2:19"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2:19"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2:19"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2:19"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2:19"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2:19"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2:19"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2:19"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2:19"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2:19"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2:19"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2:19"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2:19"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2:19"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2:19"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2:19"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2:19"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2:19"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2:19"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2:19"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2:19"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2:19"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2:19"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2:19"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2:19"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2:19"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2:19"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2:19"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2:19"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2:19"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2:19"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2:19"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2:19"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2:19"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2:19"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2:19"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2:19"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2:19"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2:19"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2:19"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2:19"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2:19"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2:19"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2:19"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2:19"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2:19"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2:19"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2:19"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2:19"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2:19"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2:19"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2:19"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2:19"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2:19"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2:19"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2:19"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2:19"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2:19"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2:19"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2:19"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2:19"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2:19"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2:19"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2:19"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2:19"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2:19"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2:19"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2:19"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2:19"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2:19"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2:19"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2:19"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2:19"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2:19"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2:19"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2:19"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2:19"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2:19"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2:19"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2:19"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2:19"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2:19"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2:19"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2:19"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2:19"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2:19"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2:19"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2:19"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2:19"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2:19"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2:19"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2:19"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2:19"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2:19"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2:19"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2:19"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2:19"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2:19"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2:19"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2:19"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2:19"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2:19"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2:19"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2:19"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2:19"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2:19"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2:19"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2:19"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2:19"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2:19"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2:19"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2:19"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2:19"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2:19"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2:19"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2:19"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2:19"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2:19"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2:19"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2:19"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2:19"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2:19"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2:19"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2:19"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2:19"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2:19"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2:19"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2:19"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2:19"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2:19"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2:19"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2:19"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2:19"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2:19"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2:19"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2:19"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2:19"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2:19"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2:19"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2:19"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2:19"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2:19"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2:19"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2:19"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2:19"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2:19"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2:19"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2:19"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2:19"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2:19"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2:19"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2:19"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2:19"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2:19"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2:19"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2:19"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2:19"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2:19"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2:19"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2:19"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2:19"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2:19"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2:19"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2:19"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2:19"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2:19"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2:19"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2:19"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2:19"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2:19"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2:19"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2:19"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2:19"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2:19"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2:19"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2:19"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2:19"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2:19"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2:19"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2:19"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2:19"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2:19"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2:19"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2:19"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2:19"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2:19"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2:19"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2:19"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2:19"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2:19"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2:19"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2:19"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2:19"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2:19"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2:19"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2:19"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2:19"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2:19"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2:19"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2:19"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2:19"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2:19"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2:19"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2:19"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2:19"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2:19"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2:19"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2:19"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2:19"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2:19"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2:19"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2:19"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2:19"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2:19"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2:19"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2:19"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2:19"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2:19"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2:19"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2:19"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2:19"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2:19"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2:19"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2:19"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2:19"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2:19"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2:19"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2:19"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2:19"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2:19"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2:19"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2:19"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2:19"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2:19"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2:19"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2:19"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2:19"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2:19"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2:19"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2:19"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2:19"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2:19"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2:19"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2:19"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2:19"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2:19"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2:19"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2:19"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2:19"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2:19"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2:19"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2:19"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2:19"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2:19"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2:19"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2:19"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2:19"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2:19"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2:19"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2:19"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2:19"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2:19"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2:19"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2:19"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2:19"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2:19"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2:19"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2:19"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2:19"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2:19"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2:19"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2:19"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2:19"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2:19"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2:19"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2:19"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2:19"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2:19"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2:19"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2:19"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2:19"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2:19"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2:19"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2:19"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2:19"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2:19"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2:19"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2:19"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2:19"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2:19"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2:19"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2:19"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2:19"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2:19"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2:19"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2:19"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2:19"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2:19"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2:19"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2:19"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2:19"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2:19"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2:19"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2:19"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2:19"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2:19"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2:19"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2:19"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2:19"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2:19"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2:19"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2:19"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2:19"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2:19"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2:19"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2:19"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2:19"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2:19"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2:19"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2:19"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2:19"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2:19"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2:19"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2:19"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2:19"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2:19"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2:19"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2:19"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2:19"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2:19"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2:19"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2:19"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2:19"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2:19"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2:19"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2:19"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2:19"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2:19"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2:19"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2:19"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2:19"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2:19"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2:19"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2:19"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2:19"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2:19"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2:19"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2:19"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2:19"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2:19"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2:19"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2:19"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2:19"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2:19"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457C-B7F7-7847-BA00-2B8C4C21BE14}">
  <sheetPr>
    <tabColor rgb="FFA7D090"/>
  </sheetPr>
  <dimension ref="A1:S1800"/>
  <sheetViews>
    <sheetView workbookViewId="0">
      <selection activeCell="I2" sqref="I2"/>
    </sheetView>
  </sheetViews>
  <sheetFormatPr defaultColWidth="11.42578125" defaultRowHeight="15"/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/>
      <c r="B2" s="93" t="s">
        <v>9154</v>
      </c>
      <c r="C2" s="94">
        <v>506</v>
      </c>
      <c r="D2" s="93" t="s">
        <v>34</v>
      </c>
      <c r="E2" s="92"/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92"/>
      <c r="B3" s="93" t="s">
        <v>9154</v>
      </c>
      <c r="C3" s="94">
        <v>442</v>
      </c>
      <c r="D3" s="93" t="s">
        <v>34</v>
      </c>
      <c r="E3" s="92"/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2"/>
      <c r="B4" s="93" t="s">
        <v>9154</v>
      </c>
      <c r="C4" s="94">
        <v>144</v>
      </c>
      <c r="D4" s="93" t="s">
        <v>34</v>
      </c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2"/>
      <c r="B5" s="93" t="s">
        <v>9154</v>
      </c>
      <c r="C5" s="94">
        <v>114</v>
      </c>
      <c r="D5" s="93" t="s">
        <v>34</v>
      </c>
      <c r="E5" s="92"/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92"/>
      <c r="B6" s="93" t="s">
        <v>9154</v>
      </c>
      <c r="C6" s="163">
        <v>590</v>
      </c>
      <c r="D6" s="93" t="s">
        <v>34</v>
      </c>
      <c r="E6" s="92"/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92"/>
      <c r="B7" s="93" t="s">
        <v>9154</v>
      </c>
      <c r="C7" s="94">
        <v>403.52</v>
      </c>
      <c r="D7" s="93" t="s">
        <v>34</v>
      </c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92"/>
      <c r="B8" s="93" t="s">
        <v>9154</v>
      </c>
      <c r="C8" s="94">
        <v>632</v>
      </c>
      <c r="D8" s="93" t="s">
        <v>34</v>
      </c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92"/>
      <c r="B9" s="93" t="s">
        <v>9154</v>
      </c>
      <c r="C9" s="94">
        <v>849.03</v>
      </c>
      <c r="D9" s="93" t="s">
        <v>34</v>
      </c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92"/>
      <c r="B10" s="93" t="s">
        <v>9154</v>
      </c>
      <c r="C10" s="94">
        <v>1642</v>
      </c>
      <c r="D10" s="93" t="s">
        <v>34</v>
      </c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92"/>
      <c r="B11" s="93" t="s">
        <v>9154</v>
      </c>
      <c r="C11" s="163">
        <v>403.51</v>
      </c>
      <c r="D11" s="93" t="s">
        <v>34</v>
      </c>
      <c r="E11" s="92"/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92"/>
      <c r="B12" s="93" t="s">
        <v>9154</v>
      </c>
      <c r="C12" s="94">
        <v>448</v>
      </c>
      <c r="D12" s="93" t="s">
        <v>34</v>
      </c>
      <c r="E12" s="92"/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/>
      <c r="B13" s="93" t="s">
        <v>9154</v>
      </c>
      <c r="C13" s="94">
        <v>148.72</v>
      </c>
      <c r="D13" s="93" t="s">
        <v>34</v>
      </c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/>
      <c r="B14" s="93" t="s">
        <v>9154</v>
      </c>
      <c r="C14" s="94">
        <v>1387.5</v>
      </c>
      <c r="D14" s="93" t="s">
        <v>34</v>
      </c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/>
      <c r="B15" s="93" t="s">
        <v>9154</v>
      </c>
      <c r="C15" s="94">
        <v>448</v>
      </c>
      <c r="D15" s="93" t="s">
        <v>34</v>
      </c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92"/>
      <c r="B16" s="93" t="s">
        <v>9154</v>
      </c>
      <c r="C16" s="94">
        <v>380.38</v>
      </c>
      <c r="D16" s="93" t="s">
        <v>34</v>
      </c>
      <c r="E16" s="92"/>
      <c r="F16" s="92"/>
      <c r="G16" s="98"/>
      <c r="H16" s="7" t="s">
        <v>196</v>
      </c>
      <c r="I16" s="8">
        <f>C22</f>
        <v>10106.789999999999</v>
      </c>
      <c r="Q16" s="92"/>
      <c r="R16" s="92"/>
      <c r="S16" s="92"/>
    </row>
    <row r="17" spans="1:19" ht="45.75">
      <c r="A17" s="92"/>
      <c r="B17" s="93" t="s">
        <v>9154</v>
      </c>
      <c r="C17" s="94">
        <v>560.38</v>
      </c>
      <c r="D17" s="93" t="s">
        <v>34</v>
      </c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/>
      <c r="B18" s="93" t="s">
        <v>9154</v>
      </c>
      <c r="C18" s="94">
        <v>559.75</v>
      </c>
      <c r="D18" s="93" t="s">
        <v>34</v>
      </c>
      <c r="E18" s="92"/>
      <c r="F18" s="92"/>
      <c r="G18" s="92"/>
      <c r="H18" s="99" t="s">
        <v>204</v>
      </c>
      <c r="I18" s="45">
        <f>SUM(I2:P15)</f>
        <v>0</v>
      </c>
      <c r="Q18" s="92"/>
      <c r="R18" s="92"/>
      <c r="S18" s="92"/>
    </row>
    <row r="19" spans="1:19" ht="106.5">
      <c r="A19" s="92"/>
      <c r="B19" s="93" t="s">
        <v>9154</v>
      </c>
      <c r="C19" s="94">
        <v>448</v>
      </c>
      <c r="D19" s="93" t="s">
        <v>34</v>
      </c>
      <c r="E19" s="92"/>
      <c r="F19" s="92"/>
      <c r="G19" s="92"/>
      <c r="H19" s="99" t="s">
        <v>77</v>
      </c>
      <c r="I19" s="70">
        <f>I18-I17</f>
        <v>0</v>
      </c>
      <c r="Q19" s="92"/>
      <c r="R19" s="92"/>
      <c r="S19" s="92"/>
    </row>
    <row r="20" spans="1:19">
      <c r="A20" s="92"/>
      <c r="B20" s="93"/>
      <c r="C20" s="94"/>
      <c r="D20" s="93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/>
      <c r="B21" s="93"/>
      <c r="C21" s="94"/>
      <c r="D21" s="93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/>
      <c r="B22" s="109" t="s">
        <v>122</v>
      </c>
      <c r="C22" s="110">
        <f>SUM(C2:C19)</f>
        <v>10106.789999999999</v>
      </c>
      <c r="D22" s="93"/>
      <c r="E22" s="92"/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10106.789999999999</v>
      </c>
      <c r="P22" s="92"/>
      <c r="Q22" s="92"/>
      <c r="R22" s="92"/>
      <c r="S22" s="92"/>
    </row>
    <row r="23" spans="1:19">
      <c r="A23" s="92"/>
      <c r="B23" s="93"/>
      <c r="C23" s="94"/>
      <c r="D23" s="93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/>
      <c r="B24" s="93"/>
      <c r="C24" s="94"/>
      <c r="D24" s="93"/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93"/>
      <c r="C25" s="94"/>
      <c r="D25" s="93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93"/>
      <c r="C26" s="94"/>
      <c r="D26" s="93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40284-A26B-F144-A159-2772CFF674D1}">
  <sheetPr>
    <tabColor rgb="FFA7D090"/>
  </sheetPr>
  <dimension ref="A1:S1800"/>
  <sheetViews>
    <sheetView workbookViewId="0">
      <selection activeCell="I15" sqref="I15"/>
    </sheetView>
  </sheetViews>
  <sheetFormatPr defaultColWidth="11.42578125" defaultRowHeight="15"/>
  <cols>
    <col min="1" max="1" width="15" customWidth="1"/>
    <col min="2" max="2" width="19.85546875" customWidth="1"/>
    <col min="5" max="5" width="14.140625" customWidth="1"/>
    <col min="8" max="8" width="25" customWidth="1"/>
  </cols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>
        <v>10529009</v>
      </c>
      <c r="B2" s="93" t="s">
        <v>9155</v>
      </c>
      <c r="C2" s="94">
        <v>510.4</v>
      </c>
      <c r="D2" s="93" t="s">
        <v>39</v>
      </c>
      <c r="E2" s="92"/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93">
        <v>10529009</v>
      </c>
      <c r="B3" s="92" t="s">
        <v>9156</v>
      </c>
      <c r="C3" s="94">
        <v>74</v>
      </c>
      <c r="D3" s="93" t="s">
        <v>39</v>
      </c>
      <c r="E3" s="92"/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3">
        <v>10529009</v>
      </c>
      <c r="B4" s="92" t="s">
        <v>9157</v>
      </c>
      <c r="C4" s="94">
        <v>150</v>
      </c>
      <c r="D4" s="93" t="s">
        <v>39</v>
      </c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3">
        <v>10529009</v>
      </c>
      <c r="B5" s="92" t="s">
        <v>9158</v>
      </c>
      <c r="C5" s="94">
        <v>68</v>
      </c>
      <c r="D5" s="92" t="s">
        <v>34</v>
      </c>
      <c r="E5" s="92"/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218">
        <v>10519864</v>
      </c>
      <c r="B6" s="92" t="s">
        <v>9159</v>
      </c>
      <c r="C6" s="92">
        <v>226.01</v>
      </c>
      <c r="D6" s="92" t="s">
        <v>39</v>
      </c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218">
        <v>10519864</v>
      </c>
      <c r="B7" s="92" t="s">
        <v>9160</v>
      </c>
      <c r="C7" s="94">
        <v>43.65</v>
      </c>
      <c r="D7" s="92" t="s">
        <v>39</v>
      </c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218">
        <v>10517099</v>
      </c>
      <c r="B8" s="92"/>
      <c r="C8" s="94"/>
      <c r="D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218">
        <v>10517099</v>
      </c>
      <c r="B9" s="92" t="s">
        <v>9161</v>
      </c>
      <c r="C9" s="94">
        <v>206.8</v>
      </c>
      <c r="D9" s="92" t="s">
        <v>39</v>
      </c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218">
        <v>10517099</v>
      </c>
      <c r="B10" s="92" t="s">
        <v>9160</v>
      </c>
      <c r="C10" s="94">
        <v>213.29</v>
      </c>
      <c r="D10" s="92" t="s">
        <v>39</v>
      </c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218">
        <v>10513531</v>
      </c>
      <c r="B11" s="92" t="s">
        <v>9156</v>
      </c>
      <c r="C11" s="92">
        <v>172</v>
      </c>
      <c r="D11" s="92" t="s">
        <v>39</v>
      </c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218">
        <v>10513531</v>
      </c>
      <c r="B12" s="92" t="s">
        <v>9162</v>
      </c>
      <c r="C12" s="94">
        <v>100</v>
      </c>
      <c r="D12" s="92" t="s">
        <v>39</v>
      </c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>
        <v>10510916</v>
      </c>
      <c r="B13" s="92" t="s">
        <v>9156</v>
      </c>
      <c r="C13" s="94">
        <v>89.5</v>
      </c>
      <c r="D13" s="92" t="s">
        <v>39</v>
      </c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>
        <v>10510916</v>
      </c>
      <c r="B14" s="92" t="s">
        <v>9162</v>
      </c>
      <c r="C14" s="94">
        <v>99</v>
      </c>
      <c r="D14" s="92" t="s">
        <v>39</v>
      </c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218">
        <v>10509533</v>
      </c>
      <c r="B15" s="92" t="s">
        <v>9163</v>
      </c>
      <c r="C15" s="94">
        <v>465</v>
      </c>
      <c r="D15" s="92" t="s">
        <v>39</v>
      </c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57.75" customHeight="1">
      <c r="A16" s="218">
        <v>10508396</v>
      </c>
      <c r="B16" s="92" t="s">
        <v>9155</v>
      </c>
      <c r="C16" s="94">
        <v>351</v>
      </c>
      <c r="D16" s="92" t="s">
        <v>39</v>
      </c>
      <c r="F16" s="92"/>
      <c r="G16" s="98"/>
      <c r="H16" s="7" t="s">
        <v>196</v>
      </c>
      <c r="I16" s="8">
        <f>C26</f>
        <v>4893.95</v>
      </c>
      <c r="Q16" s="92"/>
      <c r="R16" s="92"/>
      <c r="S16" s="92"/>
    </row>
    <row r="17" spans="1:19">
      <c r="A17" s="218">
        <v>10506995</v>
      </c>
      <c r="B17" s="92" t="s">
        <v>9155</v>
      </c>
      <c r="C17" s="94">
        <v>379.08</v>
      </c>
      <c r="D17" s="92" t="s">
        <v>39</v>
      </c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>
      <c r="A18" s="218">
        <v>10506141</v>
      </c>
      <c r="B18" s="92" t="s">
        <v>9155</v>
      </c>
      <c r="C18" s="94">
        <v>390</v>
      </c>
      <c r="D18" s="92" t="s">
        <v>39</v>
      </c>
      <c r="F18" s="92"/>
      <c r="G18" s="92"/>
      <c r="H18" s="99" t="s">
        <v>204</v>
      </c>
      <c r="I18" s="45">
        <f>SUM(I2:P15)</f>
        <v>0</v>
      </c>
      <c r="Q18" s="92"/>
      <c r="R18" s="92"/>
      <c r="S18" s="92"/>
    </row>
    <row r="19" spans="1:19" ht="55.5" customHeight="1">
      <c r="A19" s="218">
        <v>10506141</v>
      </c>
      <c r="B19" s="92" t="s">
        <v>9164</v>
      </c>
      <c r="C19" s="94">
        <v>29.48</v>
      </c>
      <c r="D19" s="92" t="s">
        <v>34</v>
      </c>
      <c r="F19" s="92"/>
      <c r="G19" s="92"/>
      <c r="H19" s="99" t="s">
        <v>77</v>
      </c>
      <c r="I19" s="70">
        <f>I18-I17</f>
        <v>0</v>
      </c>
      <c r="Q19" s="92"/>
      <c r="R19" s="92"/>
      <c r="S19" s="92"/>
    </row>
    <row r="20" spans="1:19">
      <c r="A20" s="218">
        <v>10504459</v>
      </c>
      <c r="B20" s="92" t="s">
        <v>9155</v>
      </c>
      <c r="C20" s="94">
        <v>283.92</v>
      </c>
      <c r="D20" s="92" t="s">
        <v>39</v>
      </c>
      <c r="F20" s="92"/>
      <c r="G20" s="92"/>
      <c r="H20" s="92"/>
      <c r="I20" s="242"/>
      <c r="J20" s="82"/>
      <c r="K20" s="82"/>
      <c r="L20" s="18"/>
      <c r="M20" s="5"/>
      <c r="N20" s="82"/>
      <c r="O20" s="82"/>
      <c r="P20" s="82"/>
      <c r="Q20" s="92"/>
      <c r="R20" s="92"/>
      <c r="S20" s="92"/>
    </row>
    <row r="21" spans="1:19">
      <c r="A21" s="218">
        <v>10503352</v>
      </c>
      <c r="B21" s="92" t="s">
        <v>9165</v>
      </c>
      <c r="C21" s="94">
        <v>59.7</v>
      </c>
      <c r="D21" s="92" t="s">
        <v>34</v>
      </c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218">
        <v>10501832</v>
      </c>
      <c r="B22" s="92" t="s">
        <v>9155</v>
      </c>
      <c r="C22" s="94">
        <v>377.52</v>
      </c>
      <c r="D22" s="92" t="s">
        <v>39</v>
      </c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4131.17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550.79999999999995</v>
      </c>
      <c r="O22" s="5">
        <f>SUMIF($D$2:$D$1570,"Pantry",$C$2:$C$1570)</f>
        <v>211.98000000000002</v>
      </c>
      <c r="P22" s="92"/>
      <c r="Q22" s="92"/>
      <c r="R22" s="92"/>
      <c r="S22" s="92"/>
    </row>
    <row r="23" spans="1:19">
      <c r="A23" s="218">
        <v>10503352</v>
      </c>
      <c r="B23" s="93" t="s">
        <v>9166</v>
      </c>
      <c r="C23" s="94">
        <v>550.79999999999995</v>
      </c>
      <c r="D23" s="92" t="s">
        <v>37</v>
      </c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218">
        <v>10503352</v>
      </c>
      <c r="B24" s="92" t="s">
        <v>9167</v>
      </c>
      <c r="C24" s="94">
        <v>54.8</v>
      </c>
      <c r="D24" s="92" t="s">
        <v>34</v>
      </c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93"/>
      <c r="C25" s="94"/>
      <c r="D25" s="92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109" t="s">
        <v>122</v>
      </c>
      <c r="C26" s="110">
        <f>SUM(C2:C24)</f>
        <v>4893.95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92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conditionalFormatting sqref="I16:P18 I2:P14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B0642-B470-A549-B4EE-F95174A926F1}">
  <sheetPr>
    <tabColor rgb="FFA7D090"/>
  </sheetPr>
  <dimension ref="A1:S1800"/>
  <sheetViews>
    <sheetView workbookViewId="0">
      <selection activeCell="I2" sqref="I2"/>
    </sheetView>
  </sheetViews>
  <sheetFormatPr defaultColWidth="11.42578125" defaultRowHeight="15"/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/>
      <c r="B2" s="93"/>
      <c r="C2" s="94"/>
      <c r="D2" s="93"/>
      <c r="E2" s="92"/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92"/>
      <c r="B3" s="92"/>
      <c r="C3" s="94"/>
      <c r="D3" s="92"/>
      <c r="E3" s="92"/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2"/>
      <c r="B4" s="92"/>
      <c r="C4" s="94"/>
      <c r="D4" s="92"/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2"/>
      <c r="B5" s="92"/>
      <c r="C5" s="94"/>
      <c r="D5" s="92"/>
      <c r="E5" s="92"/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92"/>
      <c r="B6" s="92"/>
      <c r="C6" s="92"/>
      <c r="D6" s="92"/>
      <c r="E6" s="92"/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92"/>
      <c r="B7" s="92"/>
      <c r="C7" s="94"/>
      <c r="D7" s="92"/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92"/>
      <c r="B8" s="92"/>
      <c r="C8" s="94"/>
      <c r="D8" s="92"/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92"/>
      <c r="B9" s="92"/>
      <c r="C9" s="94"/>
      <c r="D9" s="92"/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92"/>
      <c r="B10" s="92"/>
      <c r="C10" s="94"/>
      <c r="D10" s="92"/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92"/>
      <c r="B11" s="92"/>
      <c r="C11" s="92"/>
      <c r="D11" s="92"/>
      <c r="E11" s="92"/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92"/>
      <c r="B12" s="92"/>
      <c r="C12" s="94"/>
      <c r="D12" s="92"/>
      <c r="E12" s="92"/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/>
      <c r="B13" s="92"/>
      <c r="C13" s="94"/>
      <c r="D13" s="92"/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/>
      <c r="B14" s="92"/>
      <c r="C14" s="94"/>
      <c r="D14" s="92"/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/>
      <c r="B15" s="92"/>
      <c r="C15" s="94"/>
      <c r="D15" s="92"/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92"/>
      <c r="B16" s="92"/>
      <c r="C16" s="94"/>
      <c r="D16" s="92"/>
      <c r="E16" s="92"/>
      <c r="F16" s="92"/>
      <c r="G16" s="98"/>
      <c r="H16" s="7" t="s">
        <v>196</v>
      </c>
      <c r="I16" s="8">
        <f>C22</f>
        <v>0</v>
      </c>
      <c r="Q16" s="92"/>
      <c r="R16" s="92"/>
      <c r="S16" s="92"/>
    </row>
    <row r="17" spans="1:19" ht="45.75">
      <c r="A17" s="92"/>
      <c r="B17" s="92"/>
      <c r="C17" s="94"/>
      <c r="D17" s="92"/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/>
      <c r="B18" s="92"/>
      <c r="C18" s="94"/>
      <c r="D18" s="92"/>
      <c r="E18" s="92"/>
      <c r="F18" s="92"/>
      <c r="G18" s="92"/>
      <c r="H18" s="99" t="s">
        <v>204</v>
      </c>
      <c r="I18" s="45">
        <f>SUM(I2:P15)</f>
        <v>0</v>
      </c>
      <c r="Q18" s="92"/>
      <c r="R18" s="92"/>
      <c r="S18" s="92"/>
    </row>
    <row r="19" spans="1:19" ht="106.5">
      <c r="A19" s="92"/>
      <c r="B19" s="92"/>
      <c r="C19" s="94"/>
      <c r="D19" s="92"/>
      <c r="E19" s="92"/>
      <c r="F19" s="92"/>
      <c r="G19" s="92"/>
      <c r="H19" s="99" t="s">
        <v>77</v>
      </c>
      <c r="I19" s="70">
        <f>I18-I17</f>
        <v>0</v>
      </c>
      <c r="Q19" s="92"/>
      <c r="R19" s="92"/>
      <c r="S19" s="92"/>
    </row>
    <row r="20" spans="1:19">
      <c r="A20" s="92"/>
      <c r="B20" s="92"/>
      <c r="C20" s="94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/>
      <c r="B21" s="92"/>
      <c r="C21" s="94"/>
      <c r="D21" s="92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/>
      <c r="B22" s="92"/>
      <c r="C22" s="94"/>
      <c r="D22" s="92"/>
      <c r="E22" s="92"/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0</v>
      </c>
      <c r="P22" s="92"/>
      <c r="Q22" s="92"/>
      <c r="R22" s="92"/>
      <c r="S22" s="92"/>
    </row>
    <row r="23" spans="1:19">
      <c r="A23" s="92"/>
      <c r="B23" s="93"/>
      <c r="C23" s="94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/>
      <c r="B24" s="92"/>
      <c r="C24" s="94"/>
      <c r="D24" s="92"/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93"/>
      <c r="C25" s="94"/>
      <c r="D25" s="92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92"/>
      <c r="C26" s="94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B27" s="109" t="s">
        <v>122</v>
      </c>
      <c r="C27" s="110">
        <v>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92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C0DE8-6041-2145-AA4A-6691D6BD948F}">
  <sheetPr>
    <tabColor rgb="FFA7D090"/>
  </sheetPr>
  <dimension ref="A1:S1800"/>
  <sheetViews>
    <sheetView workbookViewId="0">
      <selection activeCell="F12" sqref="F12"/>
    </sheetView>
  </sheetViews>
  <sheetFormatPr defaultColWidth="11.42578125" defaultRowHeight="15"/>
  <cols>
    <col min="2" max="2" width="21.42578125" customWidth="1"/>
  </cols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218">
        <v>10536355</v>
      </c>
      <c r="B2" s="93" t="s">
        <v>9168</v>
      </c>
      <c r="C2" s="94">
        <v>179</v>
      </c>
      <c r="D2" s="93" t="s">
        <v>34</v>
      </c>
      <c r="E2" s="92"/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218">
        <v>10536355</v>
      </c>
      <c r="B3" s="92" t="s">
        <v>9169</v>
      </c>
      <c r="C3" s="94">
        <v>179</v>
      </c>
      <c r="D3" s="93" t="s">
        <v>34</v>
      </c>
      <c r="E3" s="92"/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218">
        <v>10536355</v>
      </c>
      <c r="B4" s="92" t="s">
        <v>9170</v>
      </c>
      <c r="C4" s="94">
        <v>89.5</v>
      </c>
      <c r="D4" s="93" t="s">
        <v>34</v>
      </c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218">
        <v>10536355</v>
      </c>
      <c r="B5" s="92" t="s">
        <v>9171</v>
      </c>
      <c r="C5" s="94">
        <v>84.5</v>
      </c>
      <c r="D5" s="93" t="s">
        <v>34</v>
      </c>
      <c r="E5" s="92" t="s">
        <v>65</v>
      </c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218">
        <v>10536355</v>
      </c>
      <c r="B6" s="92" t="s">
        <v>9172</v>
      </c>
      <c r="C6" s="163">
        <v>89.5</v>
      </c>
      <c r="D6" s="93" t="s">
        <v>34</v>
      </c>
      <c r="E6" s="92"/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218">
        <v>10536355</v>
      </c>
      <c r="B7" s="92" t="s">
        <v>9173</v>
      </c>
      <c r="C7" s="94">
        <v>84.5</v>
      </c>
      <c r="D7" s="93" t="s">
        <v>34</v>
      </c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218">
        <v>10536111</v>
      </c>
      <c r="B8" s="92" t="s">
        <v>9168</v>
      </c>
      <c r="C8" s="94">
        <v>179</v>
      </c>
      <c r="D8" s="93" t="s">
        <v>34</v>
      </c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218">
        <v>10536111</v>
      </c>
      <c r="B9" s="92" t="s">
        <v>9169</v>
      </c>
      <c r="C9" s="94">
        <v>179</v>
      </c>
      <c r="D9" s="93" t="s">
        <v>34</v>
      </c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169</v>
      </c>
      <c r="Q9" s="92"/>
      <c r="R9" s="92"/>
      <c r="S9" s="92"/>
    </row>
    <row r="10" spans="1:19">
      <c r="A10" s="218">
        <v>10536111</v>
      </c>
      <c r="B10" s="92" t="s">
        <v>9170</v>
      </c>
      <c r="C10" s="94">
        <v>89.5</v>
      </c>
      <c r="D10" s="93" t="s">
        <v>34</v>
      </c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218">
        <v>10536111</v>
      </c>
      <c r="B11" s="92" t="s">
        <v>9171</v>
      </c>
      <c r="C11" s="94">
        <v>84.5</v>
      </c>
      <c r="D11" s="93" t="s">
        <v>34</v>
      </c>
      <c r="E11" s="92" t="s">
        <v>65</v>
      </c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218">
        <v>10536111</v>
      </c>
      <c r="B12" s="92" t="s">
        <v>9172</v>
      </c>
      <c r="C12" s="163">
        <v>89.5</v>
      </c>
      <c r="D12" s="93" t="s">
        <v>34</v>
      </c>
      <c r="E12" s="92"/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218">
        <v>10536111</v>
      </c>
      <c r="B13" s="92" t="s">
        <v>9173</v>
      </c>
      <c r="C13" s="94">
        <v>84.5</v>
      </c>
      <c r="D13" s="93" t="s">
        <v>34</v>
      </c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/>
      <c r="B14" s="92"/>
      <c r="C14" s="94"/>
      <c r="D14" s="92"/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/>
      <c r="B15" s="109" t="s">
        <v>122</v>
      </c>
      <c r="C15" s="110">
        <f>SUM(C2:C13)</f>
        <v>1412</v>
      </c>
      <c r="D15" s="92"/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92"/>
      <c r="B16" s="92"/>
      <c r="C16" s="94"/>
      <c r="D16" s="92"/>
      <c r="E16" s="92"/>
      <c r="F16" s="92"/>
      <c r="G16" s="98"/>
      <c r="H16" s="7" t="s">
        <v>196</v>
      </c>
      <c r="I16" s="8">
        <f>C15</f>
        <v>1412</v>
      </c>
      <c r="Q16" s="92"/>
      <c r="R16" s="92"/>
      <c r="S16" s="92"/>
    </row>
    <row r="17" spans="1:19" ht="45.75">
      <c r="A17" s="92"/>
      <c r="B17" s="92"/>
      <c r="C17" s="94"/>
      <c r="D17" s="92"/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/>
      <c r="B18" s="92"/>
      <c r="C18" s="94"/>
      <c r="D18" s="92"/>
      <c r="E18" s="92"/>
      <c r="F18" s="92"/>
      <c r="G18" s="92"/>
      <c r="H18" s="99" t="s">
        <v>204</v>
      </c>
      <c r="I18" s="45">
        <f>SUM(I2:P15)</f>
        <v>169</v>
      </c>
      <c r="Q18" s="92"/>
      <c r="R18" s="92"/>
      <c r="S18" s="92"/>
    </row>
    <row r="19" spans="1:19" ht="106.5">
      <c r="A19" s="92"/>
      <c r="B19" s="92"/>
      <c r="C19" s="94"/>
      <c r="D19" s="92"/>
      <c r="E19" s="92"/>
      <c r="F19" s="92"/>
      <c r="G19" s="92"/>
      <c r="H19" s="99" t="s">
        <v>77</v>
      </c>
      <c r="I19" s="70">
        <f>I18-I17</f>
        <v>169</v>
      </c>
      <c r="Q19" s="92"/>
      <c r="R19" s="92"/>
      <c r="S19" s="92"/>
    </row>
    <row r="20" spans="1:19">
      <c r="A20" s="92"/>
      <c r="B20" s="92"/>
      <c r="C20" s="94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/>
      <c r="B21" s="92"/>
      <c r="C21" s="94"/>
      <c r="D21" s="92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/>
      <c r="D22" s="92"/>
      <c r="E22" s="92"/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1412</v>
      </c>
      <c r="P22" s="92"/>
      <c r="Q22" s="92"/>
      <c r="R22" s="92"/>
      <c r="S22" s="92"/>
    </row>
    <row r="23" spans="1:19">
      <c r="A23" s="92"/>
      <c r="B23" s="93"/>
      <c r="C23" s="94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/>
      <c r="B24" s="92"/>
      <c r="C24" s="94"/>
      <c r="D24" s="92"/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93"/>
      <c r="C25" s="94"/>
      <c r="D25" s="92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92"/>
      <c r="C26" s="94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92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325C1-46AC-0048-8847-20D4DA49090F}">
  <sheetPr>
    <tabColor rgb="FFA7D090"/>
  </sheetPr>
  <dimension ref="A1:S1800"/>
  <sheetViews>
    <sheetView workbookViewId="0"/>
  </sheetViews>
  <sheetFormatPr defaultColWidth="11.42578125" defaultRowHeight="15"/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/>
      <c r="B2" s="93"/>
      <c r="C2" s="94"/>
      <c r="D2" s="93"/>
      <c r="E2" s="92"/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92"/>
      <c r="B3" s="92"/>
      <c r="C3" s="94"/>
      <c r="D3" s="92"/>
      <c r="E3" s="92"/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2"/>
      <c r="B4" s="92"/>
      <c r="C4" s="94"/>
      <c r="D4" s="92"/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2"/>
      <c r="B5" s="92"/>
      <c r="C5" s="94"/>
      <c r="D5" s="92"/>
      <c r="E5" s="92"/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0</v>
      </c>
      <c r="Q5" s="92"/>
      <c r="R5" s="92"/>
      <c r="S5" s="92"/>
    </row>
    <row r="6" spans="1:19">
      <c r="A6" s="92"/>
      <c r="B6" s="92"/>
      <c r="C6" s="92"/>
      <c r="D6" s="92"/>
      <c r="E6" s="92"/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92"/>
      <c r="B7" s="92"/>
      <c r="C7" s="94"/>
      <c r="D7" s="92"/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92"/>
      <c r="B8" s="92"/>
      <c r="C8" s="94"/>
      <c r="D8" s="92"/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92"/>
      <c r="B9" s="92"/>
      <c r="C9" s="94"/>
      <c r="D9" s="92"/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92"/>
      <c r="B10" s="92"/>
      <c r="C10" s="94"/>
      <c r="D10" s="92"/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92"/>
      <c r="B11" s="92"/>
      <c r="C11" s="92"/>
      <c r="D11" s="92"/>
      <c r="E11" s="92"/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92"/>
      <c r="B12" s="92"/>
      <c r="C12" s="94"/>
      <c r="D12" s="92"/>
      <c r="E12" s="92"/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/>
      <c r="B13" s="92"/>
      <c r="C13" s="94"/>
      <c r="D13" s="92"/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/>
      <c r="B14" s="92"/>
      <c r="C14" s="94"/>
      <c r="D14" s="92"/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/>
      <c r="B15" s="92"/>
      <c r="C15" s="94"/>
      <c r="D15" s="92"/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92"/>
      <c r="B16" s="92"/>
      <c r="C16" s="94"/>
      <c r="D16" s="92"/>
      <c r="E16" s="92"/>
      <c r="F16" s="92"/>
      <c r="G16" s="98"/>
      <c r="H16" s="7" t="s">
        <v>196</v>
      </c>
      <c r="I16" s="8">
        <f>C22</f>
        <v>0</v>
      </c>
      <c r="Q16" s="92"/>
      <c r="R16" s="92"/>
      <c r="S16" s="92"/>
    </row>
    <row r="17" spans="1:19" ht="45.75">
      <c r="A17" s="92"/>
      <c r="B17" s="92"/>
      <c r="C17" s="94"/>
      <c r="D17" s="92"/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/>
      <c r="B18" s="92"/>
      <c r="C18" s="94"/>
      <c r="D18" s="92"/>
      <c r="E18" s="92"/>
      <c r="F18" s="92"/>
      <c r="G18" s="92"/>
      <c r="H18" s="99" t="s">
        <v>204</v>
      </c>
      <c r="I18" s="45">
        <f>SUM(I2:P15)</f>
        <v>0</v>
      </c>
      <c r="Q18" s="92"/>
      <c r="R18" s="92"/>
      <c r="S18" s="92"/>
    </row>
    <row r="19" spans="1:19" ht="106.5">
      <c r="A19" s="92"/>
      <c r="B19" s="92"/>
      <c r="C19" s="94"/>
      <c r="D19" s="92"/>
      <c r="E19" s="92"/>
      <c r="F19" s="92"/>
      <c r="G19" s="92"/>
      <c r="H19" s="99" t="s">
        <v>77</v>
      </c>
      <c r="I19" s="70">
        <f>I18-I17</f>
        <v>0</v>
      </c>
      <c r="Q19" s="92"/>
      <c r="R19" s="92"/>
      <c r="S19" s="92"/>
    </row>
    <row r="20" spans="1:19">
      <c r="A20" s="92"/>
      <c r="B20" s="92"/>
      <c r="C20" s="94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/>
      <c r="B21" s="92"/>
      <c r="C21" s="94"/>
      <c r="D21" s="92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/>
      <c r="B22" s="92"/>
      <c r="C22" s="94"/>
      <c r="D22" s="92"/>
      <c r="E22" s="92"/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0</v>
      </c>
      <c r="P22" s="92"/>
      <c r="Q22" s="92"/>
      <c r="R22" s="92"/>
      <c r="S22" s="92"/>
    </row>
    <row r="23" spans="1:19">
      <c r="A23" s="92"/>
      <c r="B23" s="93"/>
      <c r="C23" s="94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/>
      <c r="B24" s="92"/>
      <c r="C24" s="94"/>
      <c r="D24" s="92"/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93"/>
      <c r="C25" s="94"/>
      <c r="D25" s="92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92"/>
      <c r="C26" s="94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B27" s="109" t="s">
        <v>122</v>
      </c>
      <c r="C27" s="110">
        <v>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92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51DC-C710-1B44-94EB-DDF6AA9D3626}">
  <sheetPr>
    <tabColor rgb="FFA7D090"/>
  </sheetPr>
  <dimension ref="A1:S1800"/>
  <sheetViews>
    <sheetView workbookViewId="0">
      <selection activeCell="E9" sqref="E9"/>
    </sheetView>
  </sheetViews>
  <sheetFormatPr defaultColWidth="11.42578125" defaultRowHeight="15"/>
  <cols>
    <col min="2" max="2" width="19.7109375" customWidth="1"/>
  </cols>
  <sheetData>
    <row r="1" spans="1:19">
      <c r="A1" s="3" t="s">
        <v>151</v>
      </c>
      <c r="B1" s="72" t="s">
        <v>152</v>
      </c>
      <c r="C1" s="72" t="s">
        <v>154</v>
      </c>
      <c r="D1" s="90" t="s">
        <v>16</v>
      </c>
      <c r="E1" s="64" t="s">
        <v>155</v>
      </c>
      <c r="F1" s="92"/>
      <c r="G1" s="48" t="s">
        <v>156</v>
      </c>
      <c r="H1" s="89" t="s">
        <v>155</v>
      </c>
      <c r="I1" s="3" t="s">
        <v>54</v>
      </c>
      <c r="J1" s="72" t="s">
        <v>20</v>
      </c>
      <c r="K1" s="72" t="s">
        <v>38</v>
      </c>
      <c r="L1" s="72" t="s">
        <v>39</v>
      </c>
      <c r="M1" s="72" t="s">
        <v>55</v>
      </c>
      <c r="N1" s="72" t="s">
        <v>30</v>
      </c>
      <c r="O1" s="72" t="s">
        <v>37</v>
      </c>
      <c r="P1" s="72" t="s">
        <v>56</v>
      </c>
      <c r="Q1" s="92"/>
      <c r="R1" s="92"/>
      <c r="S1" s="92"/>
    </row>
    <row r="2" spans="1:19">
      <c r="A2" s="93"/>
      <c r="B2" s="93" t="s">
        <v>9174</v>
      </c>
      <c r="C2" s="94">
        <v>8580</v>
      </c>
      <c r="D2" s="93" t="s">
        <v>34</v>
      </c>
      <c r="E2" s="92" t="s">
        <v>61</v>
      </c>
      <c r="F2" s="92"/>
      <c r="G2" s="92"/>
      <c r="H2" s="95" t="s">
        <v>58</v>
      </c>
      <c r="I2" s="5">
        <f>SUMIFS($C$2:$C$1800,$D$2:$D$1800,"Beverage",$E$2:$E$1800,"*FR*")</f>
        <v>0</v>
      </c>
      <c r="J2" s="5">
        <f>SUMIFS($C$2:$C$1800,$D$2:$D$1800,"Bakery",$E$2:$E$1800,"*FR*")</f>
        <v>0</v>
      </c>
      <c r="K2" s="5">
        <f>SUMIFS($C$2:$C$1800,$D$2:$D$1800,"Produce",$E$2:$E$1800,"*FR*")</f>
        <v>0</v>
      </c>
      <c r="L2" s="5">
        <f>SUMIFS($C$2:$C$1800,$D$2:$D$1800,"Seafood",$E$2:$E$1800,"*FR*")</f>
        <v>0</v>
      </c>
      <c r="M2" s="5">
        <f>SUMIFS($C$2:$C$1800,$D$2:$D$1800,"Dairy",$E$2:$E$1800,"*FR*")</f>
        <v>0</v>
      </c>
      <c r="N2" s="5">
        <f>SUMIFS($C$2:$C$1800,$D$2:$D$1800,"Meat",$E$2:$E$1800,"*FR*")</f>
        <v>0</v>
      </c>
      <c r="O2" s="5">
        <f>SUMIFS($C$2:$C$1800,$D$2:$D$1800,"Poultry",$E$2:$E$1800,"*FR*")</f>
        <v>0</v>
      </c>
      <c r="P2" s="5">
        <f>SUMIFS($C$2:$C$1800,$D$2:$D$1800,"Pantry",$E$2:$E$1800,"*FR*")</f>
        <v>0</v>
      </c>
      <c r="Q2" s="92"/>
      <c r="R2" s="92"/>
      <c r="S2" s="92"/>
    </row>
    <row r="3" spans="1:19">
      <c r="A3" s="92"/>
      <c r="B3" s="92" t="s">
        <v>9175</v>
      </c>
      <c r="C3" s="94">
        <v>1200</v>
      </c>
      <c r="D3" s="92" t="s">
        <v>34</v>
      </c>
      <c r="E3" s="92" t="s">
        <v>61</v>
      </c>
      <c r="F3" s="92"/>
      <c r="G3" s="92"/>
      <c r="H3" s="96" t="s">
        <v>59</v>
      </c>
      <c r="I3" s="5">
        <f>SUMIFS($C$2:$C$1800,$D$2:$D$1800,"Beverage",$E$2:$E$1800,"*RA*")</f>
        <v>0</v>
      </c>
      <c r="J3" s="5">
        <f>SUMIFS($C$2:$C$1800,$D$2:$D$1800,"Bakery",$E$2:$E$1800,"*RA*")</f>
        <v>0</v>
      </c>
      <c r="K3" s="5">
        <f>SUMIFS($C$2:$C$1800,$D$2:$D$1800,"Produce",$E$2:$E$1800,"*RA*")</f>
        <v>0</v>
      </c>
      <c r="L3" s="5">
        <f>SUMIFS($C$2:$C$1800,$D$2:$D$1800,"Seafood",$E$2:$E$1800,"*RA*")</f>
        <v>0</v>
      </c>
      <c r="M3" s="5">
        <f>SUMIFS($C$2:$C$1800,$D$2:$D$1800,"Dairy",$E$2:$E$1800,"*RA*")</f>
        <v>0</v>
      </c>
      <c r="N3" s="5">
        <f>SUMIFS($C$2:$C$1800,$D$2:$D$1800,"Meat",$E$2:$E$1800,"*RA*")</f>
        <v>0</v>
      </c>
      <c r="O3" s="5">
        <f>SUMIFS($C$2:$C$1800,$D$2:$D$1800,"Poultry",$E$2:$E$1800,"*RA*")</f>
        <v>0</v>
      </c>
      <c r="P3" s="5">
        <f>SUMIFS($C$2:$C$1800,$D$2:$D$1800,"Pantry",$E$2:$E$1800,"*RA*")</f>
        <v>0</v>
      </c>
      <c r="Q3" s="92"/>
      <c r="R3" s="92"/>
      <c r="S3" s="92"/>
    </row>
    <row r="4" spans="1:19">
      <c r="A4" s="92"/>
      <c r="B4" s="92"/>
      <c r="C4" s="94"/>
      <c r="D4" s="92"/>
      <c r="E4" s="92"/>
      <c r="F4" s="92"/>
      <c r="G4" s="92"/>
      <c r="H4" s="96" t="s">
        <v>60</v>
      </c>
      <c r="I4" s="5">
        <f>SUMIFS($C$2:$C$1800,$D$2:$D$1800,"Beverage",$E$2:$E$1800,"*OR*")</f>
        <v>0</v>
      </c>
      <c r="J4" s="5">
        <f>SUMIFS($C$2:$C$1800,$D$2:$D$1800,"Bakery",$E$2:$E$1800,"*OR*")</f>
        <v>0</v>
      </c>
      <c r="K4" s="5">
        <f>SUMIFS($C$2:$C$1800,$D$2:$D$1800,"Produce",$E$2:$E$1800,"*OR*")</f>
        <v>0</v>
      </c>
      <c r="L4" s="5">
        <f>SUMIFS($C$2:$C$1800,$D$2:$D$1800,"Seafood",$E$2:$E$1800,"*OR*")</f>
        <v>0</v>
      </c>
      <c r="M4" s="5">
        <f>SUMIFS($C$2:$C$1800,$D$2:$D$1800,"Dairy",$E$2:$E$1800,"*OR*")</f>
        <v>0</v>
      </c>
      <c r="N4" s="5">
        <f>SUMIFS($C$2:$C$1800,$D$2:$D$1800,"Meat",$E$2:$E$1800,"*OR*")</f>
        <v>0</v>
      </c>
      <c r="O4" s="5">
        <f>SUMIFS($C$2:$C$1800,$D$2:$D$1800,"Poultry",$E$2:$E$1800,"*OR*")</f>
        <v>0</v>
      </c>
      <c r="P4" s="5">
        <f>SUMIFS($C$2:$C$1800,$D$2:$D$1800,"Pantry",$E$2:$E$1800,"*OR*")</f>
        <v>0</v>
      </c>
      <c r="Q4" s="92"/>
      <c r="R4" s="92"/>
      <c r="S4" s="92"/>
    </row>
    <row r="5" spans="1:19">
      <c r="A5" s="92"/>
      <c r="B5" s="92"/>
      <c r="C5" s="94">
        <f>C2+C3</f>
        <v>9780</v>
      </c>
      <c r="D5" s="92"/>
      <c r="E5" s="92"/>
      <c r="F5" s="92"/>
      <c r="G5" s="92"/>
      <c r="H5" s="96" t="s">
        <v>61</v>
      </c>
      <c r="I5" s="5">
        <f>SUMIFS($C$2:$C$1800,$D$2:$D$1800,"Beverage",$E$2:$E$1800,"*L*")</f>
        <v>0</v>
      </c>
      <c r="J5" s="5">
        <f>SUMIFS($C$2:$C$1800,$D$2:$D$1800,"Bakery",$E$2:$E$1800,"*L*")</f>
        <v>0</v>
      </c>
      <c r="K5" s="5">
        <f>SUMIFS($C$2:$C$1800,$D$2:$D$1800,"Produce",$E$2:$E$1800,"*L*")</f>
        <v>0</v>
      </c>
      <c r="L5" s="5">
        <f>SUMIFS($C$2:$C$1800,$D$2:$D$1800,"Seafood",$E$2:$E$1800,"*L*")</f>
        <v>0</v>
      </c>
      <c r="M5" s="5">
        <f>SUMIFS($C$2:$C$1800,$D$2:$D$1800,"Dairy",$E$2:$E$1800,"*L*")</f>
        <v>0</v>
      </c>
      <c r="N5" s="5">
        <f>SUMIFS($C$2:$C$1800,$D$2:$D$1800,"Meat",$E$2:$E$1800,"*L*")</f>
        <v>0</v>
      </c>
      <c r="O5" s="5">
        <f>SUMIFS($C$2:$C$1800,$D$2:$D$1800,"Poultry",$E$2:$E$1800,"*L*")</f>
        <v>0</v>
      </c>
      <c r="P5" s="5">
        <f>SUMIFS($C$2:$C$1800,$D$2:$D$1800,"Pantry",$E$2:$E$1800,"*L*")</f>
        <v>9780</v>
      </c>
      <c r="Q5" s="92"/>
      <c r="R5" s="92"/>
      <c r="S5" s="92"/>
    </row>
    <row r="6" spans="1:19">
      <c r="A6" s="92"/>
      <c r="B6" s="92"/>
      <c r="C6" s="92"/>
      <c r="D6" s="92"/>
      <c r="E6" s="92"/>
      <c r="F6" s="92"/>
      <c r="G6" s="92"/>
      <c r="H6" s="96" t="s">
        <v>62</v>
      </c>
      <c r="I6" s="5">
        <f>SUMIFS($C$2:$C$1800,$D$2:$D$1800,"Beverage",$E$2:$E$1800,"*CF*")</f>
        <v>0</v>
      </c>
      <c r="J6" s="5">
        <f>SUMIFS($C$2:$C$1800,$D$2:$D$1800,"Bakery",$E$2:$E$1800,"*CF*")</f>
        <v>0</v>
      </c>
      <c r="K6" s="5">
        <f>SUMIFS($C$2:$C$1800,$D$2:$D$1800,"Produce",$E$2:$E$1800,"*CF*")</f>
        <v>0</v>
      </c>
      <c r="L6" s="5">
        <f>SUMIFS($C$2:$C$1800,$D$2:$D$1800,"Seafood",$E$2:$E$1800,"*CF*")</f>
        <v>0</v>
      </c>
      <c r="M6" s="5">
        <f>SUMIFS($C$2:$C$1800,$D$2:$D$1800,"Dairy",$E$2:$E$1800,"*CF*")</f>
        <v>0</v>
      </c>
      <c r="N6" s="5">
        <f>SUMIFS($C$2:$C$1800,$D$2:$D$1800,"Meat",$E$2:$E$1800,"*CF*")</f>
        <v>0</v>
      </c>
      <c r="O6" s="5">
        <f>SUMIFS($C$2:$C$1800,$D$2:$D$1800,"Poultry",$E$2:$E$1800,"*CF*")</f>
        <v>0</v>
      </c>
      <c r="P6" s="5">
        <f>SUMIFS($C$2:$C$1800,$D$2:$D$1800,"Pantry",$E$2:$E$1800,"*CF*")</f>
        <v>0</v>
      </c>
      <c r="Q6" s="92"/>
      <c r="R6" s="92"/>
      <c r="S6" s="92"/>
    </row>
    <row r="7" spans="1:19">
      <c r="A7" s="92"/>
      <c r="B7" s="92"/>
      <c r="C7" s="94"/>
      <c r="D7" s="92"/>
      <c r="E7" s="92"/>
      <c r="F7" s="92"/>
      <c r="G7" s="92"/>
      <c r="H7" s="96" t="s">
        <v>63</v>
      </c>
      <c r="I7" s="5">
        <f>SUMIFS($C$2:$C$1800,$D$2:$D$1800,"Beverage",$E$2:$E$1800,"*H*")</f>
        <v>0</v>
      </c>
      <c r="J7" s="5">
        <f>SUMIFS($C$2:$C$1800,$D$2:$D$1800,"Bakery",$E$2:$E$1800,"*H*")</f>
        <v>0</v>
      </c>
      <c r="K7" s="5">
        <f>SUMIFS($C$2:$C$1800,$D$2:$D$1800,"Produce",$E$2:$E$1800,"*H*")</f>
        <v>0</v>
      </c>
      <c r="L7" s="5">
        <f>SUMIFS($C$2:$C$1800,$D$2:$D$1800,"Seafood",$E$2:$E$1800,"*H*")</f>
        <v>0</v>
      </c>
      <c r="M7" s="5">
        <f>SUMIFS($C$2:$C$1800,$D$2:$D$1800,"Dairy",$E$2:$E$1800,"*H*")</f>
        <v>0</v>
      </c>
      <c r="N7" s="5">
        <f>SUMIFS($C$2:$C$1800,$D$2:$D$1800,"Meat",$E$2:$E$1800,"*H*")</f>
        <v>0</v>
      </c>
      <c r="O7" s="5">
        <f>SUMIFS($C$2:$C$1800,$D$2:$D$1800,"Poultry",$E$2:$E$1800,"*H*")</f>
        <v>0</v>
      </c>
      <c r="P7" s="5">
        <f>SUMIFS($C$2:$C$1800,$D$2:$D$1800,"Pantry",$E$2:$E$1800,"*H*")</f>
        <v>0</v>
      </c>
      <c r="Q7" s="92"/>
      <c r="R7" s="92"/>
      <c r="S7" s="92"/>
    </row>
    <row r="8" spans="1:19">
      <c r="A8" s="92"/>
      <c r="B8" s="92"/>
      <c r="C8" s="94"/>
      <c r="D8" s="92"/>
      <c r="E8" s="92"/>
      <c r="F8" s="92"/>
      <c r="G8" s="92"/>
      <c r="H8" s="96" t="s">
        <v>64</v>
      </c>
      <c r="I8" s="5">
        <f>SUMIFS($C$2:$C$1800,$D$2:$D$1800,"Beverage",$E$2:$E$1800,"*VA*")</f>
        <v>0</v>
      </c>
      <c r="J8" s="5">
        <f>SUMIFS($C$2:$C$1800,$D$2:$D$1800,"Bakery",$E$2:$E$1800,"*VA*")</f>
        <v>0</v>
      </c>
      <c r="K8" s="5">
        <f>SUMIFS($C$2:$C$1800,$D$2:$D$1800,"Produce",$E$2:$E$1800,"*VA*")</f>
        <v>0</v>
      </c>
      <c r="L8" s="5">
        <f>SUMIFS($C$2:$C$1800,$D$2:$D$1800,"Seafood",$E$2:$E$1800,"*VA*")</f>
        <v>0</v>
      </c>
      <c r="M8" s="5">
        <f>SUMIFS($C$2:$C$1800,$D$2:$D$1800,"Dairy",$E$2:$E$1800,"*VA*")</f>
        <v>0</v>
      </c>
      <c r="N8" s="5">
        <f>SUMIFS($C$2:$C$1800,$D$2:$D$1800,"Meat",$E$2:$E$1800,"*VA*")</f>
        <v>0</v>
      </c>
      <c r="O8" s="5">
        <f>SUMIFS($C$2:$C$1800,$D$2:$D$1800,"Poultry",$E$2:$E$1800,"*VA*")</f>
        <v>0</v>
      </c>
      <c r="P8" s="5">
        <f>SUMIFS($C$2:$C$1800,$D$2:$D$1800,"Pantry",$E$2:$E$1800,"*VA*")</f>
        <v>0</v>
      </c>
      <c r="Q8" s="92"/>
      <c r="R8" s="92"/>
      <c r="S8" s="92"/>
    </row>
    <row r="9" spans="1:19">
      <c r="A9" s="92"/>
      <c r="B9" s="92"/>
      <c r="C9" s="94"/>
      <c r="D9" s="92"/>
      <c r="E9" s="92"/>
      <c r="F9" s="92"/>
      <c r="G9" s="92"/>
      <c r="H9" s="96" t="s">
        <v>65</v>
      </c>
      <c r="I9" s="5">
        <f>SUMIFS($C$2:$C$1800,$D$2:$D$1800,"Beverage",$E$2:$E$1800,"*V")</f>
        <v>0</v>
      </c>
      <c r="J9" s="5">
        <f>SUMIFS($C$2:$C$1800,$D$2:$D$1800,"Bakery",$E$2:$E$1800,"*V")</f>
        <v>0</v>
      </c>
      <c r="K9" s="5">
        <f>SUMIFS($C$2:$C$1800,$D$2:$D$1800,"Produce",$E$2:$E$1800,"*V")</f>
        <v>0</v>
      </c>
      <c r="L9" s="5">
        <f>SUMIFS($C$2:$C$1800,$D$2:$D$1800,"Seafood",$E$2:$E$1800,"*V")</f>
        <v>0</v>
      </c>
      <c r="M9" s="5">
        <f>SUMIFS($C$2:$C$1800,$D$2:$D$1800,"Dairy",$E$2:$E$1800,"*V")</f>
        <v>0</v>
      </c>
      <c r="N9" s="5">
        <f>SUMIFS($C$2:$C$1800,$D$2:$D$1800,"Meat",$E$2:$E$1800,"*V")</f>
        <v>0</v>
      </c>
      <c r="O9" s="5">
        <f>SUMIFS($C$2:$C$1800,$D$2:$D$1800,"Poultry",$E$2:$E$1800,"*V")</f>
        <v>0</v>
      </c>
      <c r="P9" s="5">
        <f>SUMIFS($C$2:$C$1800,$D$2:$D$1800,"Pantry",$E$2:$E$1800,"*V")</f>
        <v>0</v>
      </c>
      <c r="Q9" s="92"/>
      <c r="R9" s="92"/>
      <c r="S9" s="92"/>
    </row>
    <row r="10" spans="1:19">
      <c r="A10" s="92"/>
      <c r="B10" s="92"/>
      <c r="C10" s="94"/>
      <c r="D10" s="92"/>
      <c r="E10" s="92"/>
      <c r="F10" s="92"/>
      <c r="G10" s="92"/>
      <c r="H10" s="96" t="s">
        <v>66</v>
      </c>
      <c r="I10" s="5">
        <f>SUMIFS($C$2:$C$1800,$D$2:$D$1800,"Beverage",$E$2:$E$1800,"*AF*")</f>
        <v>0</v>
      </c>
      <c r="J10" s="5">
        <f>SUMIFS($C$2:$C$1800,$D$2:$D$1800,"Bakery",$E$2:$E$1800,"*AF*")</f>
        <v>0</v>
      </c>
      <c r="K10" s="5">
        <f>SUMIFS($C$2:$C$1800,$D$2:$D$1800,"Produce",$E$2:$E$1800,"*AF*")</f>
        <v>0</v>
      </c>
      <c r="L10" s="5">
        <f>SUMIFS($C$2:$C$1800,$D$2:$D$1800,"Seafood",$E$2:$E$1800,"*AF*")</f>
        <v>0</v>
      </c>
      <c r="M10" s="5">
        <f>SUMIFS($C$2:$C$1800,$D$2:$D$1800,"Dairy",$E$2:$E$1800,"*AF*")</f>
        <v>0</v>
      </c>
      <c r="N10" s="5">
        <f>SUMIFS($C$2:$C$1800,$D$2:$D$1800,"Meat",$E$2:$E$1800,"*AF*")</f>
        <v>0</v>
      </c>
      <c r="O10" s="5">
        <f>SUMIFS($C$2:$C$1800,$D$2:$D$1800,"Poultry",$E$2:$E$1800,"*AF*")</f>
        <v>0</v>
      </c>
      <c r="P10" s="5">
        <f>SUMIFS($C$2:$C$1800,$D$2:$D$1800,"Pantry",$E$2:$E$1800,"*AF*")</f>
        <v>0</v>
      </c>
      <c r="Q10" s="92"/>
      <c r="R10" s="92"/>
      <c r="S10" s="92"/>
    </row>
    <row r="11" spans="1:19">
      <c r="A11" s="92"/>
      <c r="B11" s="92"/>
      <c r="C11" s="92"/>
      <c r="D11" s="92"/>
      <c r="E11" s="92"/>
      <c r="F11" s="92"/>
      <c r="G11" s="92"/>
      <c r="H11" s="96" t="s">
        <v>67</v>
      </c>
      <c r="I11" s="5">
        <f>SUMIFS($C$2:$C$1800,$D$2:$D$1800,"Beverage",$E$2:$E$1800,"*HF*")</f>
        <v>0</v>
      </c>
      <c r="J11" s="5">
        <f>SUMIFS($C$2:$C$1800,$D$2:$D$1800,"Bakery",$E$2:$E$1800,"*HF*")</f>
        <v>0</v>
      </c>
      <c r="K11" s="5">
        <f>SUMIFS($C$2:$C$1800,$D$2:$D$1800,"Produce",$E$2:$E$1800,"*HF*")</f>
        <v>0</v>
      </c>
      <c r="L11" s="5">
        <f>SUMIFS($C$2:$C$1800,$D$2:$D$1800,"Seafood",$E$2:$E$1800,"*HF*")</f>
        <v>0</v>
      </c>
      <c r="M11" s="5">
        <f>SUMIFS($C$2:$C$1800,$D$2:$D$1800,"Dairy",$E$2:$E$1800,"*HF*")</f>
        <v>0</v>
      </c>
      <c r="N11" s="5">
        <f>SUMIFS($C$2:$C$1800,$D$2:$D$1800,"Meat",$E$2:$E$1800,"*HF*")</f>
        <v>0</v>
      </c>
      <c r="O11" s="5">
        <f>SUMIFS($C$2:$C$1800,$D$2:$D$1800,"Poultry",$E$2:$E$1800,"*HF*")</f>
        <v>0</v>
      </c>
      <c r="P11" s="5">
        <f>SUMIFS($C$2:$C$1800,$D$2:$D$1800,"Pantry",$E$2:$E$1800,"*HF*")</f>
        <v>0</v>
      </c>
      <c r="Q11" s="92"/>
      <c r="R11" s="92"/>
      <c r="S11" s="92"/>
    </row>
    <row r="12" spans="1:19">
      <c r="A12" s="92"/>
      <c r="B12" s="92"/>
      <c r="C12" s="94"/>
      <c r="D12" s="92"/>
      <c r="E12" s="92"/>
      <c r="F12" s="92"/>
      <c r="G12" s="92"/>
      <c r="H12" s="96" t="s">
        <v>121</v>
      </c>
      <c r="I12" s="5">
        <f>SUMIFS($C$2:$C$1800,$D$2:$D$1800,"Beverage",$E$2:$E$1800,"*BC*") + SUMIFS($C$2:$C$1800,$D$2:$D$1800,"Beverage",$E$2:$E$1800,"*MSB*")</f>
        <v>0</v>
      </c>
      <c r="J12" s="5">
        <f>SUMIFS($C$2:$C$1800,$D$2:$D$1800,"Bakery",$E$2:$E$1800,"*BC*") + SUMIFS($C$2:$C$1800,$D$2:$D$1800,"Bakery",$E$2:$E$1800,"*MSB*")</f>
        <v>0</v>
      </c>
      <c r="K12" s="5">
        <f>SUMIFS($C$2:$C$1800,$D$2:$D$1800,"Produce",$E$2:$E$1800,"*BC*") + SUMIFS($C$2:$C$1800,$D$2:$D$1800,"Produce",$E$2:$E$1800,"*MSB*")</f>
        <v>0</v>
      </c>
      <c r="L12" s="5">
        <f>SUMIFS($C$2:$C$1800,$D$2:$D$1800,"Seafood",$E$2:$E$1800,"*BC*") + SUMIFS($C$2:$C$1800,$D$2:$D$1800,"Seafood",$E$2:$E$1800,"*MSB*")</f>
        <v>0</v>
      </c>
      <c r="M12" s="5">
        <f>SUMIFS($C$2:$C$1800,$D$2:$D$1800,"Dairy",$E$2:$E$1800,"*BC*") + SUMIFS($C$2:$C$1800,$D$2:$D$1800,"Dairy",$E$2:$E$1800,"*MSB*")</f>
        <v>0</v>
      </c>
      <c r="N12" s="5">
        <f>SUMIFS($C$2:$C$1800,$D$2:$D$1800,"Meat",$E$2:$E$1800,"*BC*") + SUMIFS($C$2:$C$1800,$D$2:$D$1800,"Beverage",$E$2:$E$1800,"*MSB*")</f>
        <v>0</v>
      </c>
      <c r="O12" s="5">
        <f>SUMIFS($C$2:$C$1800,$D$2:$D$1800,"Poultry",$E$2:$E$1800,"*BC*") + SUMIFS($C$2:$C$1800,$D$2:$D$1800,"Beverage",$E$2:$E$1800,"*MSB*")</f>
        <v>0</v>
      </c>
      <c r="P12" s="5">
        <f>SUMIFS($C$2:$C$1800,$D$2:$D$1800,"Pantry",$E$2:$E$1800,"*BC*") + SUMIFS($C$2:$C$1800,$D$2:$D$1800,"Pantry",$E$2:$E$1800,"*MSB*")</f>
        <v>0</v>
      </c>
      <c r="Q12" s="92"/>
      <c r="R12" s="92"/>
      <c r="S12" s="92"/>
    </row>
    <row r="13" spans="1:19">
      <c r="A13" s="92"/>
      <c r="B13" s="92"/>
      <c r="C13" s="94"/>
      <c r="D13" s="92"/>
      <c r="E13" s="92"/>
      <c r="F13" s="92"/>
      <c r="G13" s="92"/>
      <c r="H13" s="96" t="s">
        <v>69</v>
      </c>
      <c r="I13" s="5">
        <f>SUMIFS($C$2:$C$1800,$D$2:$D$1800,"Beverage",$E$2:$E$1800,"*FT*")</f>
        <v>0</v>
      </c>
      <c r="J13" s="5">
        <f>SUMIFS($C$2:$C$1800,$D$2:$D$1800,"Bakery",$E$2:$E$1800,"*FT*")</f>
        <v>0</v>
      </c>
      <c r="K13" s="5">
        <f>SUMIFS($C$2:$C$1800,$D$2:$D$1800,"Produce",$E$2:$E$1800,"*FT*")</f>
        <v>0</v>
      </c>
      <c r="L13" s="5">
        <f>SUMIFS($C$2:$C$1800,$D$2:$D$1800,"Seafood",$E$2:$E$1800,"*FT*")</f>
        <v>0</v>
      </c>
      <c r="M13" s="5">
        <f>SUMIFS($C$2:$C$1800,$D$2:$D$1800,"Dairy",$E$2:$E$1800,"*FT*")</f>
        <v>0</v>
      </c>
      <c r="N13" s="5">
        <f>SUMIFS($C$2:$C$1800,$D$2:$D$1800,"Meat",$E$2:$E$1800,"*FT*")</f>
        <v>0</v>
      </c>
      <c r="O13" s="5">
        <f>SUMIFS($C$2:$C$1800,$D$2:$D$1800,"Poultry",$E$2:$E$1800,"*FT*")</f>
        <v>0</v>
      </c>
      <c r="P13" s="5">
        <f>SUMIFS($C$2:$C$1800,$D$2:$D$1800,"Pantry",$E$2:$E$1800,"*FT*")</f>
        <v>0</v>
      </c>
      <c r="Q13" s="92"/>
      <c r="R13" s="92"/>
      <c r="S13" s="92"/>
    </row>
    <row r="14" spans="1:19">
      <c r="A14" s="92"/>
      <c r="B14" s="92"/>
      <c r="C14" s="94"/>
      <c r="D14" s="92"/>
      <c r="E14" s="92"/>
      <c r="F14" s="92"/>
      <c r="G14" s="92"/>
      <c r="H14" s="96" t="s">
        <v>70</v>
      </c>
      <c r="I14" s="5">
        <f>SUMIFS($C$2:$C$1800,$D$2:$D$1800,"Beverage",$E$2:$E$1800,"*FL*")</f>
        <v>0</v>
      </c>
      <c r="J14" s="5">
        <f>SUMIFS($C$2:$C$1800,$D$2:$D$1800,"Bakery",$E$2:$E$1800,"*FL*")</f>
        <v>0</v>
      </c>
      <c r="K14" s="5">
        <f>SUMIFS($C$2:$C$1800,$D$2:$D$1800,"Produce",$E$2:$E$1800,"*FL*")</f>
        <v>0</v>
      </c>
      <c r="L14" s="5">
        <f>SUMIFS($C$2:$C$1800,$D$2:$D$1800,"Seafood",$E$2:$E$1800,"*FL*")</f>
        <v>0</v>
      </c>
      <c r="M14" s="5">
        <f>SUMIFS($C$2:$C$1800,$D$2:$D$1800,"Dairy",$E$2:$E$1800,"*FL*")</f>
        <v>0</v>
      </c>
      <c r="N14" s="5">
        <f>SUMIFS($C$2:$C$1800,$D$2:$D$1800,"Meat",$E$2:$E$1800,"*FL*")</f>
        <v>0</v>
      </c>
      <c r="O14" s="5">
        <f>SUMIFS($C$2:$C$1800,$D$2:$D$1800,"Poultry",$E$2:$E$1800,"*FL*")</f>
        <v>0</v>
      </c>
      <c r="P14" s="5">
        <f>SUMIFS($C$2:$C$1800,$D$2:$D$1800,"Pantry",$E$2:$E$1800,"*FL*")</f>
        <v>0</v>
      </c>
      <c r="Q14" s="92"/>
      <c r="R14" s="92"/>
      <c r="S14" s="92"/>
    </row>
    <row r="15" spans="1:19">
      <c r="A15" s="92"/>
      <c r="B15" s="92"/>
      <c r="C15" s="94"/>
      <c r="D15" s="92"/>
      <c r="E15" s="92"/>
      <c r="F15" s="92"/>
      <c r="G15" s="92"/>
      <c r="H15" s="97" t="s">
        <v>72</v>
      </c>
      <c r="I15" s="5">
        <f>SUMIFS($C$2:$C$1800,$D$2:$D$1800,"Beverage",$E$2:$E$1800,"*PO*")</f>
        <v>0</v>
      </c>
      <c r="J15" s="5">
        <f>SUMIFS($C$2:$C$1800,$D$2:$D$1800,"Bakery",$E$2:$E$1800,"*PO*")</f>
        <v>0</v>
      </c>
      <c r="K15" s="5">
        <f>SUMIFS($C$2:$C$1800,$D$2:$D$1800,"Produce",$E$2:$E$1800,"*PO*")</f>
        <v>0</v>
      </c>
      <c r="L15" s="5">
        <f>SUMIFS($C$2:$C$1800,$D$2:$D$1800,"Seafood",$E$2:$E$1800,"*PO*")</f>
        <v>0</v>
      </c>
      <c r="M15" s="5">
        <f>SUMIFS($C$2:$C$1800,$D$2:$D$1800,"Dairy",$E$2:$E$1800,"*PO*")</f>
        <v>0</v>
      </c>
      <c r="N15" s="5">
        <f>SUMIFS($C$2:$C$1800,$D$2:$D$1800,"Meat",$E$2:$E$1800,"*PO*")</f>
        <v>0</v>
      </c>
      <c r="O15" s="5">
        <f>SUMIFS($C$2:$C$1800,$D$2:$D$1800,"Poultry",$E$2:$E$1800,"*PO*")</f>
        <v>0</v>
      </c>
      <c r="P15" s="5">
        <f>SUMIFS($C$2:$C$1800,$D$2:$D$1800,"Pantry",$E$2:$E$1800,"*PO*")</f>
        <v>0</v>
      </c>
      <c r="Q15" s="92"/>
      <c r="R15" s="92"/>
      <c r="S15" s="92"/>
    </row>
    <row r="16" spans="1:19" ht="91.5">
      <c r="A16" s="92"/>
      <c r="B16" s="92"/>
      <c r="C16" s="94"/>
      <c r="D16" s="92"/>
      <c r="E16" s="92"/>
      <c r="F16" s="92"/>
      <c r="G16" s="98"/>
      <c r="H16" s="7" t="s">
        <v>196</v>
      </c>
      <c r="I16" s="8">
        <f>C5</f>
        <v>9780</v>
      </c>
      <c r="Q16" s="92"/>
      <c r="R16" s="92"/>
      <c r="S16" s="92"/>
    </row>
    <row r="17" spans="1:19" ht="45.75">
      <c r="A17" s="92"/>
      <c r="B17" s="92"/>
      <c r="C17" s="94"/>
      <c r="D17" s="92"/>
      <c r="E17" s="92"/>
      <c r="F17" s="92"/>
      <c r="G17" s="92"/>
      <c r="H17" s="2" t="s">
        <v>200</v>
      </c>
      <c r="I17" s="8">
        <f>SUMIF($E$2:$E$1800,"* *",$C$2:$C$1800)</f>
        <v>0</v>
      </c>
      <c r="Q17" s="92"/>
      <c r="R17" s="92"/>
      <c r="S17" s="92"/>
    </row>
    <row r="18" spans="1:19" ht="45.75">
      <c r="A18" s="92"/>
      <c r="B18" s="92"/>
      <c r="C18" s="94"/>
      <c r="D18" s="92"/>
      <c r="E18" s="92"/>
      <c r="F18" s="92"/>
      <c r="G18" s="92"/>
      <c r="H18" s="99" t="s">
        <v>204</v>
      </c>
      <c r="I18" s="45">
        <f>SUM(I2:P15)</f>
        <v>9780</v>
      </c>
      <c r="Q18" s="92"/>
      <c r="R18" s="92"/>
      <c r="S18" s="92"/>
    </row>
    <row r="19" spans="1:19" ht="106.5">
      <c r="A19" s="92"/>
      <c r="B19" s="92"/>
      <c r="C19" s="94"/>
      <c r="D19" s="92"/>
      <c r="E19" s="92"/>
      <c r="F19" s="92"/>
      <c r="G19" s="92"/>
      <c r="H19" s="99" t="s">
        <v>77</v>
      </c>
      <c r="I19" s="70">
        <f>I18-I17</f>
        <v>9780</v>
      </c>
      <c r="Q19" s="92"/>
      <c r="R19" s="92"/>
      <c r="S19" s="92"/>
    </row>
    <row r="20" spans="1:19">
      <c r="A20" s="92"/>
      <c r="B20" s="92"/>
      <c r="C20" s="94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 spans="1:19">
      <c r="A21" s="92"/>
      <c r="B21" s="92"/>
      <c r="C21" s="94"/>
      <c r="D21" s="92"/>
      <c r="E21" s="92"/>
      <c r="F21" s="92"/>
      <c r="G21" s="92"/>
      <c r="H21" s="101" t="s">
        <v>54</v>
      </c>
      <c r="I21" s="101" t="s">
        <v>20</v>
      </c>
      <c r="J21" s="101" t="s">
        <v>38</v>
      </c>
      <c r="K21" s="101" t="s">
        <v>39</v>
      </c>
      <c r="L21" s="101" t="s">
        <v>55</v>
      </c>
      <c r="M21" s="101" t="s">
        <v>30</v>
      </c>
      <c r="N21" s="101" t="s">
        <v>37</v>
      </c>
      <c r="O21" s="101" t="s">
        <v>56</v>
      </c>
      <c r="P21" s="92"/>
      <c r="Q21" s="92"/>
      <c r="R21" s="92"/>
      <c r="S21" s="92"/>
    </row>
    <row r="22" spans="1:19">
      <c r="A22" s="92"/>
      <c r="B22" s="92"/>
      <c r="C22" s="94"/>
      <c r="D22" s="92"/>
      <c r="E22" s="92"/>
      <c r="F22" s="92"/>
      <c r="G22" s="101" t="s">
        <v>122</v>
      </c>
      <c r="H22" s="5">
        <f>SUMIF($D$2:$D$1570,"Beverage",$C$2:$C$1570)</f>
        <v>0</v>
      </c>
      <c r="I22" s="5">
        <f>SUMIF($D$2:$D$1570,"Bakery",$C$2:$C$1570)</f>
        <v>0</v>
      </c>
      <c r="J22" s="5">
        <f>SUMIF($D$2:$D$1570,"Produce",$C$2:$C$1570)</f>
        <v>0</v>
      </c>
      <c r="K22" s="5">
        <f>SUMIF($D$2:$D$1570,"Seafood",$C$2:$C$1570)</f>
        <v>0</v>
      </c>
      <c r="L22" s="5">
        <f>SUMIF($D$2:$D$1570,"Dairy",$C$2:$C$1570)</f>
        <v>0</v>
      </c>
      <c r="M22" s="5">
        <f>SUMIF($D$2:$D$1570,"Meat",$C$2:$C$1570)</f>
        <v>0</v>
      </c>
      <c r="N22" s="5">
        <f>SUMIF($D$2:$D$1570,"Poultry",$C$2:$C$1570)</f>
        <v>0</v>
      </c>
      <c r="O22" s="5">
        <f>SUMIF($D$2:$D$1570,"Pantry",$C$2:$C$1570)</f>
        <v>9780</v>
      </c>
      <c r="P22" s="92"/>
      <c r="Q22" s="92"/>
      <c r="R22" s="92"/>
      <c r="S22" s="92"/>
    </row>
    <row r="23" spans="1:19">
      <c r="A23" s="92"/>
      <c r="B23" s="93"/>
      <c r="C23" s="94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 spans="1:19">
      <c r="A24" s="92"/>
      <c r="B24" s="92"/>
      <c r="C24" s="94"/>
      <c r="D24" s="92"/>
      <c r="E24" s="92"/>
      <c r="F24" s="92"/>
      <c r="G24" s="102"/>
      <c r="H24" s="103"/>
      <c r="I24" s="103"/>
      <c r="J24" s="103"/>
      <c r="K24" s="104"/>
      <c r="L24" s="104"/>
      <c r="M24" s="105"/>
      <c r="N24" s="106"/>
      <c r="O24" s="106"/>
      <c r="P24" s="106"/>
      <c r="Q24" s="106"/>
      <c r="R24" s="106"/>
      <c r="S24" s="106"/>
    </row>
    <row r="25" spans="1:19">
      <c r="A25" s="92"/>
      <c r="B25" s="93"/>
      <c r="C25" s="94"/>
      <c r="D25" s="92"/>
      <c r="E25" s="92"/>
      <c r="F25" s="92"/>
      <c r="G25" s="107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</row>
    <row r="26" spans="1:19">
      <c r="A26" s="92"/>
      <c r="B26" s="92"/>
      <c r="C26" s="94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 spans="1:19">
      <c r="A27" s="92"/>
      <c r="B27" s="109"/>
      <c r="C27" s="110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 spans="1:19">
      <c r="A28" s="92"/>
      <c r="B28" s="92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>
      <c r="A29" s="92"/>
      <c r="B29" s="92"/>
      <c r="C29" s="94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 spans="1:19">
      <c r="A30" s="92"/>
      <c r="B30" s="92"/>
      <c r="C30" s="94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 spans="1:19">
      <c r="A31" s="92"/>
      <c r="B31" s="92"/>
      <c r="C31" s="94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 spans="1:19">
      <c r="A32" s="92"/>
      <c r="B32" s="92"/>
      <c r="C32" s="94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 spans="1:19">
      <c r="A33" s="92"/>
      <c r="B33" s="92"/>
      <c r="C33" s="94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 spans="1:19">
      <c r="A34" s="92"/>
      <c r="B34" s="92"/>
      <c r="C34" s="94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 spans="1:19">
      <c r="A35" s="92"/>
      <c r="B35" s="92"/>
      <c r="C35" s="94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 spans="1:19">
      <c r="A36" s="92"/>
      <c r="B36" s="92"/>
      <c r="C36" s="94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 spans="1:19">
      <c r="A37" s="92"/>
      <c r="B37" s="92"/>
      <c r="C37" s="94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 spans="1:19">
      <c r="A38" s="92"/>
      <c r="B38" s="92"/>
      <c r="C38" s="94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 spans="1:19">
      <c r="A39" s="92"/>
      <c r="B39" s="92"/>
      <c r="C39" s="94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 spans="1:19">
      <c r="A40" s="92"/>
      <c r="B40" s="92"/>
      <c r="C40" s="94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 spans="1:19">
      <c r="A41" s="92"/>
      <c r="B41" s="92"/>
      <c r="C41" s="94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 spans="1:19">
      <c r="A42" s="92"/>
      <c r="B42" s="92"/>
      <c r="C42" s="94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 spans="1:19">
      <c r="A43" s="92"/>
      <c r="B43" s="93"/>
      <c r="C43" s="94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 spans="1:19">
      <c r="A44" s="92"/>
      <c r="B44" s="92"/>
      <c r="C44" s="94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 spans="1:19">
      <c r="A45" s="92"/>
      <c r="B45" s="92"/>
      <c r="C45" s="94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 spans="1:19">
      <c r="A46" s="92"/>
      <c r="B46" s="92"/>
      <c r="C46" s="94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 spans="1:19">
      <c r="A47" s="92"/>
      <c r="B47" s="92"/>
      <c r="C47" s="94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 spans="1:19">
      <c r="A48" s="92"/>
      <c r="B48" s="92"/>
      <c r="C48" s="94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 spans="1:19">
      <c r="A49" s="92"/>
      <c r="B49" s="92"/>
      <c r="C49" s="94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 spans="1:19">
      <c r="A50" s="92"/>
      <c r="B50" s="92"/>
      <c r="C50" s="94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 spans="1:19">
      <c r="A51" s="92"/>
      <c r="B51" s="92"/>
      <c r="C51" s="94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 spans="1:19">
      <c r="A52" s="92"/>
      <c r="B52" s="92"/>
      <c r="C52" s="94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 spans="1:19">
      <c r="A53" s="92"/>
      <c r="B53" s="92"/>
      <c r="C53" s="94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 spans="1:19">
      <c r="A54" s="92"/>
      <c r="B54" s="92"/>
      <c r="C54" s="94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 spans="1:19">
      <c r="A55" s="92"/>
      <c r="B55" s="92"/>
      <c r="C55" s="94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 spans="1:19">
      <c r="A56" s="92"/>
      <c r="B56" s="92"/>
      <c r="C56" s="94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 spans="1:19">
      <c r="A57" s="92"/>
      <c r="B57" s="92"/>
      <c r="C57" s="94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 spans="1:19">
      <c r="A58" s="92"/>
      <c r="B58" s="92"/>
      <c r="C58" s="94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 spans="1:19">
      <c r="A59" s="92"/>
      <c r="B59" s="93"/>
      <c r="C59" s="94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 spans="1:19">
      <c r="A60" s="92"/>
      <c r="B60" s="92"/>
      <c r="C60" s="94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 spans="1:19">
      <c r="A61" s="92"/>
      <c r="B61" s="92"/>
      <c r="C61" s="94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 spans="1:19">
      <c r="A62" s="92"/>
      <c r="B62" s="92"/>
      <c r="C62" s="94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 spans="1:19">
      <c r="A63" s="92"/>
      <c r="B63" s="92"/>
      <c r="C63" s="94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 spans="1:19">
      <c r="A64" s="92"/>
      <c r="B64" s="92"/>
      <c r="C64" s="94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 spans="1:19">
      <c r="A65" s="92"/>
      <c r="B65" s="92"/>
      <c r="C65" s="94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 spans="1:19">
      <c r="A66" s="92"/>
      <c r="B66" s="92"/>
      <c r="C66" s="94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 spans="1:19">
      <c r="A67" s="92"/>
      <c r="B67" s="92"/>
      <c r="C67" s="94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 spans="1:19">
      <c r="A68" s="92"/>
      <c r="B68" s="92"/>
      <c r="C68" s="94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 spans="1:19">
      <c r="A69" s="92"/>
      <c r="B69" s="92"/>
      <c r="C69" s="94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 spans="1:19">
      <c r="A70" s="92"/>
      <c r="B70" s="93"/>
      <c r="C70" s="9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 spans="1:19">
      <c r="A71" s="92"/>
      <c r="B71" s="92"/>
      <c r="C71" s="94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 spans="1:19">
      <c r="A72" s="92"/>
      <c r="B72" s="92"/>
      <c r="C72" s="94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 spans="1:19">
      <c r="A73" s="92"/>
      <c r="B73" s="92"/>
      <c r="C73" s="94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 spans="1:19">
      <c r="A74" s="92"/>
      <c r="B74" s="92"/>
      <c r="C74" s="94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 spans="1:19">
      <c r="A75" s="92"/>
      <c r="B75" s="92"/>
      <c r="C75" s="94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 spans="1:19">
      <c r="A76" s="92"/>
      <c r="B76" s="92"/>
      <c r="C76" s="94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 spans="1:19">
      <c r="A77" s="92"/>
      <c r="B77" s="92"/>
      <c r="C77" s="94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 spans="1:19">
      <c r="A78" s="92"/>
      <c r="B78" s="92"/>
      <c r="C78" s="94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 spans="1:19">
      <c r="A79" s="92"/>
      <c r="B79" s="92"/>
      <c r="C79" s="94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 spans="1:19">
      <c r="A80" s="112"/>
      <c r="B80" s="92"/>
      <c r="C80" s="94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 spans="1:19">
      <c r="A81" s="92"/>
      <c r="B81" s="92"/>
      <c r="C81" s="94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 spans="1:19">
      <c r="A82" s="92"/>
      <c r="B82" s="92"/>
      <c r="C82" s="94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 spans="1:19">
      <c r="A83" s="92"/>
      <c r="B83" s="92"/>
      <c r="C83" s="94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 spans="1:19">
      <c r="A84" s="92"/>
      <c r="B84" s="92"/>
      <c r="C84" s="94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 spans="1:19">
      <c r="A85" s="92"/>
      <c r="B85" s="92"/>
      <c r="C85" s="94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 spans="1:19">
      <c r="A86" s="92"/>
      <c r="B86" s="92"/>
      <c r="C86" s="94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 spans="1:19">
      <c r="A87" s="92"/>
      <c r="B87" s="92"/>
      <c r="C87" s="94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 spans="1:19">
      <c r="A88" s="92"/>
      <c r="B88" s="92"/>
      <c r="C88" s="94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 spans="1:19">
      <c r="A89" s="92"/>
      <c r="B89" s="92"/>
      <c r="C89" s="94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 spans="1:19">
      <c r="A90" s="92"/>
      <c r="B90" s="92"/>
      <c r="C90" s="94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 spans="1:19">
      <c r="A91" s="112"/>
      <c r="B91" s="92"/>
      <c r="C91" s="94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 spans="1:19">
      <c r="A92" s="92"/>
      <c r="B92" s="92"/>
      <c r="C92" s="94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 spans="1:19">
      <c r="A93" s="112"/>
      <c r="B93" s="92"/>
      <c r="C93" s="94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 spans="1:19">
      <c r="A94" s="92"/>
      <c r="B94" s="92"/>
      <c r="C94" s="94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 spans="1:19">
      <c r="A95" s="92"/>
      <c r="B95" s="92"/>
      <c r="C95" s="94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 spans="1:19">
      <c r="A96" s="92"/>
      <c r="B96" s="92"/>
      <c r="C96" s="94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 spans="1:19">
      <c r="A97" s="92"/>
      <c r="B97" s="92"/>
      <c r="C97" s="94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 spans="1:19">
      <c r="A98" s="92"/>
      <c r="B98" s="92"/>
      <c r="C98" s="94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 spans="1:19">
      <c r="A99" s="92"/>
      <c r="B99" s="92"/>
      <c r="C99" s="94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 spans="1:19">
      <c r="A100" s="92"/>
      <c r="B100" s="92"/>
      <c r="C100" s="94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 spans="1:19">
      <c r="A101" s="92"/>
      <c r="B101" s="92"/>
      <c r="C101" s="94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 spans="1:19">
      <c r="A102" s="92"/>
      <c r="B102" s="92"/>
      <c r="C102" s="94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 spans="1:19">
      <c r="A103" s="92"/>
      <c r="B103" s="92"/>
      <c r="C103" s="94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 spans="1:19">
      <c r="A104" s="92"/>
      <c r="B104" s="92"/>
      <c r="C104" s="94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 spans="1:19">
      <c r="A105" s="92"/>
      <c r="B105" s="93"/>
      <c r="C105" s="94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 spans="1:19">
      <c r="A106" s="92"/>
      <c r="B106" s="92"/>
      <c r="C106" s="94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 spans="1:19">
      <c r="A107" s="92"/>
      <c r="B107" s="92"/>
      <c r="C107" s="94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 spans="1:19">
      <c r="A108" s="92"/>
      <c r="B108" s="92"/>
      <c r="C108" s="94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 spans="1:19">
      <c r="A109" s="92"/>
      <c r="B109" s="92"/>
      <c r="C109" s="94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 spans="1:19">
      <c r="A110" s="92"/>
      <c r="B110" s="92"/>
      <c r="C110" s="94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 spans="1:19">
      <c r="A111" s="92"/>
      <c r="B111" s="92"/>
      <c r="C111" s="94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 spans="1:19">
      <c r="A112" s="92"/>
      <c r="B112" s="92"/>
      <c r="C112" s="94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 spans="1:19">
      <c r="A113" s="92"/>
      <c r="B113" s="92"/>
      <c r="C113" s="94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 spans="1:19">
      <c r="A114" s="92"/>
      <c r="B114" s="92"/>
      <c r="C114" s="94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 spans="1:19">
      <c r="A115" s="92"/>
      <c r="B115" s="92"/>
      <c r="C115" s="94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 spans="1:19">
      <c r="A116" s="92"/>
      <c r="B116" s="93"/>
      <c r="C116" s="94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 spans="1:19">
      <c r="A117" s="92"/>
      <c r="B117" s="93"/>
      <c r="C117" s="94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 spans="1:19">
      <c r="A118" s="92"/>
      <c r="B118" s="92"/>
      <c r="C118" s="94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 spans="1:19">
      <c r="A119" s="92"/>
      <c r="B119" s="92"/>
      <c r="C119" s="94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 spans="1:19">
      <c r="A120" s="92"/>
      <c r="B120" s="92"/>
      <c r="C120" s="94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 spans="1:19">
      <c r="A121" s="92"/>
      <c r="B121" s="92"/>
      <c r="C121" s="94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 spans="1:19">
      <c r="A122" s="92"/>
      <c r="B122" s="92"/>
      <c r="C122" s="94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 spans="1:19">
      <c r="A123" s="92"/>
      <c r="B123" s="92"/>
      <c r="C123" s="94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 spans="1:19">
      <c r="A124" s="92"/>
      <c r="B124" s="113"/>
      <c r="C124" s="114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 spans="1:19">
      <c r="A125" s="92"/>
      <c r="B125" s="92"/>
      <c r="C125" s="94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 spans="1:19">
      <c r="A126" s="92"/>
      <c r="B126" s="92"/>
      <c r="C126" s="94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 spans="1:19">
      <c r="A127" s="92"/>
      <c r="B127" s="92"/>
      <c r="C127" s="94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 spans="1:19">
      <c r="A128" s="92"/>
      <c r="B128" s="92"/>
      <c r="C128" s="94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 spans="1:19">
      <c r="A129" s="92"/>
      <c r="B129" s="92"/>
      <c r="C129" s="94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 spans="1:19">
      <c r="A130" s="92"/>
      <c r="B130" s="92"/>
      <c r="C130" s="94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 spans="1:19">
      <c r="A131" s="92"/>
      <c r="B131" s="92"/>
      <c r="C131" s="94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 spans="1:19">
      <c r="A132" s="92"/>
      <c r="B132" s="92"/>
      <c r="C132" s="94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 spans="1:19">
      <c r="A133" s="92"/>
      <c r="B133" s="92"/>
      <c r="C133" s="94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 spans="1:19">
      <c r="A134" s="92"/>
      <c r="B134" s="92"/>
      <c r="C134" s="94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 spans="1:19">
      <c r="A135" s="92"/>
      <c r="B135" s="92"/>
      <c r="C135" s="94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 spans="1:19">
      <c r="A136" s="92"/>
      <c r="B136" s="92"/>
      <c r="C136" s="94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 spans="1:19">
      <c r="A137" s="92"/>
      <c r="B137" s="92"/>
      <c r="C137" s="94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 spans="1:19">
      <c r="A138" s="92"/>
      <c r="B138" s="92"/>
      <c r="C138" s="94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 spans="1:19">
      <c r="A139" s="92"/>
      <c r="B139" s="92"/>
      <c r="C139" s="94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 spans="1:19">
      <c r="A140" s="92"/>
      <c r="B140" s="92"/>
      <c r="C140" s="94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 spans="1:19">
      <c r="A141" s="92"/>
      <c r="B141" s="92"/>
      <c r="C141" s="94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 spans="1:19">
      <c r="A142" s="92"/>
      <c r="B142" s="92"/>
      <c r="C142" s="94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 spans="1:19">
      <c r="A143" s="92"/>
      <c r="B143" s="92"/>
      <c r="C143" s="94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 spans="1:19">
      <c r="A144" s="92"/>
      <c r="B144" s="92"/>
      <c r="C144" s="94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 spans="1:19">
      <c r="A145" s="92"/>
      <c r="B145" s="92"/>
      <c r="C145" s="94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 spans="1:19">
      <c r="A146" s="92"/>
      <c r="B146" s="92"/>
      <c r="C146" s="94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 spans="1:19">
      <c r="A147" s="92"/>
      <c r="B147" s="92"/>
      <c r="C147" s="94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 spans="1:19">
      <c r="A148" s="92"/>
      <c r="B148" s="92"/>
      <c r="C148" s="94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 spans="1:19">
      <c r="A149" s="92"/>
      <c r="B149" s="92"/>
      <c r="C149" s="94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 spans="1:19">
      <c r="A150" s="92"/>
      <c r="B150" s="92"/>
      <c r="C150" s="94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 spans="1:19">
      <c r="A151" s="92"/>
      <c r="B151" s="92"/>
      <c r="C151" s="94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 spans="1:19">
      <c r="A152" s="92"/>
      <c r="B152" s="92"/>
      <c r="C152" s="94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 spans="1:19">
      <c r="A153" s="92"/>
      <c r="B153" s="92"/>
      <c r="C153" s="94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 spans="1:19">
      <c r="A154" s="92"/>
      <c r="B154" s="92"/>
      <c r="C154" s="94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 spans="1:19">
      <c r="A155" s="92"/>
      <c r="B155" s="92"/>
      <c r="C155" s="94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 spans="1:19">
      <c r="A156" s="92"/>
      <c r="B156" s="92"/>
      <c r="C156" s="94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 spans="1:19">
      <c r="A157" s="92"/>
      <c r="B157" s="92"/>
      <c r="C157" s="94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 spans="1:19">
      <c r="A158" s="92"/>
      <c r="B158" s="92"/>
      <c r="C158" s="94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 spans="1:19">
      <c r="A159" s="92"/>
      <c r="B159" s="92"/>
      <c r="C159" s="94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 spans="1:19">
      <c r="A160" s="92"/>
      <c r="B160" s="92"/>
      <c r="C160" s="94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 spans="1:19">
      <c r="A161" s="92"/>
      <c r="B161" s="92"/>
      <c r="C161" s="94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 spans="1:19">
      <c r="A162" s="92"/>
      <c r="B162" s="92"/>
      <c r="C162" s="94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 spans="1:19">
      <c r="A163" s="92"/>
      <c r="B163" s="92"/>
      <c r="C163" s="94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 spans="1:19">
      <c r="A164" s="92"/>
      <c r="B164" s="92"/>
      <c r="C164" s="94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 spans="1:19">
      <c r="A165" s="92"/>
      <c r="B165" s="92"/>
      <c r="C165" s="94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 spans="1:19">
      <c r="A166" s="92"/>
      <c r="B166" s="92"/>
      <c r="C166" s="94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 spans="1:19">
      <c r="A167" s="92"/>
      <c r="B167" s="92"/>
      <c r="C167" s="94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 spans="1:19">
      <c r="A168" s="92"/>
      <c r="B168" s="92"/>
      <c r="C168" s="94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 spans="1:19">
      <c r="A169" s="92"/>
      <c r="B169" s="92"/>
      <c r="C169" s="94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 spans="1:19">
      <c r="A170" s="92"/>
      <c r="B170" s="92"/>
      <c r="C170" s="94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 spans="1:19">
      <c r="A171" s="92"/>
      <c r="B171" s="92"/>
      <c r="C171" s="94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 spans="1:19">
      <c r="A172" s="92"/>
      <c r="B172" s="92"/>
      <c r="C172" s="94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 spans="1:19">
      <c r="A173" s="92"/>
      <c r="B173" s="92"/>
      <c r="C173" s="94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 spans="1:19">
      <c r="A174" s="92"/>
      <c r="B174" s="92"/>
      <c r="C174" s="94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 spans="1:19">
      <c r="A175" s="92"/>
      <c r="B175" s="92"/>
      <c r="C175" s="94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 spans="1:19">
      <c r="A176" s="92"/>
      <c r="B176" s="92"/>
      <c r="C176" s="94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 spans="1:19">
      <c r="A177" s="92"/>
      <c r="B177" s="92"/>
      <c r="C177" s="94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 spans="1:19">
      <c r="A178" s="92"/>
      <c r="B178" s="92"/>
      <c r="C178" s="94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 spans="1:19">
      <c r="A179" s="92"/>
      <c r="B179" s="92"/>
      <c r="C179" s="94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 spans="1:19">
      <c r="A180" s="92"/>
      <c r="B180" s="92"/>
      <c r="C180" s="94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  <row r="181" spans="1:19">
      <c r="A181" s="92"/>
      <c r="B181" s="92"/>
      <c r="C181" s="94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</row>
    <row r="182" spans="1:19">
      <c r="A182" s="92"/>
      <c r="B182" s="92"/>
      <c r="C182" s="94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</row>
    <row r="183" spans="1:19">
      <c r="A183" s="92"/>
      <c r="B183" s="92"/>
      <c r="C183" s="94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</row>
    <row r="184" spans="1:19">
      <c r="A184" s="92"/>
      <c r="B184" s="92"/>
      <c r="C184" s="94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</row>
    <row r="185" spans="1:19">
      <c r="A185" s="92"/>
      <c r="B185" s="92"/>
      <c r="C185" s="94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</row>
    <row r="186" spans="1:19">
      <c r="A186" s="92"/>
      <c r="B186" s="92"/>
      <c r="C186" s="94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</row>
    <row r="187" spans="1:19">
      <c r="A187" s="92"/>
      <c r="B187" s="92"/>
      <c r="C187" s="94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</row>
    <row r="188" spans="1:19">
      <c r="A188" s="92"/>
      <c r="B188" s="92"/>
      <c r="C188" s="94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</row>
    <row r="189" spans="1:19">
      <c r="A189" s="92"/>
      <c r="B189" s="92"/>
      <c r="C189" s="94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</row>
    <row r="190" spans="1:19">
      <c r="A190" s="92"/>
      <c r="B190" s="92"/>
      <c r="C190" s="94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</row>
    <row r="191" spans="1:19">
      <c r="A191" s="92"/>
      <c r="B191" s="92"/>
      <c r="C191" s="94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</row>
    <row r="192" spans="1:19">
      <c r="A192" s="92"/>
      <c r="B192" s="92"/>
      <c r="C192" s="94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</row>
    <row r="193" spans="1:19">
      <c r="A193" s="92"/>
      <c r="B193" s="92"/>
      <c r="C193" s="94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</row>
    <row r="194" spans="1:19">
      <c r="A194" s="92"/>
      <c r="B194" s="92"/>
      <c r="C194" s="94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</row>
    <row r="195" spans="1:19">
      <c r="A195" s="92"/>
      <c r="B195" s="92"/>
      <c r="C195" s="94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</row>
    <row r="196" spans="1:19">
      <c r="A196" s="92"/>
      <c r="B196" s="92"/>
      <c r="C196" s="94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</row>
    <row r="197" spans="1:19">
      <c r="A197" s="92"/>
      <c r="B197" s="92"/>
      <c r="C197" s="94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</row>
    <row r="198" spans="1:19">
      <c r="A198" s="92"/>
      <c r="B198" s="92"/>
      <c r="C198" s="94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</row>
    <row r="199" spans="1:19">
      <c r="A199" s="92"/>
      <c r="B199" s="92"/>
      <c r="C199" s="94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</row>
    <row r="200" spans="1:19">
      <c r="A200" s="92"/>
      <c r="B200" s="92"/>
      <c r="C200" s="94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</row>
    <row r="201" spans="1:19">
      <c r="A201" s="92"/>
      <c r="B201" s="92"/>
      <c r="C201" s="94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</row>
    <row r="202" spans="1:19">
      <c r="A202" s="92"/>
      <c r="B202" s="92"/>
      <c r="C202" s="94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</row>
    <row r="203" spans="1:19">
      <c r="A203" s="92"/>
      <c r="B203" s="92"/>
      <c r="C203" s="94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</row>
    <row r="204" spans="1:19">
      <c r="A204" s="92"/>
      <c r="B204" s="92"/>
      <c r="C204" s="94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</row>
    <row r="205" spans="1:19">
      <c r="A205" s="92"/>
      <c r="B205" s="92"/>
      <c r="C205" s="94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</row>
    <row r="206" spans="1:19">
      <c r="A206" s="92"/>
      <c r="B206" s="92"/>
      <c r="C206" s="94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</row>
    <row r="207" spans="1:19">
      <c r="A207" s="92"/>
      <c r="B207" s="92"/>
      <c r="C207" s="94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</row>
    <row r="208" spans="1:19">
      <c r="A208" s="92"/>
      <c r="B208" s="92"/>
      <c r="C208" s="94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</row>
    <row r="209" spans="1:19">
      <c r="A209" s="92"/>
      <c r="B209" s="92"/>
      <c r="C209" s="94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</row>
    <row r="210" spans="1:19">
      <c r="A210" s="92"/>
      <c r="B210" s="92"/>
      <c r="C210" s="94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</row>
    <row r="211" spans="1:19">
      <c r="A211" s="92"/>
      <c r="B211" s="92"/>
      <c r="C211" s="94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</row>
    <row r="212" spans="1:19">
      <c r="A212" s="92"/>
      <c r="B212" s="92"/>
      <c r="C212" s="94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</row>
    <row r="213" spans="1:19">
      <c r="A213" s="92"/>
      <c r="B213" s="92"/>
      <c r="C213" s="94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</row>
    <row r="214" spans="1:19">
      <c r="A214" s="92"/>
      <c r="B214" s="92"/>
      <c r="C214" s="94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</row>
    <row r="215" spans="1:19">
      <c r="A215" s="92"/>
      <c r="B215" s="92"/>
      <c r="C215" s="94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</row>
    <row r="216" spans="1:19">
      <c r="A216" s="92"/>
      <c r="B216" s="92"/>
      <c r="C216" s="94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</row>
    <row r="217" spans="1:19">
      <c r="A217" s="92"/>
      <c r="B217" s="92"/>
      <c r="C217" s="94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</row>
    <row r="218" spans="1:19">
      <c r="A218" s="92"/>
      <c r="B218" s="92"/>
      <c r="C218" s="94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</row>
    <row r="219" spans="1:19">
      <c r="A219" s="92"/>
      <c r="B219" s="92"/>
      <c r="C219" s="94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</row>
    <row r="220" spans="1:19">
      <c r="A220" s="92"/>
      <c r="B220" s="92"/>
      <c r="C220" s="94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</row>
    <row r="221" spans="1:19">
      <c r="A221" s="92"/>
      <c r="B221" s="92"/>
      <c r="C221" s="94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</row>
    <row r="222" spans="1:19">
      <c r="A222" s="92"/>
      <c r="B222" s="92"/>
      <c r="C222" s="94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1:19">
      <c r="A223" s="92"/>
      <c r="B223" s="92"/>
      <c r="C223" s="94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1:19">
      <c r="A224" s="92"/>
      <c r="B224" s="92"/>
      <c r="C224" s="94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1:19">
      <c r="A225" s="92"/>
      <c r="B225" s="92"/>
      <c r="C225" s="94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1:19">
      <c r="A226" s="92"/>
      <c r="B226" s="92"/>
      <c r="C226" s="94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1:19">
      <c r="A227" s="92"/>
      <c r="B227" s="92"/>
      <c r="C227" s="94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1:19">
      <c r="A228" s="92"/>
      <c r="B228" s="92"/>
      <c r="C228" s="94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1:19">
      <c r="A229" s="92"/>
      <c r="B229" s="92"/>
      <c r="C229" s="94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1:19">
      <c r="A230" s="92"/>
      <c r="B230" s="92"/>
      <c r="C230" s="94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1" spans="1:19">
      <c r="A231" s="92"/>
      <c r="B231" s="92"/>
      <c r="C231" s="94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</row>
    <row r="232" spans="1:19">
      <c r="A232" s="92"/>
      <c r="B232" s="92"/>
      <c r="C232" s="94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1:19">
      <c r="A233" s="92"/>
      <c r="B233" s="92"/>
      <c r="C233" s="94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1:19">
      <c r="A234" s="92"/>
      <c r="B234" s="92"/>
      <c r="C234" s="94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1:19">
      <c r="A235" s="92"/>
      <c r="B235" s="92"/>
      <c r="C235" s="94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6" spans="1:19">
      <c r="A236" s="92"/>
      <c r="B236" s="92"/>
      <c r="C236" s="94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</row>
    <row r="237" spans="1:19">
      <c r="A237" s="92"/>
      <c r="B237" s="92"/>
      <c r="C237" s="94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</row>
    <row r="238" spans="1:19">
      <c r="A238" s="92"/>
      <c r="B238" s="92"/>
      <c r="C238" s="94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</row>
    <row r="239" spans="1:19">
      <c r="A239" s="92"/>
      <c r="B239" s="92"/>
      <c r="C239" s="94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</row>
    <row r="240" spans="1:19">
      <c r="A240" s="92"/>
      <c r="B240" s="92"/>
      <c r="C240" s="94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</row>
    <row r="241" spans="1:19">
      <c r="A241" s="92"/>
      <c r="B241" s="92"/>
      <c r="C241" s="94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</row>
    <row r="242" spans="1:19">
      <c r="A242" s="92"/>
      <c r="B242" s="92"/>
      <c r="C242" s="9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</row>
    <row r="243" spans="1:19">
      <c r="A243" s="92"/>
      <c r="B243" s="92"/>
      <c r="C243" s="94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</row>
    <row r="244" spans="1:19">
      <c r="A244" s="92"/>
      <c r="B244" s="92"/>
      <c r="C244" s="9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</row>
    <row r="245" spans="1:19">
      <c r="A245" s="92"/>
      <c r="B245" s="92"/>
      <c r="C245" s="9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</row>
    <row r="246" spans="1:19">
      <c r="A246" s="92"/>
      <c r="B246" s="92"/>
      <c r="C246" s="9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</row>
    <row r="247" spans="1:19">
      <c r="A247" s="92"/>
      <c r="B247" s="92"/>
      <c r="C247" s="9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</row>
    <row r="248" spans="1:19">
      <c r="A248" s="92"/>
      <c r="B248" s="92"/>
      <c r="C248" s="9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</row>
    <row r="249" spans="1:19">
      <c r="A249" s="92"/>
      <c r="B249" s="92"/>
      <c r="C249" s="9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</row>
    <row r="250" spans="1:19">
      <c r="A250" s="92"/>
      <c r="B250" s="92"/>
      <c r="C250" s="9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</row>
    <row r="251" spans="1:19">
      <c r="A251" s="92"/>
      <c r="B251" s="92"/>
      <c r="C251" s="9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</row>
    <row r="252" spans="1:19">
      <c r="A252" s="92"/>
      <c r="B252" s="92"/>
      <c r="C252" s="9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</row>
    <row r="253" spans="1:19">
      <c r="A253" s="92"/>
      <c r="B253" s="92"/>
      <c r="C253" s="9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</row>
    <row r="254" spans="1:19">
      <c r="A254" s="92"/>
      <c r="B254" s="92"/>
      <c r="C254" s="9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</row>
    <row r="255" spans="1:19">
      <c r="A255" s="92"/>
      <c r="B255" s="92"/>
      <c r="C255" s="9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</row>
    <row r="256" spans="1:19">
      <c r="A256" s="92"/>
      <c r="B256" s="92"/>
      <c r="C256" s="9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</row>
    <row r="257" spans="1:19">
      <c r="A257" s="92"/>
      <c r="B257" s="92"/>
      <c r="C257" s="9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</row>
    <row r="258" spans="1:19">
      <c r="A258" s="92"/>
      <c r="B258" s="92"/>
      <c r="C258" s="9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</row>
    <row r="259" spans="1:19">
      <c r="A259" s="92"/>
      <c r="B259" s="92"/>
      <c r="C259" s="9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</row>
    <row r="260" spans="1:19">
      <c r="A260" s="92"/>
      <c r="B260" s="92"/>
      <c r="C260" s="9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</row>
    <row r="261" spans="1:19">
      <c r="A261" s="92"/>
      <c r="B261" s="92"/>
      <c r="C261" s="9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</row>
    <row r="262" spans="1:19">
      <c r="A262" s="92"/>
      <c r="B262" s="92"/>
      <c r="C262" s="9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</row>
    <row r="263" spans="1:19">
      <c r="A263" s="92"/>
      <c r="B263" s="92"/>
      <c r="C263" s="9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</row>
    <row r="264" spans="1:19">
      <c r="A264" s="92"/>
      <c r="B264" s="92"/>
      <c r="C264" s="9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</row>
    <row r="265" spans="1:19">
      <c r="A265" s="92"/>
      <c r="B265" s="92"/>
      <c r="C265" s="9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</row>
    <row r="266" spans="1:19">
      <c r="A266" s="92"/>
      <c r="B266" s="92"/>
      <c r="C266" s="9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</row>
    <row r="267" spans="1:19">
      <c r="A267" s="92"/>
      <c r="B267" s="92"/>
      <c r="C267" s="9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</row>
    <row r="268" spans="1:19">
      <c r="A268" s="92"/>
      <c r="B268" s="92"/>
      <c r="C268" s="9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</row>
    <row r="269" spans="1:19">
      <c r="A269" s="92"/>
      <c r="B269" s="92"/>
      <c r="C269" s="9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</row>
    <row r="270" spans="1:19">
      <c r="A270" s="92"/>
      <c r="B270" s="92"/>
      <c r="C270" s="9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</row>
    <row r="271" spans="1:19">
      <c r="A271" s="92"/>
      <c r="B271" s="92"/>
      <c r="C271" s="9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</row>
    <row r="272" spans="1:19">
      <c r="A272" s="92"/>
      <c r="B272" s="92"/>
      <c r="C272" s="9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</row>
    <row r="273" spans="1:19">
      <c r="A273" s="92"/>
      <c r="B273" s="92"/>
      <c r="C273" s="9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</row>
    <row r="274" spans="1:19">
      <c r="A274" s="92"/>
      <c r="B274" s="92"/>
      <c r="C274" s="9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</row>
    <row r="275" spans="1:19">
      <c r="A275" s="92"/>
      <c r="B275" s="92"/>
      <c r="C275" s="9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</row>
    <row r="276" spans="1:19">
      <c r="A276" s="92"/>
      <c r="B276" s="92"/>
      <c r="C276" s="9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</row>
    <row r="277" spans="1:19">
      <c r="A277" s="92"/>
      <c r="B277" s="92"/>
      <c r="C277" s="9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</row>
    <row r="278" spans="1:19">
      <c r="A278" s="92"/>
      <c r="B278" s="92"/>
      <c r="C278" s="9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</row>
    <row r="279" spans="1:19">
      <c r="A279" s="92"/>
      <c r="B279" s="92"/>
      <c r="C279" s="9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</row>
    <row r="280" spans="1:19">
      <c r="A280" s="92"/>
      <c r="B280" s="92"/>
      <c r="C280" s="9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</row>
    <row r="281" spans="1:19">
      <c r="A281" s="92"/>
      <c r="B281" s="92"/>
      <c r="C281" s="9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</row>
    <row r="282" spans="1:19">
      <c r="A282" s="92"/>
      <c r="B282" s="92"/>
      <c r="C282" s="9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</row>
    <row r="283" spans="1:19">
      <c r="A283" s="92"/>
      <c r="B283" s="92"/>
      <c r="C283" s="9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</row>
    <row r="284" spans="1:19">
      <c r="A284" s="92"/>
      <c r="B284" s="92"/>
      <c r="C284" s="9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</row>
    <row r="285" spans="1:19">
      <c r="A285" s="92"/>
      <c r="B285" s="92"/>
      <c r="C285" s="9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</row>
    <row r="286" spans="1:19">
      <c r="A286" s="92"/>
      <c r="B286" s="92"/>
      <c r="C286" s="9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</row>
    <row r="287" spans="1:19">
      <c r="A287" s="92"/>
      <c r="B287" s="92"/>
      <c r="C287" s="9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</row>
    <row r="288" spans="1:19">
      <c r="A288" s="92"/>
      <c r="B288" s="92"/>
      <c r="C288" s="9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</row>
    <row r="289" spans="1:19">
      <c r="A289" s="92"/>
      <c r="B289" s="92"/>
      <c r="C289" s="9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</row>
    <row r="290" spans="1:19">
      <c r="A290" s="92"/>
      <c r="B290" s="92"/>
      <c r="C290" s="9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</row>
    <row r="291" spans="1:19">
      <c r="A291" s="92"/>
      <c r="B291" s="92"/>
      <c r="C291" s="9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</row>
    <row r="292" spans="1:19">
      <c r="A292" s="92"/>
      <c r="B292" s="92"/>
      <c r="C292" s="9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</row>
    <row r="293" spans="1:19">
      <c r="A293" s="92"/>
      <c r="B293" s="92"/>
      <c r="C293" s="9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</row>
    <row r="294" spans="1:19">
      <c r="A294" s="92"/>
      <c r="B294" s="92"/>
      <c r="C294" s="9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</row>
    <row r="295" spans="1:19">
      <c r="A295" s="92"/>
      <c r="B295" s="92"/>
      <c r="C295" s="9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</row>
    <row r="296" spans="1:19">
      <c r="A296" s="92"/>
      <c r="B296" s="92"/>
      <c r="C296" s="9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</row>
    <row r="297" spans="1:19">
      <c r="A297" s="92"/>
      <c r="B297" s="92"/>
      <c r="C297" s="9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</row>
    <row r="298" spans="1:19">
      <c r="A298" s="92"/>
      <c r="B298" s="92"/>
      <c r="C298" s="9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1:19">
      <c r="A299" s="92"/>
      <c r="B299" s="92"/>
      <c r="C299" s="9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1:19">
      <c r="A300" s="92"/>
      <c r="B300" s="92"/>
      <c r="C300" s="9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1:19">
      <c r="A301" s="92"/>
      <c r="B301" s="92"/>
      <c r="C301" s="9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</row>
    <row r="302" spans="1:19">
      <c r="A302" s="92"/>
      <c r="B302" s="92"/>
      <c r="C302" s="9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</row>
    <row r="303" spans="1:19">
      <c r="A303" s="92"/>
      <c r="B303" s="92"/>
      <c r="C303" s="9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4" spans="1:19">
      <c r="A304" s="92"/>
      <c r="B304" s="92"/>
      <c r="C304" s="9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</row>
    <row r="305" spans="1:19">
      <c r="A305" s="92"/>
      <c r="B305" s="92"/>
      <c r="C305" s="9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</row>
    <row r="306" spans="1:19">
      <c r="A306" s="92"/>
      <c r="B306" s="92"/>
      <c r="C306" s="9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</row>
    <row r="307" spans="1:19">
      <c r="A307" s="92"/>
      <c r="B307" s="92"/>
      <c r="C307" s="9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</row>
    <row r="308" spans="1:19">
      <c r="A308" s="92"/>
      <c r="B308" s="92"/>
      <c r="C308" s="9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</row>
    <row r="309" spans="1:19">
      <c r="A309" s="92"/>
      <c r="B309" s="92"/>
      <c r="C309" s="9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</row>
    <row r="310" spans="1:19">
      <c r="A310" s="92"/>
      <c r="B310" s="92"/>
      <c r="C310" s="9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</row>
    <row r="311" spans="1:19">
      <c r="A311" s="92"/>
      <c r="B311" s="92"/>
      <c r="C311" s="9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</row>
    <row r="312" spans="1:19">
      <c r="A312" s="92"/>
      <c r="B312" s="92"/>
      <c r="C312" s="9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</row>
    <row r="313" spans="1:19">
      <c r="A313" s="92"/>
      <c r="B313" s="92"/>
      <c r="C313" s="9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</row>
    <row r="314" spans="1:19">
      <c r="A314" s="92"/>
      <c r="B314" s="92"/>
      <c r="C314" s="9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</row>
    <row r="315" spans="1:19">
      <c r="A315" s="92"/>
      <c r="B315" s="92"/>
      <c r="C315" s="9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</row>
    <row r="316" spans="1:19">
      <c r="A316" s="92"/>
      <c r="B316" s="92"/>
      <c r="C316" s="9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</row>
    <row r="317" spans="1:19">
      <c r="A317" s="92"/>
      <c r="B317" s="92"/>
      <c r="C317" s="9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</row>
    <row r="318" spans="1:19">
      <c r="A318" s="92"/>
      <c r="B318" s="92"/>
      <c r="C318" s="9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</row>
    <row r="319" spans="1:19">
      <c r="A319" s="92"/>
      <c r="B319" s="92"/>
      <c r="C319" s="9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</row>
    <row r="320" spans="1:19">
      <c r="A320" s="92"/>
      <c r="B320" s="92"/>
      <c r="C320" s="9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</row>
    <row r="321" spans="1:19">
      <c r="A321" s="92"/>
      <c r="B321" s="92"/>
      <c r="C321" s="9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</row>
    <row r="322" spans="1:19">
      <c r="A322" s="92"/>
      <c r="B322" s="92"/>
      <c r="C322" s="9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</row>
    <row r="323" spans="1:19">
      <c r="A323" s="92"/>
      <c r="B323" s="92"/>
      <c r="C323" s="9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</row>
    <row r="324" spans="1:19">
      <c r="A324" s="92"/>
      <c r="B324" s="92"/>
      <c r="C324" s="9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</row>
    <row r="325" spans="1:19">
      <c r="A325" s="92"/>
      <c r="B325" s="92"/>
      <c r="C325" s="9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</row>
    <row r="326" spans="1:19">
      <c r="A326" s="92"/>
      <c r="B326" s="92"/>
      <c r="C326" s="9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</row>
    <row r="327" spans="1:19">
      <c r="A327" s="92"/>
      <c r="B327" s="92"/>
      <c r="C327" s="9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</row>
    <row r="328" spans="1:19">
      <c r="A328" s="92"/>
      <c r="B328" s="92"/>
      <c r="C328" s="9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</row>
    <row r="329" spans="1:19">
      <c r="A329" s="92"/>
      <c r="B329" s="92"/>
      <c r="C329" s="9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</row>
    <row r="330" spans="1:19">
      <c r="A330" s="92"/>
      <c r="B330" s="92"/>
      <c r="C330" s="9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</row>
    <row r="331" spans="1:19">
      <c r="A331" s="92"/>
      <c r="B331" s="92"/>
      <c r="C331" s="9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</row>
    <row r="332" spans="1:19">
      <c r="A332" s="92"/>
      <c r="B332" s="92"/>
      <c r="C332" s="9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</row>
    <row r="333" spans="1:19">
      <c r="A333" s="92"/>
      <c r="B333" s="92"/>
      <c r="C333" s="9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</row>
    <row r="334" spans="1:19">
      <c r="A334" s="92"/>
      <c r="B334" s="92"/>
      <c r="C334" s="9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</row>
    <row r="335" spans="1:19">
      <c r="A335" s="92"/>
      <c r="B335" s="92"/>
      <c r="C335" s="9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</row>
    <row r="336" spans="1:19">
      <c r="A336" s="92"/>
      <c r="B336" s="92"/>
      <c r="C336" s="9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</row>
    <row r="337" spans="1:19">
      <c r="A337" s="92"/>
      <c r="B337" s="92"/>
      <c r="C337" s="9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</row>
    <row r="338" spans="1:19">
      <c r="A338" s="92"/>
      <c r="B338" s="92"/>
      <c r="C338" s="9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</row>
    <row r="339" spans="1:19">
      <c r="A339" s="92"/>
      <c r="B339" s="92"/>
      <c r="C339" s="9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</row>
    <row r="340" spans="1:19">
      <c r="A340" s="92"/>
      <c r="B340" s="92"/>
      <c r="C340" s="9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</row>
    <row r="341" spans="1:19">
      <c r="A341" s="92"/>
      <c r="B341" s="92"/>
      <c r="C341" s="9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</row>
    <row r="342" spans="1:19">
      <c r="A342" s="92"/>
      <c r="B342" s="92"/>
      <c r="C342" s="9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</row>
    <row r="343" spans="1:19">
      <c r="A343" s="92"/>
      <c r="B343" s="92"/>
      <c r="C343" s="9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</row>
    <row r="344" spans="1:19">
      <c r="A344" s="92"/>
      <c r="B344" s="92"/>
      <c r="C344" s="9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</row>
    <row r="345" spans="1:19">
      <c r="A345" s="92"/>
      <c r="B345" s="92"/>
      <c r="C345" s="9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</row>
    <row r="346" spans="1:19">
      <c r="A346" s="92"/>
      <c r="B346" s="92"/>
      <c r="C346" s="9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</row>
    <row r="347" spans="1:19">
      <c r="A347" s="92"/>
      <c r="B347" s="92"/>
      <c r="C347" s="9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</row>
    <row r="348" spans="1:19">
      <c r="A348" s="92"/>
      <c r="B348" s="92"/>
      <c r="C348" s="9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</row>
    <row r="349" spans="1:19">
      <c r="A349" s="92"/>
      <c r="B349" s="92"/>
      <c r="C349" s="9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</row>
    <row r="350" spans="1:19">
      <c r="A350" s="92"/>
      <c r="B350" s="92"/>
      <c r="C350" s="9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</row>
    <row r="351" spans="1:19">
      <c r="A351" s="92"/>
      <c r="B351" s="92"/>
      <c r="C351" s="9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</row>
    <row r="352" spans="1:19">
      <c r="A352" s="92"/>
      <c r="B352" s="92"/>
      <c r="C352" s="9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</row>
    <row r="353" spans="1:19">
      <c r="A353" s="92"/>
      <c r="B353" s="92"/>
      <c r="C353" s="9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</row>
    <row r="354" spans="1:19">
      <c r="A354" s="92"/>
      <c r="B354" s="92"/>
      <c r="C354" s="9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</row>
    <row r="355" spans="1:19">
      <c r="A355" s="92"/>
      <c r="B355" s="92"/>
      <c r="C355" s="9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</row>
    <row r="356" spans="1:19">
      <c r="A356" s="92"/>
      <c r="B356" s="92"/>
      <c r="C356" s="9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</row>
    <row r="357" spans="1:19">
      <c r="A357" s="92"/>
      <c r="B357" s="92"/>
      <c r="C357" s="9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</row>
    <row r="358" spans="1:19">
      <c r="A358" s="92"/>
      <c r="B358" s="92"/>
      <c r="C358" s="9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</row>
    <row r="359" spans="1:19">
      <c r="A359" s="92"/>
      <c r="B359" s="92"/>
      <c r="C359" s="9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</row>
    <row r="360" spans="1:19">
      <c r="A360" s="92"/>
      <c r="B360" s="92"/>
      <c r="C360" s="9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</row>
    <row r="361" spans="1:19">
      <c r="A361" s="92"/>
      <c r="B361" s="92"/>
      <c r="C361" s="9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</row>
    <row r="362" spans="1:19">
      <c r="A362" s="92"/>
      <c r="B362" s="92"/>
      <c r="C362" s="9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</row>
    <row r="363" spans="1:19">
      <c r="A363" s="92"/>
      <c r="B363" s="92"/>
      <c r="C363" s="9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</row>
    <row r="364" spans="1:19">
      <c r="A364" s="92"/>
      <c r="B364" s="92"/>
      <c r="C364" s="9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</row>
    <row r="365" spans="1:19">
      <c r="A365" s="92"/>
      <c r="B365" s="92"/>
      <c r="C365" s="9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</row>
    <row r="366" spans="1:19">
      <c r="A366" s="92"/>
      <c r="B366" s="92"/>
      <c r="C366" s="9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</row>
    <row r="367" spans="1:19">
      <c r="A367" s="92"/>
      <c r="B367" s="92"/>
      <c r="C367" s="9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</row>
    <row r="368" spans="1:19">
      <c r="A368" s="92"/>
      <c r="B368" s="92"/>
      <c r="C368" s="9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</row>
    <row r="369" spans="1:19">
      <c r="A369" s="92"/>
      <c r="B369" s="92"/>
      <c r="C369" s="9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</row>
    <row r="370" spans="1:19">
      <c r="A370" s="92"/>
      <c r="B370" s="92"/>
      <c r="C370" s="9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</row>
    <row r="371" spans="1:19">
      <c r="A371" s="92"/>
      <c r="B371" s="92"/>
      <c r="C371" s="9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</row>
    <row r="372" spans="1:19">
      <c r="A372" s="92"/>
      <c r="B372" s="92"/>
      <c r="C372" s="9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</row>
    <row r="373" spans="1:19">
      <c r="A373" s="92"/>
      <c r="B373" s="92"/>
      <c r="C373" s="9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</row>
    <row r="374" spans="1:19">
      <c r="A374" s="92"/>
      <c r="B374" s="92"/>
      <c r="C374" s="9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</row>
    <row r="375" spans="1:19">
      <c r="A375" s="92"/>
      <c r="B375" s="92"/>
      <c r="C375" s="9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</row>
    <row r="376" spans="1:19">
      <c r="A376" s="92"/>
      <c r="B376" s="92"/>
      <c r="C376" s="9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</row>
    <row r="377" spans="1:19">
      <c r="A377" s="92"/>
      <c r="B377" s="92"/>
      <c r="C377" s="9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</row>
    <row r="378" spans="1:19">
      <c r="A378" s="92"/>
      <c r="B378" s="92"/>
      <c r="C378" s="9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</row>
    <row r="379" spans="1:19">
      <c r="A379" s="92"/>
      <c r="B379" s="92"/>
      <c r="C379" s="9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</row>
    <row r="380" spans="1:19">
      <c r="A380" s="92"/>
      <c r="B380" s="92"/>
      <c r="C380" s="9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</row>
    <row r="381" spans="1:19">
      <c r="A381" s="92"/>
      <c r="B381" s="92"/>
      <c r="C381" s="9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</row>
    <row r="382" spans="1:19">
      <c r="A382" s="92"/>
      <c r="B382" s="92"/>
      <c r="C382" s="9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</row>
    <row r="383" spans="1:19">
      <c r="A383" s="92"/>
      <c r="B383" s="92"/>
      <c r="C383" s="9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</row>
    <row r="384" spans="1:19">
      <c r="A384" s="92"/>
      <c r="B384" s="92"/>
      <c r="C384" s="9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</row>
    <row r="385" spans="1:19">
      <c r="A385" s="92"/>
      <c r="B385" s="92"/>
      <c r="C385" s="9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</row>
    <row r="386" spans="1:19">
      <c r="A386" s="92"/>
      <c r="B386" s="92"/>
      <c r="C386" s="9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</row>
    <row r="387" spans="1:19">
      <c r="A387" s="92"/>
      <c r="B387" s="92"/>
      <c r="C387" s="9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</row>
    <row r="388" spans="1:19">
      <c r="A388" s="92"/>
      <c r="B388" s="92"/>
      <c r="C388" s="9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</row>
    <row r="389" spans="1:19">
      <c r="A389" s="92"/>
      <c r="B389" s="92"/>
      <c r="C389" s="9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</row>
    <row r="390" spans="1:19">
      <c r="A390" s="92"/>
      <c r="B390" s="92"/>
      <c r="C390" s="9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</row>
    <row r="391" spans="1:19">
      <c r="A391" s="92"/>
      <c r="B391" s="92"/>
      <c r="C391" s="9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</row>
    <row r="392" spans="1:19">
      <c r="A392" s="92"/>
      <c r="B392" s="92"/>
      <c r="C392" s="9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</row>
    <row r="393" spans="1:19">
      <c r="A393" s="92"/>
      <c r="B393" s="92"/>
      <c r="C393" s="9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</row>
    <row r="394" spans="1:19">
      <c r="A394" s="92"/>
      <c r="B394" s="92"/>
      <c r="C394" s="9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</row>
    <row r="395" spans="1:19">
      <c r="A395" s="92"/>
      <c r="B395" s="92"/>
      <c r="C395" s="9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</row>
    <row r="396" spans="1:19">
      <c r="A396" s="92"/>
      <c r="B396" s="92"/>
      <c r="C396" s="9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</row>
    <row r="397" spans="1:19">
      <c r="A397" s="92"/>
      <c r="B397" s="92"/>
      <c r="C397" s="9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</row>
    <row r="398" spans="1:19">
      <c r="A398" s="92"/>
      <c r="B398" s="92"/>
      <c r="C398" s="9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</row>
    <row r="399" spans="1:19">
      <c r="A399" s="92"/>
      <c r="B399" s="92"/>
      <c r="C399" s="9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</row>
    <row r="400" spans="1:19">
      <c r="A400" s="92"/>
      <c r="B400" s="92"/>
      <c r="C400" s="9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</row>
    <row r="401" spans="1:19">
      <c r="A401" s="92"/>
      <c r="B401" s="92"/>
      <c r="C401" s="9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</row>
    <row r="402" spans="1:19">
      <c r="A402" s="92"/>
      <c r="B402" s="92"/>
      <c r="C402" s="9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</row>
    <row r="403" spans="1:19">
      <c r="A403" s="92"/>
      <c r="B403" s="92"/>
      <c r="C403" s="9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</row>
    <row r="404" spans="1:19">
      <c r="A404" s="92"/>
      <c r="B404" s="92"/>
      <c r="C404" s="9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1:19">
      <c r="A405" s="92"/>
      <c r="B405" s="92"/>
      <c r="C405" s="9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1:19">
      <c r="A406" s="92"/>
      <c r="B406" s="92"/>
      <c r="C406" s="9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1:19">
      <c r="A407" s="92"/>
      <c r="B407" s="92"/>
      <c r="C407" s="9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8" spans="1:19">
      <c r="A408" s="92"/>
      <c r="B408" s="92"/>
      <c r="C408" s="9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</row>
    <row r="409" spans="1:19">
      <c r="A409" s="92"/>
      <c r="B409" s="92"/>
      <c r="C409" s="9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</row>
    <row r="410" spans="1:19">
      <c r="A410" s="92"/>
      <c r="B410" s="92"/>
      <c r="C410" s="9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</row>
    <row r="411" spans="1:19">
      <c r="A411" s="92"/>
      <c r="B411" s="92"/>
      <c r="C411" s="9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</row>
    <row r="412" spans="1:19">
      <c r="A412" s="92"/>
      <c r="B412" s="92"/>
      <c r="C412" s="9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</row>
    <row r="413" spans="1:19">
      <c r="A413" s="92"/>
      <c r="B413" s="92"/>
      <c r="C413" s="9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</row>
    <row r="414" spans="1:19">
      <c r="A414" s="92"/>
      <c r="B414" s="92"/>
      <c r="C414" s="9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</row>
    <row r="415" spans="1:19">
      <c r="A415" s="92"/>
      <c r="B415" s="92"/>
      <c r="C415" s="9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</row>
    <row r="416" spans="1:19">
      <c r="A416" s="92"/>
      <c r="B416" s="92"/>
      <c r="C416" s="9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</row>
    <row r="417" spans="1:19">
      <c r="A417" s="92"/>
      <c r="B417" s="92"/>
      <c r="C417" s="9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</row>
    <row r="418" spans="1:19">
      <c r="A418" s="92"/>
      <c r="B418" s="92"/>
      <c r="C418" s="9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</row>
    <row r="419" spans="1:19">
      <c r="A419" s="92"/>
      <c r="B419" s="92"/>
      <c r="C419" s="9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</row>
    <row r="420" spans="1:19">
      <c r="A420" s="92"/>
      <c r="B420" s="92"/>
      <c r="C420" s="9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</row>
    <row r="421" spans="1:19">
      <c r="A421" s="92"/>
      <c r="B421" s="92"/>
      <c r="C421" s="9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</row>
    <row r="422" spans="1:19">
      <c r="A422" s="92"/>
      <c r="B422" s="92"/>
      <c r="C422" s="9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</row>
    <row r="423" spans="1:19">
      <c r="A423" s="92"/>
      <c r="B423" s="92"/>
      <c r="C423" s="9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</row>
    <row r="424" spans="1:19">
      <c r="A424" s="92"/>
      <c r="B424" s="92"/>
      <c r="C424" s="9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</row>
    <row r="425" spans="1:19">
      <c r="A425" s="92"/>
      <c r="B425" s="92"/>
      <c r="C425" s="9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1:19">
      <c r="A426" s="92"/>
      <c r="B426" s="92"/>
      <c r="C426" s="9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1:19">
      <c r="A427" s="92"/>
      <c r="B427" s="92"/>
      <c r="C427" s="9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1:19">
      <c r="A428" s="92"/>
      <c r="B428" s="92"/>
      <c r="C428" s="9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29" spans="1:19">
      <c r="A429" s="92"/>
      <c r="B429" s="92"/>
      <c r="C429" s="9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</row>
    <row r="430" spans="1:19">
      <c r="A430" s="92"/>
      <c r="B430" s="92"/>
      <c r="C430" s="9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</row>
    <row r="431" spans="1:19">
      <c r="A431" s="92"/>
      <c r="B431" s="92"/>
      <c r="C431" s="9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</row>
    <row r="432" spans="1:19">
      <c r="A432" s="92"/>
      <c r="B432" s="92"/>
      <c r="C432" s="9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</row>
    <row r="433" spans="1:19">
      <c r="A433" s="92"/>
      <c r="B433" s="92"/>
      <c r="C433" s="9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</row>
    <row r="434" spans="1:19">
      <c r="A434" s="92"/>
      <c r="B434" s="92"/>
      <c r="C434" s="9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</row>
    <row r="435" spans="1:19">
      <c r="A435" s="92"/>
      <c r="B435" s="92"/>
      <c r="C435" s="9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</row>
    <row r="436" spans="1:19">
      <c r="A436" s="92"/>
      <c r="B436" s="92"/>
      <c r="C436" s="9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</row>
    <row r="437" spans="1:19">
      <c r="A437" s="92"/>
      <c r="B437" s="92"/>
      <c r="C437" s="9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</row>
    <row r="438" spans="1:19">
      <c r="A438" s="92"/>
      <c r="B438" s="92"/>
      <c r="C438" s="9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</row>
    <row r="439" spans="1:19">
      <c r="A439" s="92"/>
      <c r="B439" s="92"/>
      <c r="C439" s="9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</row>
    <row r="440" spans="1:19">
      <c r="A440" s="92"/>
      <c r="B440" s="92"/>
      <c r="C440" s="9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</row>
    <row r="441" spans="1:19">
      <c r="A441" s="92"/>
      <c r="B441" s="92"/>
      <c r="C441" s="9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</row>
    <row r="442" spans="1:19">
      <c r="A442" s="92"/>
      <c r="B442" s="92"/>
      <c r="C442" s="9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</row>
    <row r="443" spans="1:19">
      <c r="A443" s="92"/>
      <c r="B443" s="92"/>
      <c r="C443" s="9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</row>
    <row r="444" spans="1:19">
      <c r="A444" s="92"/>
      <c r="B444" s="92"/>
      <c r="C444" s="9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</row>
    <row r="445" spans="1:19">
      <c r="A445" s="92"/>
      <c r="B445" s="92"/>
      <c r="C445" s="9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</row>
    <row r="446" spans="1:19">
      <c r="A446" s="92"/>
      <c r="B446" s="92"/>
      <c r="C446" s="9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</row>
    <row r="447" spans="1:19">
      <c r="A447" s="92"/>
      <c r="B447" s="92"/>
      <c r="C447" s="9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</row>
    <row r="448" spans="1:19">
      <c r="A448" s="92"/>
      <c r="B448" s="92"/>
      <c r="C448" s="9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</row>
    <row r="449" spans="1:19">
      <c r="A449" s="92"/>
      <c r="B449" s="92"/>
      <c r="C449" s="9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</row>
    <row r="450" spans="1:19">
      <c r="A450" s="92"/>
      <c r="B450" s="92"/>
      <c r="C450" s="9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</row>
    <row r="451" spans="1:19">
      <c r="A451" s="92"/>
      <c r="B451" s="92"/>
      <c r="C451" s="9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</row>
    <row r="452" spans="1:19">
      <c r="A452" s="92"/>
      <c r="B452" s="92"/>
      <c r="C452" s="9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</row>
    <row r="453" spans="1:19">
      <c r="A453" s="92"/>
      <c r="B453" s="92"/>
      <c r="C453" s="9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</row>
    <row r="454" spans="1:19">
      <c r="A454" s="92"/>
      <c r="B454" s="92"/>
      <c r="C454" s="9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</row>
    <row r="455" spans="1:19">
      <c r="A455" s="92"/>
      <c r="B455" s="92"/>
      <c r="C455" s="9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</row>
    <row r="456" spans="1:19">
      <c r="A456" s="92"/>
      <c r="B456" s="92"/>
      <c r="C456" s="9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</row>
    <row r="457" spans="1:19">
      <c r="A457" s="92"/>
      <c r="B457" s="92"/>
      <c r="C457" s="9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</row>
    <row r="458" spans="1:19">
      <c r="A458" s="92"/>
      <c r="B458" s="92"/>
      <c r="C458" s="9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</row>
    <row r="459" spans="1:19">
      <c r="A459" s="92"/>
      <c r="B459" s="92"/>
      <c r="C459" s="9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</row>
    <row r="460" spans="1:19">
      <c r="A460" s="92"/>
      <c r="B460" s="92"/>
      <c r="C460" s="9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</row>
    <row r="461" spans="1:19">
      <c r="A461" s="92"/>
      <c r="B461" s="92"/>
      <c r="C461" s="9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</row>
    <row r="462" spans="1:19">
      <c r="A462" s="92"/>
      <c r="B462" s="92"/>
      <c r="C462" s="9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</row>
    <row r="463" spans="1:19">
      <c r="A463" s="92"/>
      <c r="B463" s="92"/>
      <c r="C463" s="9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</row>
    <row r="464" spans="1:19">
      <c r="A464" s="92"/>
      <c r="B464" s="92"/>
      <c r="C464" s="9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</row>
    <row r="465" spans="1:19">
      <c r="A465" s="92"/>
      <c r="B465" s="92"/>
      <c r="C465" s="9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</row>
    <row r="466" spans="1:19">
      <c r="A466" s="92"/>
      <c r="B466" s="92"/>
      <c r="C466" s="9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</row>
    <row r="467" spans="1:19">
      <c r="A467" s="92"/>
      <c r="B467" s="92"/>
      <c r="C467" s="9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</row>
    <row r="468" spans="1:19">
      <c r="A468" s="92"/>
      <c r="B468" s="92"/>
      <c r="C468" s="9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</row>
    <row r="469" spans="1:19">
      <c r="A469" s="92"/>
      <c r="B469" s="92"/>
      <c r="C469" s="9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</row>
    <row r="470" spans="1:19">
      <c r="A470" s="92"/>
      <c r="B470" s="92"/>
      <c r="C470" s="9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</row>
    <row r="471" spans="1:19">
      <c r="A471" s="92"/>
      <c r="B471" s="92"/>
      <c r="C471" s="9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</row>
    <row r="472" spans="1:19">
      <c r="A472" s="92"/>
      <c r="B472" s="92"/>
      <c r="C472" s="9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</row>
    <row r="473" spans="1:19">
      <c r="A473" s="92"/>
      <c r="B473" s="92"/>
      <c r="C473" s="9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</row>
    <row r="474" spans="1:19">
      <c r="A474" s="92"/>
      <c r="B474" s="92"/>
      <c r="C474" s="9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</row>
    <row r="475" spans="1:19">
      <c r="A475" s="92"/>
      <c r="B475" s="92"/>
      <c r="C475" s="9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</row>
    <row r="476" spans="1:19">
      <c r="A476" s="92"/>
      <c r="B476" s="92"/>
      <c r="C476" s="9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</row>
    <row r="477" spans="1:19">
      <c r="A477" s="92"/>
      <c r="B477" s="92"/>
      <c r="C477" s="9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</row>
    <row r="478" spans="1:19">
      <c r="A478" s="92"/>
      <c r="B478" s="92"/>
      <c r="C478" s="9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</row>
    <row r="479" spans="1:19">
      <c r="A479" s="92"/>
      <c r="B479" s="92"/>
      <c r="C479" s="9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</row>
    <row r="480" spans="1:19">
      <c r="A480" s="92"/>
      <c r="B480" s="92"/>
      <c r="C480" s="9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</row>
    <row r="481" spans="1:19">
      <c r="A481" s="92"/>
      <c r="B481" s="92"/>
      <c r="C481" s="9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</row>
    <row r="482" spans="1:19">
      <c r="A482" s="92"/>
      <c r="B482" s="92"/>
      <c r="C482" s="9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</row>
    <row r="483" spans="1:19">
      <c r="A483" s="92"/>
      <c r="B483" s="92"/>
      <c r="C483" s="9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</row>
    <row r="484" spans="1:19">
      <c r="A484" s="92"/>
      <c r="B484" s="92"/>
      <c r="C484" s="9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</row>
    <row r="485" spans="1:19">
      <c r="A485" s="92"/>
      <c r="B485" s="92"/>
      <c r="C485" s="9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</row>
    <row r="486" spans="1:19">
      <c r="A486" s="92"/>
      <c r="B486" s="92"/>
      <c r="C486" s="9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</row>
    <row r="487" spans="1:19">
      <c r="A487" s="92"/>
      <c r="B487" s="92"/>
      <c r="C487" s="9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</row>
    <row r="488" spans="1:19">
      <c r="A488" s="92"/>
      <c r="B488" s="92"/>
      <c r="C488" s="9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</row>
    <row r="489" spans="1:19">
      <c r="A489" s="92"/>
      <c r="B489" s="92"/>
      <c r="C489" s="9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</row>
    <row r="490" spans="1:19">
      <c r="A490" s="92"/>
      <c r="B490" s="92"/>
      <c r="C490" s="9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</row>
    <row r="491" spans="1:19">
      <c r="A491" s="92"/>
      <c r="B491" s="92"/>
      <c r="C491" s="9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</row>
    <row r="492" spans="1:19">
      <c r="A492" s="92"/>
      <c r="B492" s="92"/>
      <c r="C492" s="9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</row>
    <row r="493" spans="1:19">
      <c r="A493" s="92"/>
      <c r="B493" s="92"/>
      <c r="C493" s="9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</row>
    <row r="494" spans="1:19">
      <c r="A494" s="92"/>
      <c r="B494" s="92"/>
      <c r="C494" s="9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</row>
    <row r="495" spans="1:19">
      <c r="A495" s="92"/>
      <c r="B495" s="92"/>
      <c r="C495" s="9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</row>
    <row r="496" spans="1:19">
      <c r="A496" s="92"/>
      <c r="B496" s="92"/>
      <c r="C496" s="9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</row>
    <row r="497" spans="1:19">
      <c r="A497" s="92"/>
      <c r="B497" s="92"/>
      <c r="C497" s="9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</row>
    <row r="498" spans="1:19">
      <c r="A498" s="92"/>
      <c r="B498" s="92"/>
      <c r="C498" s="9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</row>
    <row r="499" spans="1:19">
      <c r="A499" s="92"/>
      <c r="B499" s="92"/>
      <c r="C499" s="9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</row>
    <row r="500" spans="1:19">
      <c r="A500" s="92"/>
      <c r="B500" s="92"/>
      <c r="C500" s="9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</row>
    <row r="501" spans="1:19">
      <c r="A501" s="92"/>
      <c r="B501" s="92"/>
      <c r="C501" s="9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</row>
    <row r="502" spans="1:19">
      <c r="A502" s="92"/>
      <c r="B502" s="92"/>
      <c r="C502" s="9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</row>
    <row r="503" spans="1:19">
      <c r="A503" s="92"/>
      <c r="B503" s="92"/>
      <c r="C503" s="9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</row>
    <row r="504" spans="1:19">
      <c r="A504" s="92"/>
      <c r="B504" s="92"/>
      <c r="C504" s="9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</row>
    <row r="505" spans="1:19">
      <c r="A505" s="92"/>
      <c r="B505" s="92"/>
      <c r="C505" s="9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</row>
    <row r="506" spans="1:19">
      <c r="A506" s="92"/>
      <c r="B506" s="92"/>
      <c r="C506" s="9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</row>
    <row r="507" spans="1:19">
      <c r="A507" s="92"/>
      <c r="B507" s="92"/>
      <c r="C507" s="9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</row>
    <row r="508" spans="1:19">
      <c r="A508" s="92"/>
      <c r="B508" s="92"/>
      <c r="C508" s="9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</row>
    <row r="509" spans="1:19">
      <c r="A509" s="92"/>
      <c r="B509" s="92"/>
      <c r="C509" s="9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</row>
    <row r="510" spans="1:19">
      <c r="A510" s="92"/>
      <c r="B510" s="92"/>
      <c r="C510" s="9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</row>
    <row r="511" spans="1:19">
      <c r="A511" s="92"/>
      <c r="B511" s="92"/>
      <c r="C511" s="9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</row>
    <row r="512" spans="1:19">
      <c r="A512" s="92"/>
      <c r="B512" s="92"/>
      <c r="C512" s="9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</row>
    <row r="513" spans="1:19">
      <c r="A513" s="92"/>
      <c r="B513" s="92"/>
      <c r="C513" s="9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</row>
    <row r="514" spans="1:19">
      <c r="A514" s="92"/>
      <c r="B514" s="92"/>
      <c r="C514" s="9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</row>
    <row r="515" spans="1:19">
      <c r="A515" s="92"/>
      <c r="B515" s="92"/>
      <c r="C515" s="9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</row>
    <row r="516" spans="1:19">
      <c r="A516" s="92"/>
      <c r="B516" s="92"/>
      <c r="C516" s="9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</row>
    <row r="517" spans="1:19">
      <c r="A517" s="92"/>
      <c r="B517" s="92"/>
      <c r="C517" s="9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</row>
    <row r="518" spans="1:19">
      <c r="A518" s="92"/>
      <c r="B518" s="92"/>
      <c r="C518" s="9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</row>
    <row r="519" spans="1:19">
      <c r="A519" s="92"/>
      <c r="B519" s="92"/>
      <c r="C519" s="9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</row>
    <row r="520" spans="1:19">
      <c r="A520" s="92"/>
      <c r="B520" s="92"/>
      <c r="C520" s="9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</row>
    <row r="521" spans="1:19">
      <c r="A521" s="92"/>
      <c r="B521" s="92"/>
      <c r="C521" s="9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</row>
    <row r="522" spans="1:19">
      <c r="A522" s="92"/>
      <c r="B522" s="92"/>
      <c r="C522" s="9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</row>
    <row r="523" spans="1:19">
      <c r="A523" s="92"/>
      <c r="B523" s="92"/>
      <c r="C523" s="9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</row>
    <row r="524" spans="1:19">
      <c r="A524" s="92"/>
      <c r="B524" s="92"/>
      <c r="C524" s="9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</row>
    <row r="525" spans="1:19">
      <c r="A525" s="92"/>
      <c r="B525" s="92"/>
      <c r="C525" s="9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</row>
    <row r="526" spans="1:19">
      <c r="A526" s="92"/>
      <c r="B526" s="92"/>
      <c r="C526" s="9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</row>
    <row r="527" spans="1:19">
      <c r="A527" s="92"/>
      <c r="B527" s="92"/>
      <c r="C527" s="9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</row>
    <row r="528" spans="1:19">
      <c r="A528" s="92"/>
      <c r="B528" s="92"/>
      <c r="C528" s="9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</row>
    <row r="529" spans="1:19">
      <c r="A529" s="92"/>
      <c r="B529" s="92"/>
      <c r="C529" s="9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</row>
    <row r="530" spans="1:19">
      <c r="A530" s="92"/>
      <c r="B530" s="92"/>
      <c r="C530" s="9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</row>
    <row r="531" spans="1:19">
      <c r="A531" s="92"/>
      <c r="B531" s="92"/>
      <c r="C531" s="9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</row>
    <row r="532" spans="1:19">
      <c r="A532" s="92"/>
      <c r="B532" s="92"/>
      <c r="C532" s="9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</row>
    <row r="533" spans="1:19">
      <c r="A533" s="92"/>
      <c r="B533" s="92"/>
      <c r="C533" s="9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</row>
    <row r="534" spans="1:19">
      <c r="A534" s="92"/>
      <c r="B534" s="92"/>
      <c r="C534" s="9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</row>
    <row r="535" spans="1:19">
      <c r="A535" s="92"/>
      <c r="B535" s="92"/>
      <c r="C535" s="9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</row>
    <row r="536" spans="1:19">
      <c r="A536" s="92"/>
      <c r="B536" s="92"/>
      <c r="C536" s="9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</row>
    <row r="537" spans="1:19">
      <c r="A537" s="92"/>
      <c r="B537" s="92"/>
      <c r="C537" s="9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</row>
    <row r="538" spans="1:19">
      <c r="A538" s="92"/>
      <c r="B538" s="92"/>
      <c r="C538" s="9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</row>
    <row r="539" spans="1:19">
      <c r="A539" s="92"/>
      <c r="B539" s="92"/>
      <c r="C539" s="9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</row>
    <row r="540" spans="1:19">
      <c r="A540" s="92"/>
      <c r="B540" s="92"/>
      <c r="C540" s="9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</row>
    <row r="541" spans="1:19">
      <c r="A541" s="92"/>
      <c r="B541" s="92"/>
      <c r="C541" s="9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</row>
    <row r="542" spans="1:19">
      <c r="A542" s="92"/>
      <c r="B542" s="92"/>
      <c r="C542" s="9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</row>
    <row r="543" spans="1:19">
      <c r="A543" s="92"/>
      <c r="B543" s="92"/>
      <c r="C543" s="9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</row>
    <row r="544" spans="1:19">
      <c r="A544" s="92"/>
      <c r="B544" s="92"/>
      <c r="C544" s="9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</row>
    <row r="545" spans="1:19">
      <c r="A545" s="92"/>
      <c r="B545" s="92"/>
      <c r="C545" s="9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</row>
    <row r="546" spans="1:19">
      <c r="A546" s="92"/>
      <c r="B546" s="92"/>
      <c r="C546" s="9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</row>
    <row r="547" spans="1:19">
      <c r="A547" s="92"/>
      <c r="B547" s="92"/>
      <c r="C547" s="9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</row>
    <row r="548" spans="1:19">
      <c r="A548" s="92"/>
      <c r="B548" s="92"/>
      <c r="C548" s="9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</row>
    <row r="549" spans="1:19">
      <c r="A549" s="92"/>
      <c r="B549" s="92"/>
      <c r="C549" s="9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</row>
    <row r="550" spans="1:19">
      <c r="A550" s="92"/>
      <c r="B550" s="92"/>
      <c r="C550" s="9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</row>
    <row r="551" spans="1:19">
      <c r="A551" s="92"/>
      <c r="B551" s="92"/>
      <c r="C551" s="9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</row>
    <row r="552" spans="1:19">
      <c r="A552" s="92"/>
      <c r="B552" s="92"/>
      <c r="C552" s="9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</row>
    <row r="553" spans="1:19">
      <c r="A553" s="92"/>
      <c r="B553" s="92"/>
      <c r="C553" s="9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</row>
    <row r="554" spans="1:19">
      <c r="A554" s="92"/>
      <c r="B554" s="92"/>
      <c r="C554" s="9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</row>
    <row r="555" spans="1:19">
      <c r="A555" s="92"/>
      <c r="B555" s="92"/>
      <c r="C555" s="9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</row>
    <row r="556" spans="1:19">
      <c r="A556" s="92"/>
      <c r="B556" s="92"/>
      <c r="C556" s="9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</row>
    <row r="557" spans="1:19">
      <c r="A557" s="92"/>
      <c r="B557" s="92"/>
      <c r="C557" s="9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</row>
    <row r="558" spans="1:19">
      <c r="A558" s="92"/>
      <c r="B558" s="92"/>
      <c r="C558" s="9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</row>
    <row r="559" spans="1:19">
      <c r="A559" s="92"/>
      <c r="B559" s="92"/>
      <c r="C559" s="9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</row>
    <row r="560" spans="1:19">
      <c r="A560" s="92"/>
      <c r="B560" s="92"/>
      <c r="C560" s="9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</row>
    <row r="561" spans="1:19">
      <c r="A561" s="92"/>
      <c r="B561" s="92"/>
      <c r="C561" s="9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</row>
    <row r="562" spans="1:19">
      <c r="A562" s="92"/>
      <c r="B562" s="92"/>
      <c r="C562" s="9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</row>
    <row r="563" spans="1:19">
      <c r="A563" s="92"/>
      <c r="B563" s="92"/>
      <c r="C563" s="9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</row>
    <row r="564" spans="1:19">
      <c r="A564" s="92"/>
      <c r="B564" s="92"/>
      <c r="C564" s="9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1:19">
      <c r="A565" s="92"/>
      <c r="B565" s="92"/>
      <c r="C565" s="9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1:19">
      <c r="A566" s="92"/>
      <c r="B566" s="92"/>
      <c r="C566" s="9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1:19">
      <c r="A567" s="92"/>
      <c r="B567" s="92"/>
      <c r="C567" s="9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8" spans="1:19">
      <c r="A568" s="92"/>
      <c r="B568" s="92"/>
      <c r="C568" s="9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</row>
    <row r="569" spans="1:19">
      <c r="A569" s="92"/>
      <c r="B569" s="92"/>
      <c r="C569" s="9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</row>
    <row r="570" spans="1:19">
      <c r="A570" s="92"/>
      <c r="B570" s="92"/>
      <c r="C570" s="9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</row>
    <row r="571" spans="1:19">
      <c r="A571" s="92"/>
      <c r="B571" s="92"/>
      <c r="C571" s="9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</row>
    <row r="572" spans="1:19">
      <c r="A572" s="92"/>
      <c r="B572" s="92"/>
      <c r="C572" s="9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</row>
    <row r="573" spans="1:19">
      <c r="A573" s="92"/>
      <c r="B573" s="92"/>
      <c r="C573" s="9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</row>
    <row r="574" spans="1:19">
      <c r="A574" s="92"/>
      <c r="B574" s="92"/>
      <c r="C574" s="9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</row>
    <row r="575" spans="1:19">
      <c r="A575" s="92"/>
      <c r="B575" s="92"/>
      <c r="C575" s="9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</row>
    <row r="576" spans="1:19">
      <c r="A576" s="92"/>
      <c r="B576" s="92"/>
      <c r="C576" s="9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</row>
    <row r="577" spans="1:19">
      <c r="A577" s="92"/>
      <c r="B577" s="92"/>
      <c r="C577" s="9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</row>
    <row r="578" spans="1:19">
      <c r="A578" s="92"/>
      <c r="B578" s="92"/>
      <c r="C578" s="9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</row>
    <row r="579" spans="1:19">
      <c r="A579" s="92"/>
      <c r="B579" s="92"/>
      <c r="C579" s="9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</row>
    <row r="580" spans="1:19">
      <c r="A580" s="92"/>
      <c r="B580" s="92"/>
      <c r="C580" s="9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</row>
    <row r="581" spans="1:19">
      <c r="A581" s="92"/>
      <c r="B581" s="92"/>
      <c r="C581" s="9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</row>
    <row r="582" spans="1:19">
      <c r="A582" s="92"/>
      <c r="B582" s="92"/>
      <c r="C582" s="9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</row>
    <row r="583" spans="1:19">
      <c r="A583" s="92"/>
      <c r="B583" s="92"/>
      <c r="C583" s="9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</row>
    <row r="584" spans="1:19">
      <c r="A584" s="92"/>
      <c r="B584" s="92"/>
      <c r="C584" s="9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</row>
    <row r="585" spans="1:19">
      <c r="A585" s="92"/>
      <c r="B585" s="92"/>
      <c r="C585" s="9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1:19">
      <c r="A586" s="92"/>
      <c r="B586" s="92"/>
      <c r="C586" s="9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1:19">
      <c r="A587" s="92"/>
      <c r="B587" s="92"/>
      <c r="C587" s="9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1:19">
      <c r="A588" s="92"/>
      <c r="B588" s="92"/>
      <c r="C588" s="9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89" spans="1:19">
      <c r="A589" s="92"/>
      <c r="B589" s="92"/>
      <c r="C589" s="9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</row>
    <row r="590" spans="1:19">
      <c r="A590" s="92"/>
      <c r="B590" s="92"/>
      <c r="C590" s="9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</row>
    <row r="591" spans="1:19">
      <c r="A591" s="92"/>
      <c r="B591" s="92"/>
      <c r="C591" s="9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</row>
    <row r="592" spans="1:19">
      <c r="A592" s="92"/>
      <c r="B592" s="92"/>
      <c r="C592" s="9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</row>
    <row r="593" spans="1:19">
      <c r="A593" s="92"/>
      <c r="B593" s="92"/>
      <c r="C593" s="9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</row>
    <row r="594" spans="1:19">
      <c r="A594" s="92"/>
      <c r="B594" s="92"/>
      <c r="C594" s="9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</row>
    <row r="595" spans="1:19">
      <c r="A595" s="92"/>
      <c r="B595" s="92"/>
      <c r="C595" s="9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</row>
    <row r="596" spans="1:19">
      <c r="A596" s="92"/>
      <c r="B596" s="92"/>
      <c r="C596" s="9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</row>
    <row r="597" spans="1:19">
      <c r="A597" s="92"/>
      <c r="B597" s="92"/>
      <c r="C597" s="9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</row>
    <row r="598" spans="1:19">
      <c r="A598" s="92"/>
      <c r="B598" s="92"/>
      <c r="C598" s="9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</row>
    <row r="599" spans="1:19">
      <c r="A599" s="92"/>
      <c r="B599" s="92"/>
      <c r="C599" s="9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</row>
    <row r="600" spans="1:19">
      <c r="A600" s="92"/>
      <c r="B600" s="92"/>
      <c r="C600" s="9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</row>
    <row r="601" spans="1:19">
      <c r="A601" s="92"/>
      <c r="B601" s="92"/>
      <c r="C601" s="9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</row>
    <row r="602" spans="1:19">
      <c r="A602" s="92"/>
      <c r="B602" s="92"/>
      <c r="C602" s="9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</row>
    <row r="603" spans="1:19">
      <c r="A603" s="92"/>
      <c r="B603" s="92"/>
      <c r="C603" s="9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</row>
    <row r="604" spans="1:19">
      <c r="A604" s="92"/>
      <c r="B604" s="92"/>
      <c r="C604" s="9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</row>
    <row r="605" spans="1:19">
      <c r="A605" s="92"/>
      <c r="B605" s="92"/>
      <c r="C605" s="9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</row>
    <row r="606" spans="1:19">
      <c r="A606" s="92"/>
      <c r="B606" s="92"/>
      <c r="C606" s="9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</row>
    <row r="607" spans="1:19">
      <c r="A607" s="92"/>
      <c r="B607" s="92"/>
      <c r="C607" s="9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</row>
    <row r="608" spans="1:19">
      <c r="A608" s="92"/>
      <c r="B608" s="92"/>
      <c r="C608" s="9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</row>
    <row r="609" spans="1:19">
      <c r="A609" s="92"/>
      <c r="B609" s="92"/>
      <c r="C609" s="9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</row>
    <row r="610" spans="1:19">
      <c r="A610" s="92"/>
      <c r="B610" s="92"/>
      <c r="C610" s="9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</row>
    <row r="611" spans="1:19">
      <c r="A611" s="92"/>
      <c r="B611" s="92"/>
      <c r="C611" s="9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</row>
    <row r="612" spans="1:19">
      <c r="A612" s="92"/>
      <c r="B612" s="92"/>
      <c r="C612" s="9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</row>
    <row r="613" spans="1:19">
      <c r="A613" s="92"/>
      <c r="B613" s="92"/>
      <c r="C613" s="9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</row>
    <row r="614" spans="1:19">
      <c r="A614" s="92"/>
      <c r="B614" s="92"/>
      <c r="C614" s="9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</row>
    <row r="615" spans="1:19">
      <c r="A615" s="92"/>
      <c r="B615" s="92"/>
      <c r="C615" s="9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</row>
    <row r="616" spans="1:19">
      <c r="A616" s="92"/>
      <c r="B616" s="92"/>
      <c r="C616" s="9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</row>
    <row r="617" spans="1:19">
      <c r="A617" s="92"/>
      <c r="B617" s="92"/>
      <c r="C617" s="9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</row>
    <row r="618" spans="1:19">
      <c r="A618" s="92"/>
      <c r="B618" s="92"/>
      <c r="C618" s="9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</row>
    <row r="619" spans="1:19">
      <c r="A619" s="92"/>
      <c r="B619" s="92"/>
      <c r="C619" s="9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</row>
    <row r="620" spans="1:19">
      <c r="A620" s="92"/>
      <c r="B620" s="92"/>
      <c r="C620" s="9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</row>
    <row r="621" spans="1:19">
      <c r="A621" s="92"/>
      <c r="B621" s="92"/>
      <c r="C621" s="9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</row>
    <row r="622" spans="1:19">
      <c r="A622" s="92"/>
      <c r="B622" s="92"/>
      <c r="C622" s="9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</row>
    <row r="623" spans="1:19">
      <c r="A623" s="92"/>
      <c r="B623" s="92"/>
      <c r="C623" s="9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</row>
    <row r="624" spans="1:19">
      <c r="A624" s="92"/>
      <c r="B624" s="92"/>
      <c r="C624" s="9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</row>
    <row r="625" spans="1:19">
      <c r="A625" s="92"/>
      <c r="B625" s="92"/>
      <c r="C625" s="9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</row>
    <row r="626" spans="1:19">
      <c r="A626" s="92"/>
      <c r="B626" s="92"/>
      <c r="C626" s="9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</row>
    <row r="627" spans="1:19">
      <c r="A627" s="92"/>
      <c r="B627" s="92"/>
      <c r="C627" s="9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</row>
    <row r="628" spans="1:19">
      <c r="A628" s="92"/>
      <c r="B628" s="92"/>
      <c r="C628" s="9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</row>
    <row r="629" spans="1:19">
      <c r="A629" s="92"/>
      <c r="B629" s="92"/>
      <c r="C629" s="9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</row>
    <row r="630" spans="1:19">
      <c r="A630" s="92"/>
      <c r="B630" s="92"/>
      <c r="C630" s="9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</row>
    <row r="631" spans="1:19">
      <c r="A631" s="92"/>
      <c r="B631" s="92"/>
      <c r="C631" s="9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</row>
    <row r="632" spans="1:19">
      <c r="A632" s="92"/>
      <c r="B632" s="92"/>
      <c r="C632" s="9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1:19">
      <c r="A633" s="92"/>
      <c r="B633" s="92"/>
      <c r="C633" s="9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1:19">
      <c r="A634" s="92"/>
      <c r="B634" s="92"/>
      <c r="C634" s="9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1:19">
      <c r="A635" s="92"/>
      <c r="B635" s="92"/>
      <c r="C635" s="9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36" spans="1:19">
      <c r="A636" s="92"/>
      <c r="B636" s="92"/>
      <c r="C636" s="9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</row>
    <row r="637" spans="1:19">
      <c r="A637" s="92"/>
      <c r="B637" s="92"/>
      <c r="C637" s="9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</row>
    <row r="638" spans="1:19">
      <c r="A638" s="92"/>
      <c r="B638" s="92"/>
      <c r="C638" s="9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</row>
    <row r="639" spans="1:19">
      <c r="A639" s="92"/>
      <c r="B639" s="92"/>
      <c r="C639" s="9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</row>
    <row r="640" spans="1:19">
      <c r="A640" s="92"/>
      <c r="B640" s="92"/>
      <c r="C640" s="9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</row>
    <row r="641" spans="1:19">
      <c r="A641" s="92"/>
      <c r="B641" s="92"/>
      <c r="C641" s="9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</row>
    <row r="642" spans="1:19">
      <c r="A642" s="92"/>
      <c r="B642" s="92"/>
      <c r="C642" s="9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</row>
    <row r="643" spans="1:19">
      <c r="A643" s="92"/>
      <c r="B643" s="92"/>
      <c r="C643" s="9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</row>
    <row r="644" spans="1:19">
      <c r="A644" s="92"/>
      <c r="B644" s="92"/>
      <c r="C644" s="9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</row>
    <row r="645" spans="1:19">
      <c r="A645" s="92"/>
      <c r="B645" s="92"/>
      <c r="C645" s="9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</row>
    <row r="646" spans="1:19">
      <c r="A646" s="92"/>
      <c r="B646" s="92"/>
      <c r="C646" s="9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</row>
    <row r="647" spans="1:19">
      <c r="A647" s="92"/>
      <c r="B647" s="92"/>
      <c r="C647" s="9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</row>
    <row r="648" spans="1:19">
      <c r="A648" s="92"/>
      <c r="B648" s="92"/>
      <c r="C648" s="9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</row>
    <row r="649" spans="1:19">
      <c r="A649" s="92"/>
      <c r="B649" s="92"/>
      <c r="C649" s="9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</row>
    <row r="650" spans="1:19">
      <c r="A650" s="92"/>
      <c r="B650" s="92"/>
      <c r="C650" s="9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</row>
    <row r="651" spans="1:19">
      <c r="A651" s="92"/>
      <c r="B651" s="92"/>
      <c r="C651" s="9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</row>
    <row r="652" spans="1:19">
      <c r="A652" s="92"/>
      <c r="B652" s="92"/>
      <c r="C652" s="9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</row>
    <row r="653" spans="1:19">
      <c r="A653" s="92"/>
      <c r="B653" s="92"/>
      <c r="C653" s="9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</row>
    <row r="654" spans="1:19">
      <c r="A654" s="92"/>
      <c r="B654" s="92"/>
      <c r="C654" s="9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</row>
    <row r="655" spans="1:19">
      <c r="A655" s="92"/>
      <c r="B655" s="92"/>
      <c r="C655" s="9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</row>
    <row r="656" spans="1:19">
      <c r="A656" s="92"/>
      <c r="B656" s="92"/>
      <c r="C656" s="9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</row>
    <row r="657" spans="1:19">
      <c r="A657" s="92"/>
      <c r="B657" s="92"/>
      <c r="C657" s="9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</row>
    <row r="658" spans="1:19">
      <c r="A658" s="92"/>
      <c r="B658" s="92"/>
      <c r="C658" s="9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</row>
    <row r="659" spans="1:19">
      <c r="A659" s="92"/>
      <c r="B659" s="92"/>
      <c r="C659" s="9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</row>
    <row r="660" spans="1:19">
      <c r="A660" s="92"/>
      <c r="B660" s="92"/>
      <c r="C660" s="9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</row>
    <row r="661" spans="1:19">
      <c r="A661" s="92"/>
      <c r="B661" s="92"/>
      <c r="C661" s="9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</row>
    <row r="662" spans="1:19">
      <c r="A662" s="92"/>
      <c r="B662" s="92"/>
      <c r="C662" s="9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</row>
    <row r="663" spans="1:19">
      <c r="A663" s="92"/>
      <c r="B663" s="92"/>
      <c r="C663" s="9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1:19">
      <c r="A664" s="92"/>
      <c r="B664" s="92"/>
      <c r="C664" s="9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65" spans="1:19">
      <c r="A665" s="92"/>
      <c r="B665" s="92"/>
      <c r="C665" s="9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</row>
    <row r="666" spans="1:19">
      <c r="A666" s="92"/>
      <c r="B666" s="92"/>
      <c r="C666" s="9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</row>
    <row r="667" spans="1:19">
      <c r="A667" s="92"/>
      <c r="B667" s="92"/>
      <c r="C667" s="9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</row>
    <row r="668" spans="1:19">
      <c r="A668" s="92"/>
      <c r="B668" s="92"/>
      <c r="C668" s="9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1:19">
      <c r="A669" s="92"/>
      <c r="B669" s="92"/>
      <c r="C669" s="9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1:19">
      <c r="A670" s="92"/>
      <c r="B670" s="92"/>
      <c r="C670" s="9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1:19">
      <c r="A671" s="92"/>
      <c r="B671" s="92"/>
      <c r="C671" s="9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2" spans="1:19">
      <c r="A672" s="92"/>
      <c r="B672" s="92"/>
      <c r="C672" s="9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</row>
    <row r="673" spans="1:19">
      <c r="A673" s="92"/>
      <c r="B673" s="92"/>
      <c r="C673" s="9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</row>
    <row r="674" spans="1:19">
      <c r="A674" s="92"/>
      <c r="B674" s="92"/>
      <c r="C674" s="9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</row>
    <row r="675" spans="1:19">
      <c r="A675" s="92"/>
      <c r="B675" s="92"/>
      <c r="C675" s="9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</row>
    <row r="676" spans="1:19">
      <c r="A676" s="92"/>
      <c r="B676" s="92"/>
      <c r="C676" s="9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</row>
    <row r="677" spans="1:19">
      <c r="A677" s="92"/>
      <c r="B677" s="92"/>
      <c r="C677" s="9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</row>
    <row r="678" spans="1:19">
      <c r="A678" s="92"/>
      <c r="B678" s="92"/>
      <c r="C678" s="9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</row>
    <row r="679" spans="1:19">
      <c r="A679" s="92"/>
      <c r="B679" s="92"/>
      <c r="C679" s="9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</row>
    <row r="680" spans="1:19">
      <c r="A680" s="92"/>
      <c r="B680" s="92"/>
      <c r="C680" s="9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</row>
    <row r="681" spans="1:19">
      <c r="A681" s="92"/>
      <c r="B681" s="92"/>
      <c r="C681" s="9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</row>
    <row r="682" spans="1:19">
      <c r="A682" s="92"/>
      <c r="B682" s="92"/>
      <c r="C682" s="9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</row>
    <row r="683" spans="1:19">
      <c r="A683" s="92"/>
      <c r="B683" s="92"/>
      <c r="C683" s="9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</row>
    <row r="684" spans="1:19">
      <c r="A684" s="92"/>
      <c r="B684" s="92"/>
      <c r="C684" s="9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</row>
    <row r="685" spans="1:19">
      <c r="A685" s="92"/>
      <c r="B685" s="92"/>
      <c r="C685" s="9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</row>
    <row r="686" spans="1:19">
      <c r="A686" s="92"/>
      <c r="B686" s="92"/>
      <c r="C686" s="9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</row>
    <row r="687" spans="1:19">
      <c r="A687" s="92"/>
      <c r="B687" s="92"/>
      <c r="C687" s="9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</row>
    <row r="688" spans="1:19">
      <c r="A688" s="92"/>
      <c r="B688" s="92"/>
      <c r="C688" s="9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</row>
    <row r="689" spans="1:19">
      <c r="A689" s="92"/>
      <c r="B689" s="92"/>
      <c r="C689" s="9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</row>
    <row r="690" spans="1:19">
      <c r="A690" s="92"/>
      <c r="B690" s="92"/>
      <c r="C690" s="9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</row>
    <row r="691" spans="1:19">
      <c r="A691" s="92"/>
      <c r="B691" s="92"/>
      <c r="C691" s="9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</row>
    <row r="692" spans="1:19">
      <c r="A692" s="92"/>
      <c r="B692" s="92"/>
      <c r="C692" s="9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</row>
    <row r="693" spans="1:19">
      <c r="A693" s="92"/>
      <c r="B693" s="92"/>
      <c r="C693" s="9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</row>
    <row r="694" spans="1:19">
      <c r="A694" s="92"/>
      <c r="B694" s="92"/>
      <c r="C694" s="9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</row>
    <row r="695" spans="1:19">
      <c r="A695" s="92"/>
      <c r="B695" s="92"/>
      <c r="C695" s="9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</row>
    <row r="696" spans="1:19">
      <c r="A696" s="92"/>
      <c r="B696" s="92"/>
      <c r="C696" s="9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</row>
    <row r="697" spans="1:19">
      <c r="A697" s="92"/>
      <c r="B697" s="92"/>
      <c r="C697" s="9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</row>
    <row r="698" spans="1:19">
      <c r="A698" s="92"/>
      <c r="B698" s="92"/>
      <c r="C698" s="9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</row>
    <row r="699" spans="1:19">
      <c r="A699" s="92"/>
      <c r="B699" s="92"/>
      <c r="C699" s="9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</row>
    <row r="700" spans="1:19">
      <c r="A700" s="92"/>
      <c r="B700" s="92"/>
      <c r="C700" s="9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</row>
    <row r="701" spans="1:19">
      <c r="A701" s="92"/>
      <c r="B701" s="92"/>
      <c r="C701" s="9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</row>
    <row r="702" spans="1:19">
      <c r="A702" s="92"/>
      <c r="B702" s="92"/>
      <c r="C702" s="9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</row>
    <row r="703" spans="1:19">
      <c r="A703" s="92"/>
      <c r="B703" s="92"/>
      <c r="C703" s="9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</row>
    <row r="704" spans="1:19">
      <c r="A704" s="92"/>
      <c r="B704" s="92"/>
      <c r="C704" s="9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</row>
    <row r="705" spans="1:19">
      <c r="A705" s="92"/>
      <c r="B705" s="92"/>
      <c r="C705" s="9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</row>
    <row r="706" spans="1:19">
      <c r="A706" s="92"/>
      <c r="B706" s="92"/>
      <c r="C706" s="9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</row>
    <row r="707" spans="1:19">
      <c r="A707" s="92"/>
      <c r="B707" s="92"/>
      <c r="C707" s="9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1:19">
      <c r="A708" s="92"/>
      <c r="B708" s="92"/>
      <c r="C708" s="9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1:19">
      <c r="A709" s="92"/>
      <c r="B709" s="92"/>
      <c r="C709" s="9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1:19">
      <c r="A710" s="92"/>
      <c r="B710" s="92"/>
      <c r="C710" s="9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1:19">
      <c r="A711" s="92"/>
      <c r="B711" s="92"/>
      <c r="C711" s="9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1:19">
      <c r="A712" s="92"/>
      <c r="B712" s="92"/>
      <c r="C712" s="9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1:19">
      <c r="A713" s="92"/>
      <c r="B713" s="92"/>
      <c r="C713" s="9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1:19">
      <c r="A714" s="92"/>
      <c r="B714" s="92"/>
      <c r="C714" s="9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1:19">
      <c r="A715" s="92"/>
      <c r="B715" s="92"/>
      <c r="C715" s="9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1:19">
      <c r="A716" s="92"/>
      <c r="B716" s="92"/>
      <c r="C716" s="9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1:19">
      <c r="A717" s="92"/>
      <c r="B717" s="92"/>
      <c r="C717" s="9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8" spans="1:19">
      <c r="A718" s="92"/>
      <c r="B718" s="92"/>
      <c r="C718" s="9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</row>
    <row r="719" spans="1:19">
      <c r="A719" s="92"/>
      <c r="B719" s="92"/>
      <c r="C719" s="9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</row>
    <row r="720" spans="1:19">
      <c r="A720" s="92"/>
      <c r="B720" s="92"/>
      <c r="C720" s="9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</row>
    <row r="721" spans="1:19">
      <c r="A721" s="92"/>
      <c r="B721" s="92"/>
      <c r="C721" s="9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</row>
    <row r="722" spans="1:19">
      <c r="A722" s="92"/>
      <c r="B722" s="92"/>
      <c r="C722" s="9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</row>
    <row r="723" spans="1:19">
      <c r="A723" s="92"/>
      <c r="B723" s="92"/>
      <c r="C723" s="9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</row>
    <row r="724" spans="1:19">
      <c r="A724" s="92"/>
      <c r="B724" s="92"/>
      <c r="C724" s="9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</row>
    <row r="725" spans="1:19">
      <c r="A725" s="92"/>
      <c r="B725" s="92"/>
      <c r="C725" s="9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</row>
    <row r="726" spans="1:19">
      <c r="A726" s="92"/>
      <c r="B726" s="92"/>
      <c r="C726" s="9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</row>
    <row r="727" spans="1:19">
      <c r="A727" s="92"/>
      <c r="B727" s="92"/>
      <c r="C727" s="9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</row>
    <row r="728" spans="1:19">
      <c r="A728" s="92"/>
      <c r="B728" s="92"/>
      <c r="C728" s="9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</row>
    <row r="729" spans="1:19">
      <c r="A729" s="92"/>
      <c r="B729" s="92"/>
      <c r="C729" s="9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</row>
    <row r="730" spans="1:19">
      <c r="A730" s="92"/>
      <c r="B730" s="92"/>
      <c r="C730" s="9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</row>
    <row r="731" spans="1:19">
      <c r="A731" s="92"/>
      <c r="B731" s="92"/>
      <c r="C731" s="9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</row>
    <row r="732" spans="1:19">
      <c r="A732" s="92"/>
      <c r="B732" s="92"/>
      <c r="C732" s="9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</row>
    <row r="733" spans="1:19">
      <c r="A733" s="92"/>
      <c r="B733" s="92"/>
      <c r="C733" s="9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</row>
    <row r="734" spans="1:19">
      <c r="A734" s="92"/>
      <c r="B734" s="92"/>
      <c r="C734" s="9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</row>
    <row r="735" spans="1:19">
      <c r="A735" s="92"/>
      <c r="B735" s="92"/>
      <c r="C735" s="9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</row>
    <row r="736" spans="1:19">
      <c r="A736" s="92"/>
      <c r="B736" s="92"/>
      <c r="C736" s="9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</row>
    <row r="737" spans="1:19">
      <c r="A737" s="92"/>
      <c r="B737" s="92"/>
      <c r="C737" s="9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</row>
    <row r="738" spans="1:19">
      <c r="A738" s="92"/>
      <c r="B738" s="92"/>
      <c r="C738" s="9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</row>
    <row r="739" spans="1:19">
      <c r="A739" s="92"/>
      <c r="B739" s="92"/>
      <c r="C739" s="9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</row>
    <row r="740" spans="1:19">
      <c r="A740" s="92"/>
      <c r="B740" s="92"/>
      <c r="C740" s="9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</row>
    <row r="741" spans="1:19">
      <c r="A741" s="92"/>
      <c r="B741" s="92"/>
      <c r="C741" s="9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</row>
    <row r="742" spans="1:19">
      <c r="A742" s="92"/>
      <c r="B742" s="92"/>
      <c r="C742" s="9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</row>
    <row r="743" spans="1:19">
      <c r="A743" s="92"/>
      <c r="B743" s="92"/>
      <c r="C743" s="9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</row>
    <row r="744" spans="1:19">
      <c r="A744" s="92"/>
      <c r="B744" s="92"/>
      <c r="C744" s="9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</row>
    <row r="745" spans="1:19">
      <c r="A745" s="92"/>
      <c r="B745" s="92"/>
      <c r="C745" s="9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</row>
    <row r="746" spans="1:19">
      <c r="A746" s="92"/>
      <c r="B746" s="92"/>
      <c r="C746" s="9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</row>
    <row r="747" spans="1:19">
      <c r="A747" s="92"/>
      <c r="B747" s="92"/>
      <c r="C747" s="9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</row>
    <row r="748" spans="1:19">
      <c r="A748" s="92"/>
      <c r="B748" s="92"/>
      <c r="C748" s="9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</row>
    <row r="749" spans="1:19">
      <c r="A749" s="92"/>
      <c r="B749" s="92"/>
      <c r="C749" s="9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</row>
    <row r="750" spans="1:19">
      <c r="A750" s="92"/>
      <c r="B750" s="92"/>
      <c r="C750" s="9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</row>
    <row r="751" spans="1:19">
      <c r="A751" s="92"/>
      <c r="B751" s="92"/>
      <c r="C751" s="9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</row>
    <row r="752" spans="1:19">
      <c r="A752" s="92"/>
      <c r="B752" s="92"/>
      <c r="C752" s="9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</row>
    <row r="753" spans="1:19">
      <c r="A753" s="92"/>
      <c r="B753" s="92"/>
      <c r="C753" s="9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</row>
    <row r="754" spans="1:19">
      <c r="A754" s="92"/>
      <c r="B754" s="92"/>
      <c r="C754" s="9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</row>
    <row r="755" spans="1:19">
      <c r="A755" s="92"/>
      <c r="B755" s="92"/>
      <c r="C755" s="9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</row>
    <row r="756" spans="1:19">
      <c r="A756" s="92"/>
      <c r="B756" s="92"/>
      <c r="C756" s="9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</row>
    <row r="757" spans="1:19">
      <c r="A757" s="92"/>
      <c r="B757" s="92"/>
      <c r="C757" s="9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</row>
    <row r="758" spans="1:19">
      <c r="A758" s="92"/>
      <c r="B758" s="92"/>
      <c r="C758" s="9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</row>
    <row r="759" spans="1:19">
      <c r="A759" s="92"/>
      <c r="B759" s="92"/>
      <c r="C759" s="9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</row>
    <row r="760" spans="1:19">
      <c r="A760" s="92"/>
      <c r="B760" s="92"/>
      <c r="C760" s="9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</row>
    <row r="761" spans="1:19">
      <c r="A761" s="92"/>
      <c r="B761" s="92"/>
      <c r="C761" s="9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</row>
    <row r="762" spans="1:19">
      <c r="A762" s="92"/>
      <c r="B762" s="92"/>
      <c r="C762" s="9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</row>
    <row r="763" spans="1:19">
      <c r="A763" s="92"/>
      <c r="B763" s="92"/>
      <c r="C763" s="9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</row>
    <row r="764" spans="1:19">
      <c r="A764" s="92"/>
      <c r="B764" s="92"/>
      <c r="C764" s="9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</row>
    <row r="765" spans="1:19">
      <c r="A765" s="92"/>
      <c r="B765" s="92"/>
      <c r="C765" s="9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</row>
    <row r="766" spans="1:19">
      <c r="A766" s="92"/>
      <c r="B766" s="92"/>
      <c r="C766" s="9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</row>
    <row r="767" spans="1:19">
      <c r="A767" s="92"/>
      <c r="B767" s="92"/>
      <c r="C767" s="9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</row>
    <row r="768" spans="1:19">
      <c r="A768" s="92"/>
      <c r="B768" s="92"/>
      <c r="C768" s="9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</row>
    <row r="769" spans="1:19">
      <c r="A769" s="92"/>
      <c r="B769" s="92"/>
      <c r="C769" s="9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</row>
    <row r="770" spans="1:19">
      <c r="A770" s="92"/>
      <c r="B770" s="92"/>
      <c r="C770" s="9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</row>
    <row r="771" spans="1:19">
      <c r="A771" s="92"/>
      <c r="B771" s="92"/>
      <c r="C771" s="9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</row>
    <row r="772" spans="1:19">
      <c r="A772" s="92"/>
      <c r="B772" s="92"/>
      <c r="C772" s="9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</row>
    <row r="773" spans="1:19">
      <c r="A773" s="92"/>
      <c r="B773" s="92"/>
      <c r="C773" s="9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</row>
    <row r="774" spans="1:19">
      <c r="A774" s="92"/>
      <c r="B774" s="92"/>
      <c r="C774" s="9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</row>
    <row r="775" spans="1:19">
      <c r="A775" s="92"/>
      <c r="B775" s="92"/>
      <c r="C775" s="9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</row>
    <row r="776" spans="1:19">
      <c r="A776" s="92"/>
      <c r="B776" s="92"/>
      <c r="C776" s="9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</row>
    <row r="777" spans="1:19">
      <c r="A777" s="92"/>
      <c r="B777" s="92"/>
      <c r="C777" s="9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</row>
    <row r="778" spans="1:19">
      <c r="A778" s="92"/>
      <c r="B778" s="92"/>
      <c r="C778" s="9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1:19">
      <c r="A779" s="92"/>
      <c r="B779" s="92"/>
      <c r="C779" s="9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1:19">
      <c r="A780" s="92"/>
      <c r="B780" s="92"/>
      <c r="C780" s="9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1:19">
      <c r="A781" s="92"/>
      <c r="B781" s="92"/>
      <c r="C781" s="9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1:19">
      <c r="A782" s="92"/>
      <c r="B782" s="92"/>
      <c r="C782" s="9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1:19">
      <c r="A783" s="92"/>
      <c r="B783" s="92"/>
      <c r="C783" s="9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1:19">
      <c r="A784" s="92"/>
      <c r="B784" s="92"/>
      <c r="C784" s="9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1:19">
      <c r="A785" s="92"/>
      <c r="B785" s="92"/>
      <c r="C785" s="9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1:19">
      <c r="A786" s="92"/>
      <c r="B786" s="92"/>
      <c r="C786" s="9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1:19">
      <c r="A787" s="92"/>
      <c r="B787" s="92"/>
      <c r="C787" s="9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1:19">
      <c r="A788" s="92"/>
      <c r="B788" s="92"/>
      <c r="C788" s="9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89" spans="1:19">
      <c r="A789" s="92"/>
      <c r="B789" s="92"/>
      <c r="C789" s="9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</row>
    <row r="790" spans="1:19">
      <c r="A790" s="92"/>
      <c r="B790" s="92"/>
      <c r="C790" s="9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</row>
    <row r="791" spans="1:19">
      <c r="A791" s="92"/>
      <c r="B791" s="92"/>
      <c r="C791" s="9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</row>
    <row r="792" spans="1:19">
      <c r="A792" s="92"/>
      <c r="B792" s="92"/>
      <c r="C792" s="9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</row>
    <row r="793" spans="1:19">
      <c r="A793" s="92"/>
      <c r="B793" s="92"/>
      <c r="C793" s="9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</row>
    <row r="794" spans="1:19">
      <c r="A794" s="92"/>
      <c r="B794" s="92"/>
      <c r="C794" s="9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</row>
    <row r="795" spans="1:19">
      <c r="A795" s="92"/>
      <c r="B795" s="92"/>
      <c r="C795" s="9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</row>
    <row r="796" spans="1:19">
      <c r="A796" s="92"/>
      <c r="B796" s="92"/>
      <c r="C796" s="9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</row>
    <row r="797" spans="1:19">
      <c r="A797" s="92"/>
      <c r="B797" s="92"/>
      <c r="C797" s="9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</row>
    <row r="798" spans="1:19">
      <c r="A798" s="92"/>
      <c r="B798" s="92"/>
      <c r="C798" s="9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</row>
    <row r="799" spans="1:19">
      <c r="A799" s="92"/>
      <c r="B799" s="92"/>
      <c r="C799" s="9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</row>
    <row r="800" spans="1:19">
      <c r="A800" s="92"/>
      <c r="B800" s="92"/>
      <c r="C800" s="9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</row>
    <row r="801" spans="1:19">
      <c r="A801" s="92"/>
      <c r="B801" s="92"/>
      <c r="C801" s="9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</row>
    <row r="802" spans="1:19">
      <c r="A802" s="92"/>
      <c r="B802" s="92"/>
      <c r="C802" s="9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</row>
    <row r="803" spans="1:19">
      <c r="A803" s="92"/>
      <c r="B803" s="92"/>
      <c r="C803" s="9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</row>
    <row r="804" spans="1:19">
      <c r="A804" s="92"/>
      <c r="B804" s="92"/>
      <c r="C804" s="9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</row>
    <row r="805" spans="1:19">
      <c r="A805" s="92"/>
      <c r="B805" s="92"/>
      <c r="C805" s="9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</row>
    <row r="806" spans="1:19">
      <c r="A806" s="92"/>
      <c r="B806" s="92"/>
      <c r="C806" s="9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</row>
    <row r="807" spans="1:19">
      <c r="A807" s="92"/>
      <c r="B807" s="92"/>
      <c r="C807" s="9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</row>
    <row r="808" spans="1:19">
      <c r="A808" s="92"/>
      <c r="B808" s="92"/>
      <c r="C808" s="9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</row>
    <row r="809" spans="1:19">
      <c r="A809" s="92"/>
      <c r="B809" s="92"/>
      <c r="C809" s="9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</row>
    <row r="810" spans="1:19">
      <c r="A810" s="92"/>
      <c r="B810" s="92"/>
      <c r="C810" s="9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</row>
    <row r="811" spans="1:19">
      <c r="A811" s="92"/>
      <c r="B811" s="92"/>
      <c r="C811" s="9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</row>
    <row r="812" spans="1:19">
      <c r="A812" s="92"/>
      <c r="B812" s="92"/>
      <c r="C812" s="9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</row>
    <row r="813" spans="1:19">
      <c r="A813" s="92"/>
      <c r="B813" s="92"/>
      <c r="C813" s="9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</row>
    <row r="814" spans="1:19">
      <c r="A814" s="92"/>
      <c r="B814" s="92"/>
      <c r="C814" s="9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</row>
    <row r="815" spans="1:19">
      <c r="A815" s="92"/>
      <c r="B815" s="92"/>
      <c r="C815" s="9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</row>
    <row r="816" spans="1:19">
      <c r="A816" s="92"/>
      <c r="B816" s="92"/>
      <c r="C816" s="9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</row>
    <row r="817" spans="1:19">
      <c r="A817" s="92"/>
      <c r="B817" s="92"/>
      <c r="C817" s="9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</row>
    <row r="818" spans="1:19">
      <c r="A818" s="92"/>
      <c r="B818" s="92"/>
      <c r="C818" s="9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</row>
    <row r="819" spans="1:19">
      <c r="A819" s="92"/>
      <c r="B819" s="92"/>
      <c r="C819" s="9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</row>
    <row r="820" spans="1:19">
      <c r="A820" s="92"/>
      <c r="B820" s="92"/>
      <c r="C820" s="9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</row>
    <row r="821" spans="1:19">
      <c r="A821" s="92"/>
      <c r="B821" s="92"/>
      <c r="C821" s="9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</row>
    <row r="822" spans="1:19">
      <c r="A822" s="92"/>
      <c r="B822" s="92"/>
      <c r="C822" s="9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</row>
    <row r="823" spans="1:19">
      <c r="A823" s="92"/>
      <c r="B823" s="92"/>
      <c r="C823" s="9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</row>
    <row r="824" spans="1:19">
      <c r="A824" s="92"/>
      <c r="B824" s="92"/>
      <c r="C824" s="9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</row>
    <row r="825" spans="1:19">
      <c r="A825" s="92"/>
      <c r="B825" s="92"/>
      <c r="C825" s="9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</row>
    <row r="826" spans="1:19">
      <c r="A826" s="92"/>
      <c r="B826" s="92"/>
      <c r="C826" s="9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</row>
    <row r="827" spans="1:19">
      <c r="A827" s="92"/>
      <c r="B827" s="92"/>
      <c r="C827" s="9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</row>
    <row r="828" spans="1:19">
      <c r="A828" s="92"/>
      <c r="B828" s="92"/>
      <c r="C828" s="9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</row>
    <row r="829" spans="1:19">
      <c r="A829" s="92"/>
      <c r="B829" s="92"/>
      <c r="C829" s="9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</row>
    <row r="830" spans="1:19">
      <c r="A830" s="92"/>
      <c r="B830" s="92"/>
      <c r="C830" s="9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</row>
    <row r="831" spans="1:19">
      <c r="A831" s="92"/>
      <c r="B831" s="92"/>
      <c r="C831" s="9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</row>
    <row r="832" spans="1:19">
      <c r="A832" s="92"/>
      <c r="B832" s="92"/>
      <c r="C832" s="9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</row>
    <row r="833" spans="1:19">
      <c r="A833" s="92"/>
      <c r="B833" s="92"/>
      <c r="C833" s="9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</row>
    <row r="834" spans="1:19">
      <c r="A834" s="92"/>
      <c r="B834" s="92"/>
      <c r="C834" s="9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</row>
    <row r="835" spans="1:19">
      <c r="A835" s="92"/>
      <c r="B835" s="92"/>
      <c r="C835" s="9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</row>
    <row r="836" spans="1:19">
      <c r="A836" s="92"/>
      <c r="B836" s="92"/>
      <c r="C836" s="9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</row>
    <row r="837" spans="1:19">
      <c r="A837" s="92"/>
      <c r="B837" s="92"/>
      <c r="C837" s="9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</row>
    <row r="838" spans="1:19">
      <c r="A838" s="92"/>
      <c r="B838" s="92"/>
      <c r="C838" s="9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</row>
    <row r="839" spans="1:19">
      <c r="A839" s="92"/>
      <c r="B839" s="92"/>
      <c r="C839" s="9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</row>
    <row r="840" spans="1:19">
      <c r="A840" s="92"/>
      <c r="B840" s="92"/>
      <c r="C840" s="9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</row>
    <row r="841" spans="1:19">
      <c r="A841" s="92"/>
      <c r="B841" s="92"/>
      <c r="C841" s="9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</row>
    <row r="842" spans="1:19">
      <c r="A842" s="92"/>
      <c r="B842" s="92"/>
      <c r="C842" s="9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</row>
    <row r="843" spans="1:19">
      <c r="A843" s="92"/>
      <c r="B843" s="92"/>
      <c r="C843" s="9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</row>
    <row r="844" spans="1:19">
      <c r="A844" s="92"/>
      <c r="B844" s="92"/>
      <c r="C844" s="9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</row>
    <row r="845" spans="1:19">
      <c r="A845" s="92"/>
      <c r="B845" s="92"/>
      <c r="C845" s="9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1:19">
      <c r="A846" s="92"/>
      <c r="B846" s="92"/>
      <c r="C846" s="9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1:19">
      <c r="A847" s="92"/>
      <c r="B847" s="92"/>
      <c r="C847" s="9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1:19">
      <c r="A848" s="92"/>
      <c r="B848" s="92"/>
      <c r="C848" s="9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1:19">
      <c r="A849" s="92"/>
      <c r="B849" s="92"/>
      <c r="C849" s="9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1:19">
      <c r="A850" s="92"/>
      <c r="B850" s="92"/>
      <c r="C850" s="9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1:19">
      <c r="A851" s="92"/>
      <c r="B851" s="92"/>
      <c r="C851" s="9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1:19">
      <c r="A852" s="92"/>
      <c r="B852" s="92"/>
      <c r="C852" s="9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1:19">
      <c r="A853" s="92"/>
      <c r="B853" s="92"/>
      <c r="C853" s="9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1:19">
      <c r="A854" s="92"/>
      <c r="B854" s="92"/>
      <c r="C854" s="9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1:19">
      <c r="A855" s="92"/>
      <c r="B855" s="92"/>
      <c r="C855" s="9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1:19">
      <c r="A856" s="92"/>
      <c r="B856" s="92"/>
      <c r="C856" s="9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1:19">
      <c r="A857" s="92"/>
      <c r="B857" s="92"/>
      <c r="C857" s="9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8" spans="1:19">
      <c r="A858" s="92"/>
      <c r="B858" s="92"/>
      <c r="C858" s="9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</row>
    <row r="859" spans="1:19">
      <c r="A859" s="92"/>
      <c r="B859" s="92"/>
      <c r="C859" s="9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</row>
    <row r="860" spans="1:19">
      <c r="A860" s="92"/>
      <c r="B860" s="92"/>
      <c r="C860" s="9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</row>
    <row r="861" spans="1:19">
      <c r="A861" s="92"/>
      <c r="B861" s="92"/>
      <c r="C861" s="9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</row>
    <row r="862" spans="1:19">
      <c r="A862" s="92"/>
      <c r="B862" s="92"/>
      <c r="C862" s="9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</row>
    <row r="863" spans="1:19">
      <c r="A863" s="92"/>
      <c r="B863" s="92"/>
      <c r="C863" s="9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</row>
    <row r="864" spans="1:19">
      <c r="A864" s="92"/>
      <c r="B864" s="92"/>
      <c r="C864" s="9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</row>
    <row r="865" spans="1:19">
      <c r="A865" s="92"/>
      <c r="B865" s="92"/>
      <c r="C865" s="9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</row>
    <row r="866" spans="1:19">
      <c r="A866" s="92"/>
      <c r="B866" s="92"/>
      <c r="C866" s="9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</row>
    <row r="867" spans="1:19">
      <c r="A867" s="92"/>
      <c r="B867" s="92"/>
      <c r="C867" s="9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</row>
    <row r="868" spans="1:19">
      <c r="A868" s="92"/>
      <c r="B868" s="92"/>
      <c r="C868" s="9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</row>
    <row r="869" spans="1:19">
      <c r="A869" s="92"/>
      <c r="B869" s="92"/>
      <c r="C869" s="9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</row>
    <row r="870" spans="1:19">
      <c r="A870" s="92"/>
      <c r="B870" s="92"/>
      <c r="C870" s="9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</row>
    <row r="871" spans="1:19">
      <c r="A871" s="92"/>
      <c r="B871" s="92"/>
      <c r="C871" s="9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</row>
    <row r="872" spans="1:19">
      <c r="A872" s="92"/>
      <c r="B872" s="92"/>
      <c r="C872" s="9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</row>
    <row r="873" spans="1:19">
      <c r="A873" s="92"/>
      <c r="B873" s="92"/>
      <c r="C873" s="9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</row>
    <row r="874" spans="1:19">
      <c r="A874" s="92"/>
      <c r="B874" s="92"/>
      <c r="C874" s="9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</row>
    <row r="875" spans="1:19">
      <c r="A875" s="92"/>
      <c r="B875" s="92"/>
      <c r="C875" s="9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</row>
    <row r="876" spans="1:19">
      <c r="A876" s="92"/>
      <c r="B876" s="92"/>
      <c r="C876" s="9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</row>
    <row r="877" spans="1:19">
      <c r="A877" s="92"/>
      <c r="B877" s="92"/>
      <c r="C877" s="9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</row>
    <row r="878" spans="1:19">
      <c r="A878" s="92"/>
      <c r="B878" s="92"/>
      <c r="C878" s="9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</row>
    <row r="879" spans="1:19">
      <c r="A879" s="92"/>
      <c r="B879" s="92"/>
      <c r="C879" s="9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</row>
    <row r="880" spans="1:19">
      <c r="A880" s="92"/>
      <c r="B880" s="92"/>
      <c r="C880" s="9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</row>
    <row r="881" spans="1:19">
      <c r="A881" s="92"/>
      <c r="B881" s="92"/>
      <c r="C881" s="9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</row>
    <row r="882" spans="1:19">
      <c r="A882" s="92"/>
      <c r="B882" s="92"/>
      <c r="C882" s="9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</row>
    <row r="883" spans="1:19">
      <c r="A883" s="92"/>
      <c r="B883" s="92"/>
      <c r="C883" s="9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</row>
    <row r="884" spans="1:19">
      <c r="A884" s="92"/>
      <c r="B884" s="92"/>
      <c r="C884" s="9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</row>
    <row r="885" spans="1:19">
      <c r="A885" s="92"/>
      <c r="B885" s="92"/>
      <c r="C885" s="9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</row>
    <row r="886" spans="1:19">
      <c r="A886" s="92"/>
      <c r="B886" s="92"/>
      <c r="C886" s="9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</row>
    <row r="887" spans="1:19">
      <c r="A887" s="92"/>
      <c r="B887" s="92"/>
      <c r="C887" s="9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</row>
    <row r="888" spans="1:19">
      <c r="A888" s="92"/>
      <c r="B888" s="92"/>
      <c r="C888" s="9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</row>
    <row r="889" spans="1:19">
      <c r="A889" s="92"/>
      <c r="B889" s="92"/>
      <c r="C889" s="9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</row>
    <row r="890" spans="1:19">
      <c r="A890" s="92"/>
      <c r="B890" s="92"/>
      <c r="C890" s="9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</row>
    <row r="891" spans="1:19">
      <c r="A891" s="92"/>
      <c r="B891" s="92"/>
      <c r="C891" s="9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</row>
    <row r="892" spans="1:19">
      <c r="A892" s="92"/>
      <c r="B892" s="92"/>
      <c r="C892" s="9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</row>
    <row r="893" spans="1:19">
      <c r="A893" s="92"/>
      <c r="B893" s="92"/>
      <c r="C893" s="9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</row>
    <row r="894" spans="1:19">
      <c r="A894" s="92"/>
      <c r="B894" s="92"/>
      <c r="C894" s="9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</row>
    <row r="895" spans="1:19">
      <c r="A895" s="92"/>
      <c r="B895" s="92"/>
      <c r="C895" s="9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</row>
    <row r="896" spans="1:19">
      <c r="A896" s="92"/>
      <c r="B896" s="92"/>
      <c r="C896" s="9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</row>
    <row r="897" spans="1:19">
      <c r="A897" s="92"/>
      <c r="B897" s="92"/>
      <c r="C897" s="9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</row>
    <row r="898" spans="1:19">
      <c r="A898" s="92"/>
      <c r="B898" s="92"/>
      <c r="C898" s="9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</row>
    <row r="899" spans="1:19">
      <c r="A899" s="92"/>
      <c r="B899" s="92"/>
      <c r="C899" s="9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</row>
    <row r="900" spans="1:19">
      <c r="A900" s="92"/>
      <c r="B900" s="92"/>
      <c r="C900" s="9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</row>
    <row r="901" spans="1:19">
      <c r="A901" s="92"/>
      <c r="B901" s="92"/>
      <c r="C901" s="9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</row>
    <row r="902" spans="1:19">
      <c r="A902" s="92"/>
      <c r="B902" s="92"/>
      <c r="C902" s="9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</row>
    <row r="903" spans="1:19">
      <c r="A903" s="92"/>
      <c r="B903" s="92"/>
      <c r="C903" s="9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</row>
    <row r="904" spans="1:19">
      <c r="A904" s="92"/>
      <c r="B904" s="92"/>
      <c r="C904" s="9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</row>
    <row r="905" spans="1:19">
      <c r="A905" s="92"/>
      <c r="B905" s="92"/>
      <c r="C905" s="9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</row>
    <row r="906" spans="1:19">
      <c r="A906" s="92"/>
      <c r="B906" s="92"/>
      <c r="C906" s="9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</row>
    <row r="907" spans="1:19">
      <c r="A907" s="92"/>
      <c r="B907" s="92"/>
      <c r="C907" s="9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</row>
    <row r="908" spans="1:19">
      <c r="A908" s="92"/>
      <c r="B908" s="92"/>
      <c r="C908" s="9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</row>
    <row r="909" spans="1:19">
      <c r="A909" s="92"/>
      <c r="B909" s="92"/>
      <c r="C909" s="9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</row>
    <row r="910" spans="1:19">
      <c r="A910" s="92"/>
      <c r="B910" s="92"/>
      <c r="C910" s="9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</row>
    <row r="911" spans="1:19">
      <c r="A911" s="92"/>
      <c r="B911" s="92"/>
      <c r="C911" s="9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</row>
    <row r="912" spans="1:19">
      <c r="A912" s="92"/>
      <c r="B912" s="92"/>
      <c r="C912" s="9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</row>
    <row r="913" spans="1:19">
      <c r="A913" s="92"/>
      <c r="B913" s="92"/>
      <c r="C913" s="9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</row>
    <row r="914" spans="1:19">
      <c r="A914" s="92"/>
      <c r="B914" s="92"/>
      <c r="C914" s="9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</row>
    <row r="915" spans="1:19">
      <c r="A915" s="92"/>
      <c r="B915" s="92"/>
      <c r="C915" s="9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</row>
    <row r="916" spans="1:19">
      <c r="A916" s="92"/>
      <c r="B916" s="92"/>
      <c r="C916" s="9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</row>
    <row r="917" spans="1:19">
      <c r="A917" s="92"/>
      <c r="B917" s="92"/>
      <c r="C917" s="9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</row>
    <row r="918" spans="1:19">
      <c r="A918" s="92"/>
      <c r="B918" s="92"/>
      <c r="C918" s="9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</row>
    <row r="919" spans="1:19">
      <c r="A919" s="92"/>
      <c r="B919" s="92"/>
      <c r="C919" s="9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</row>
    <row r="920" spans="1:19">
      <c r="A920" s="92"/>
      <c r="B920" s="92"/>
      <c r="C920" s="9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</row>
    <row r="921" spans="1:19">
      <c r="A921" s="92"/>
      <c r="B921" s="92"/>
      <c r="C921" s="9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</row>
    <row r="922" spans="1:19">
      <c r="A922" s="92"/>
      <c r="B922" s="92"/>
      <c r="C922" s="9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</row>
    <row r="923" spans="1:19">
      <c r="A923" s="92"/>
      <c r="B923" s="92"/>
      <c r="C923" s="9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</row>
    <row r="924" spans="1:19">
      <c r="A924" s="92"/>
      <c r="B924" s="92"/>
      <c r="C924" s="9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</row>
    <row r="925" spans="1:19">
      <c r="A925" s="92"/>
      <c r="B925" s="92"/>
      <c r="C925" s="9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</row>
    <row r="926" spans="1:19">
      <c r="A926" s="92"/>
      <c r="B926" s="92"/>
      <c r="C926" s="9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</row>
    <row r="927" spans="1:19">
      <c r="A927" s="92"/>
      <c r="B927" s="92"/>
      <c r="C927" s="9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</row>
    <row r="928" spans="1:19">
      <c r="A928" s="92"/>
      <c r="B928" s="92"/>
      <c r="C928" s="9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</row>
    <row r="929" spans="1:19">
      <c r="A929" s="92"/>
      <c r="B929" s="92"/>
      <c r="C929" s="9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</row>
    <row r="930" spans="1:19">
      <c r="A930" s="92"/>
      <c r="B930" s="92"/>
      <c r="C930" s="9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</row>
    <row r="931" spans="1:19">
      <c r="A931" s="92"/>
      <c r="B931" s="92"/>
      <c r="C931" s="9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</row>
    <row r="932" spans="1:19">
      <c r="A932" s="92"/>
      <c r="B932" s="92"/>
      <c r="C932" s="9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</row>
    <row r="933" spans="1:19">
      <c r="A933" s="92"/>
      <c r="B933" s="92"/>
      <c r="C933" s="9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</row>
    <row r="934" spans="1:19">
      <c r="A934" s="92"/>
      <c r="B934" s="92"/>
      <c r="C934" s="9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</row>
    <row r="935" spans="1:19">
      <c r="A935" s="92"/>
      <c r="B935" s="92"/>
      <c r="C935" s="9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</row>
    <row r="936" spans="1:19">
      <c r="A936" s="92"/>
      <c r="B936" s="92"/>
      <c r="C936" s="9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</row>
    <row r="937" spans="1:19">
      <c r="A937" s="92"/>
      <c r="B937" s="92"/>
      <c r="C937" s="9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</row>
    <row r="938" spans="1:19">
      <c r="A938" s="92"/>
      <c r="B938" s="92"/>
      <c r="C938" s="9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</row>
    <row r="939" spans="1:19">
      <c r="A939" s="92"/>
      <c r="B939" s="92"/>
      <c r="C939" s="9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</row>
    <row r="940" spans="1:19">
      <c r="A940" s="92"/>
      <c r="B940" s="92"/>
      <c r="C940" s="9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</row>
    <row r="941" spans="1:19">
      <c r="A941" s="92"/>
      <c r="B941" s="92"/>
      <c r="C941" s="9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</row>
    <row r="942" spans="1:19">
      <c r="A942" s="92"/>
      <c r="B942" s="92"/>
      <c r="C942" s="9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</row>
    <row r="943" spans="1:19">
      <c r="A943" s="92"/>
      <c r="B943" s="92"/>
      <c r="C943" s="9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</row>
    <row r="944" spans="1:19">
      <c r="A944" s="92"/>
      <c r="B944" s="92"/>
      <c r="C944" s="9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</row>
    <row r="945" spans="1:19">
      <c r="A945" s="92"/>
      <c r="B945" s="92"/>
      <c r="C945" s="9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</row>
    <row r="946" spans="1:19">
      <c r="A946" s="92"/>
      <c r="B946" s="92"/>
      <c r="C946" s="9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</row>
    <row r="947" spans="1:19">
      <c r="A947" s="92"/>
      <c r="B947" s="92"/>
      <c r="C947" s="9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</row>
    <row r="948" spans="1:19">
      <c r="A948" s="92"/>
      <c r="B948" s="92"/>
      <c r="C948" s="9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</row>
    <row r="949" spans="1:19">
      <c r="A949" s="92"/>
      <c r="B949" s="92"/>
      <c r="C949" s="9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</row>
    <row r="950" spans="1:19">
      <c r="A950" s="92"/>
      <c r="B950" s="92"/>
      <c r="C950" s="9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</row>
    <row r="951" spans="1:19">
      <c r="A951" s="92"/>
      <c r="B951" s="92"/>
      <c r="C951" s="9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</row>
    <row r="952" spans="1:19">
      <c r="A952" s="92"/>
      <c r="B952" s="92"/>
      <c r="C952" s="9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</row>
    <row r="953" spans="1:19">
      <c r="A953" s="92"/>
      <c r="B953" s="92"/>
      <c r="C953" s="9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</row>
    <row r="954" spans="1:19">
      <c r="A954" s="92"/>
      <c r="B954" s="92"/>
      <c r="C954" s="9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</row>
    <row r="955" spans="1:19">
      <c r="A955" s="92"/>
      <c r="B955" s="92"/>
      <c r="C955" s="9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</row>
    <row r="956" spans="1:19">
      <c r="A956" s="92"/>
      <c r="B956" s="92"/>
      <c r="C956" s="9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</row>
    <row r="957" spans="1:19">
      <c r="A957" s="92"/>
      <c r="B957" s="92"/>
      <c r="C957" s="9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</row>
    <row r="958" spans="1:19">
      <c r="A958" s="92"/>
      <c r="B958" s="92"/>
      <c r="C958" s="9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</row>
    <row r="959" spans="1:19">
      <c r="A959" s="92"/>
      <c r="B959" s="92"/>
      <c r="C959" s="9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</row>
    <row r="960" spans="1:19">
      <c r="A960" s="92"/>
      <c r="B960" s="92"/>
      <c r="C960" s="9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</row>
    <row r="961" spans="1:19">
      <c r="A961" s="92"/>
      <c r="B961" s="92"/>
      <c r="C961" s="9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</row>
    <row r="962" spans="1:19">
      <c r="A962" s="92"/>
      <c r="B962" s="92"/>
      <c r="C962" s="9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</row>
    <row r="963" spans="1:19">
      <c r="A963" s="92"/>
      <c r="B963" s="92"/>
      <c r="C963" s="9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</row>
    <row r="964" spans="1:19">
      <c r="A964" s="92"/>
      <c r="B964" s="92"/>
      <c r="C964" s="9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</row>
    <row r="965" spans="1:19">
      <c r="A965" s="92"/>
      <c r="B965" s="92"/>
      <c r="C965" s="9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</row>
    <row r="966" spans="1:19">
      <c r="A966" s="92"/>
      <c r="B966" s="92"/>
      <c r="C966" s="9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</row>
    <row r="967" spans="1:19">
      <c r="A967" s="92"/>
      <c r="B967" s="92"/>
      <c r="C967" s="9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</row>
    <row r="968" spans="1:19">
      <c r="A968" s="92"/>
      <c r="B968" s="92"/>
      <c r="C968" s="9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</row>
    <row r="969" spans="1:19">
      <c r="A969" s="92"/>
      <c r="B969" s="92"/>
      <c r="C969" s="9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</row>
    <row r="970" spans="1:19">
      <c r="A970" s="92"/>
      <c r="B970" s="92"/>
      <c r="C970" s="9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</row>
    <row r="971" spans="1:19">
      <c r="A971" s="92"/>
      <c r="B971" s="92"/>
      <c r="C971" s="9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</row>
    <row r="972" spans="1:19">
      <c r="A972" s="92"/>
      <c r="B972" s="92"/>
      <c r="C972" s="9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</row>
    <row r="973" spans="1:19">
      <c r="A973" s="92"/>
      <c r="B973" s="92"/>
      <c r="C973" s="9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</row>
    <row r="974" spans="1:19">
      <c r="A974" s="92"/>
      <c r="B974" s="92"/>
      <c r="C974" s="9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</row>
    <row r="975" spans="1:19">
      <c r="A975" s="92"/>
      <c r="B975" s="92"/>
      <c r="C975" s="9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</row>
    <row r="976" spans="1:19">
      <c r="A976" s="92"/>
      <c r="B976" s="92"/>
      <c r="C976" s="9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</row>
    <row r="977" spans="1:19">
      <c r="A977" s="92"/>
      <c r="B977" s="92"/>
      <c r="C977" s="9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</row>
    <row r="978" spans="1:19">
      <c r="A978" s="92"/>
      <c r="B978" s="92"/>
      <c r="C978" s="9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</row>
    <row r="979" spans="1:19">
      <c r="A979" s="92"/>
      <c r="B979" s="92"/>
      <c r="C979" s="9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</row>
    <row r="980" spans="1:19">
      <c r="A980" s="92"/>
      <c r="B980" s="92"/>
      <c r="C980" s="9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</row>
    <row r="981" spans="1:19">
      <c r="A981" s="92"/>
      <c r="B981" s="92"/>
      <c r="C981" s="9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</row>
    <row r="982" spans="1:19">
      <c r="A982" s="92"/>
      <c r="B982" s="92"/>
      <c r="C982" s="9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</row>
    <row r="983" spans="1:19">
      <c r="A983" s="92"/>
      <c r="B983" s="92"/>
      <c r="C983" s="9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</row>
    <row r="984" spans="1:19">
      <c r="A984" s="92"/>
      <c r="B984" s="92"/>
      <c r="C984" s="9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</row>
    <row r="985" spans="1:19">
      <c r="A985" s="92"/>
      <c r="B985" s="92"/>
      <c r="C985" s="9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</row>
    <row r="986" spans="1:19">
      <c r="A986" s="92"/>
      <c r="B986" s="92"/>
      <c r="C986" s="9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</row>
    <row r="987" spans="1:19">
      <c r="A987" s="92"/>
      <c r="B987" s="92"/>
      <c r="C987" s="9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</row>
    <row r="988" spans="1:19">
      <c r="A988" s="92"/>
      <c r="B988" s="92"/>
      <c r="C988" s="9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</row>
    <row r="989" spans="1:19">
      <c r="A989" s="92"/>
      <c r="B989" s="92"/>
      <c r="C989" s="9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</row>
    <row r="990" spans="1:19">
      <c r="A990" s="92"/>
      <c r="B990" s="92"/>
      <c r="C990" s="9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</row>
    <row r="991" spans="1:19">
      <c r="A991" s="92"/>
      <c r="B991" s="92"/>
      <c r="C991" s="9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</row>
    <row r="992" spans="1:19">
      <c r="A992" s="92"/>
      <c r="B992" s="92"/>
      <c r="C992" s="9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</row>
    <row r="993" spans="1:19">
      <c r="A993" s="92"/>
      <c r="B993" s="92"/>
      <c r="C993" s="9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</row>
    <row r="994" spans="1:19">
      <c r="A994" s="92"/>
      <c r="B994" s="92"/>
      <c r="C994" s="94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</row>
    <row r="995" spans="1:19">
      <c r="A995" s="92"/>
      <c r="B995" s="92"/>
      <c r="C995" s="94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</row>
    <row r="996" spans="1:19">
      <c r="A996" s="92"/>
      <c r="B996" s="92"/>
      <c r="C996" s="94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</row>
    <row r="997" spans="1:19">
      <c r="A997" s="92"/>
      <c r="B997" s="92"/>
      <c r="C997" s="94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</row>
    <row r="998" spans="1:19">
      <c r="A998" s="92"/>
      <c r="B998" s="92"/>
      <c r="C998" s="94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</row>
    <row r="999" spans="1:19">
      <c r="A999" s="92"/>
      <c r="B999" s="92"/>
      <c r="C999" s="94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</row>
    <row r="1000" spans="1:19">
      <c r="A1000" s="92"/>
      <c r="B1000" s="92"/>
      <c r="C1000" s="94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</row>
    <row r="1001" spans="1:19">
      <c r="A1001" s="92"/>
      <c r="B1001" s="92"/>
      <c r="C1001" s="94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</row>
    <row r="1002" spans="1:19">
      <c r="A1002" s="92"/>
      <c r="B1002" s="92"/>
      <c r="C1002" s="94"/>
      <c r="D1002" s="92"/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</row>
    <row r="1003" spans="1:19">
      <c r="A1003" s="92"/>
      <c r="B1003" s="92"/>
      <c r="C1003" s="94"/>
      <c r="D1003" s="92"/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</row>
    <row r="1004" spans="1:19">
      <c r="A1004" s="92"/>
      <c r="B1004" s="92"/>
      <c r="C1004" s="94"/>
      <c r="D1004" s="92"/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</row>
    <row r="1005" spans="1:19">
      <c r="A1005" s="92"/>
      <c r="B1005" s="92"/>
      <c r="C1005" s="94"/>
      <c r="D1005" s="92"/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</row>
    <row r="1006" spans="1:19">
      <c r="A1006" s="92"/>
      <c r="B1006" s="92"/>
      <c r="C1006" s="94"/>
      <c r="D1006" s="92"/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</row>
    <row r="1007" spans="1:19">
      <c r="A1007" s="92"/>
      <c r="B1007" s="92"/>
      <c r="C1007" s="94"/>
      <c r="D1007" s="92"/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</row>
    <row r="1008" spans="1:19">
      <c r="A1008" s="92"/>
      <c r="B1008" s="92"/>
      <c r="C1008" s="94"/>
      <c r="D1008" s="92"/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</row>
    <row r="1009" spans="1:19">
      <c r="A1009" s="92"/>
      <c r="B1009" s="92"/>
      <c r="C1009" s="94"/>
      <c r="D1009" s="92"/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</row>
    <row r="1010" spans="1:19">
      <c r="A1010" s="92"/>
      <c r="B1010" s="92"/>
      <c r="C1010" s="94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</row>
    <row r="1011" spans="1:19">
      <c r="A1011" s="92"/>
      <c r="B1011" s="92"/>
      <c r="C1011" s="94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</row>
    <row r="1012" spans="1:19">
      <c r="A1012" s="92"/>
      <c r="B1012" s="92"/>
      <c r="C1012" s="94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</row>
    <row r="1013" spans="1:19">
      <c r="A1013" s="92"/>
      <c r="B1013" s="92"/>
      <c r="C1013" s="94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</row>
    <row r="1014" spans="1:19">
      <c r="A1014" s="92"/>
      <c r="B1014" s="92"/>
      <c r="C1014" s="94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</row>
    <row r="1015" spans="1:19">
      <c r="A1015" s="92"/>
      <c r="B1015" s="92"/>
      <c r="C1015" s="94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</row>
    <row r="1016" spans="1:19">
      <c r="A1016" s="92"/>
      <c r="B1016" s="92"/>
      <c r="C1016" s="94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</row>
    <row r="1017" spans="1:19">
      <c r="A1017" s="92"/>
      <c r="B1017" s="92"/>
      <c r="C1017" s="94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</row>
    <row r="1018" spans="1:19">
      <c r="A1018" s="92"/>
      <c r="B1018" s="92"/>
      <c r="C1018" s="94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</row>
    <row r="1019" spans="1:19">
      <c r="A1019" s="92"/>
      <c r="B1019" s="92"/>
      <c r="C1019" s="94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</row>
    <row r="1020" spans="1:19">
      <c r="A1020" s="92"/>
      <c r="B1020" s="92"/>
      <c r="C1020" s="94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</row>
    <row r="1021" spans="1:19">
      <c r="A1021" s="92"/>
      <c r="B1021" s="92"/>
      <c r="C1021" s="94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</row>
    <row r="1022" spans="1:19">
      <c r="A1022" s="92"/>
      <c r="B1022" s="92"/>
      <c r="C1022" s="94"/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</row>
    <row r="1023" spans="1:19">
      <c r="A1023" s="92"/>
      <c r="B1023" s="92"/>
      <c r="C1023" s="94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</row>
    <row r="1024" spans="1:19">
      <c r="A1024" s="92"/>
      <c r="B1024" s="92"/>
      <c r="C1024" s="94"/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</row>
    <row r="1025" spans="1:19">
      <c r="A1025" s="92"/>
      <c r="B1025" s="92"/>
      <c r="C1025" s="94"/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</row>
    <row r="1026" spans="1:19">
      <c r="A1026" s="92"/>
      <c r="B1026" s="92"/>
      <c r="C1026" s="94"/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</row>
    <row r="1027" spans="1:19">
      <c r="A1027" s="92"/>
      <c r="B1027" s="92"/>
      <c r="C1027" s="94"/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</row>
    <row r="1028" spans="1:19">
      <c r="A1028" s="92"/>
      <c r="B1028" s="92"/>
      <c r="C1028" s="94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</row>
    <row r="1029" spans="1:19">
      <c r="A1029" s="92"/>
      <c r="B1029" s="92"/>
      <c r="C1029" s="94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</row>
    <row r="1030" spans="1:19">
      <c r="A1030" s="92"/>
      <c r="B1030" s="92"/>
      <c r="C1030" s="94"/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</row>
    <row r="1031" spans="1:19">
      <c r="A1031" s="92"/>
      <c r="B1031" s="92"/>
      <c r="C1031" s="94"/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</row>
    <row r="1032" spans="1:19">
      <c r="A1032" s="92"/>
      <c r="B1032" s="92"/>
      <c r="C1032" s="94"/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</row>
    <row r="1033" spans="1:19">
      <c r="A1033" s="92"/>
      <c r="B1033" s="92"/>
      <c r="C1033" s="94"/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</row>
    <row r="1034" spans="1:19">
      <c r="A1034" s="92"/>
      <c r="B1034" s="92"/>
      <c r="C1034" s="94"/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</row>
    <row r="1035" spans="1:19">
      <c r="A1035" s="92"/>
      <c r="B1035" s="92"/>
      <c r="C1035" s="94"/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</row>
    <row r="1036" spans="1:19">
      <c r="A1036" s="92"/>
      <c r="B1036" s="92"/>
      <c r="C1036" s="94"/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</row>
    <row r="1037" spans="1:19">
      <c r="A1037" s="92"/>
      <c r="B1037" s="92"/>
      <c r="C1037" s="94"/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</row>
    <row r="1038" spans="1:19">
      <c r="A1038" s="92"/>
      <c r="B1038" s="92"/>
      <c r="C1038" s="94"/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1:19">
      <c r="A1039" s="92"/>
      <c r="B1039" s="92"/>
      <c r="C1039" s="94"/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1:19">
      <c r="A1040" s="92"/>
      <c r="B1040" s="92"/>
      <c r="C1040" s="94"/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1:19">
      <c r="A1041" s="92"/>
      <c r="B1041" s="92"/>
      <c r="C1041" s="94"/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1:19">
      <c r="A1042" s="92"/>
      <c r="B1042" s="92"/>
      <c r="C1042" s="94"/>
      <c r="D1042" s="92"/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1:19">
      <c r="A1043" s="92"/>
      <c r="B1043" s="92"/>
      <c r="C1043" s="94"/>
      <c r="D1043" s="92"/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1:19">
      <c r="A1044" s="92"/>
      <c r="B1044" s="92"/>
      <c r="C1044" s="94"/>
      <c r="D1044" s="92"/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1:19">
      <c r="A1045" s="92"/>
      <c r="B1045" s="92"/>
      <c r="C1045" s="94"/>
      <c r="D1045" s="92"/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1:19">
      <c r="A1046" s="92"/>
      <c r="B1046" s="92"/>
      <c r="C1046" s="94"/>
      <c r="D1046" s="92"/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1:19">
      <c r="A1047" s="92"/>
      <c r="B1047" s="92"/>
      <c r="C1047" s="94"/>
      <c r="D1047" s="92"/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1:19">
      <c r="A1048" s="92"/>
      <c r="B1048" s="92"/>
      <c r="C1048" s="94"/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1:19">
      <c r="A1049" s="92"/>
      <c r="B1049" s="92"/>
      <c r="C1049" s="94"/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1:19">
      <c r="A1050" s="92"/>
      <c r="B1050" s="92"/>
      <c r="C1050" s="94"/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1:19">
      <c r="A1051" s="92"/>
      <c r="B1051" s="92"/>
      <c r="C1051" s="94"/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2" spans="1:19">
      <c r="A1052" s="92"/>
      <c r="B1052" s="92"/>
      <c r="C1052" s="94"/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</row>
    <row r="1053" spans="1:19">
      <c r="A1053" s="92"/>
      <c r="B1053" s="92"/>
      <c r="C1053" s="94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</row>
    <row r="1054" spans="1:19">
      <c r="A1054" s="92"/>
      <c r="B1054" s="92"/>
      <c r="C1054" s="94"/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</row>
    <row r="1055" spans="1:19">
      <c r="A1055" s="92"/>
      <c r="B1055" s="92"/>
      <c r="C1055" s="94"/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</row>
    <row r="1056" spans="1:19">
      <c r="A1056" s="92"/>
      <c r="B1056" s="92"/>
      <c r="C1056" s="94"/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</row>
    <row r="1057" spans="1:19">
      <c r="A1057" s="92"/>
      <c r="B1057" s="92"/>
      <c r="C1057" s="94"/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</row>
    <row r="1058" spans="1:19">
      <c r="A1058" s="92"/>
      <c r="B1058" s="92"/>
      <c r="C1058" s="94"/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</row>
    <row r="1059" spans="1:19">
      <c r="A1059" s="92"/>
      <c r="B1059" s="92"/>
      <c r="C1059" s="94"/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</row>
    <row r="1060" spans="1:19">
      <c r="A1060" s="92"/>
      <c r="B1060" s="92"/>
      <c r="C1060" s="94"/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</row>
    <row r="1061" spans="1:19">
      <c r="A1061" s="92"/>
      <c r="B1061" s="92"/>
      <c r="C1061" s="94"/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</row>
    <row r="1062" spans="1:19">
      <c r="A1062" s="92"/>
      <c r="B1062" s="92"/>
      <c r="C1062" s="94"/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</row>
    <row r="1063" spans="1:19">
      <c r="A1063" s="92"/>
      <c r="B1063" s="92"/>
      <c r="C1063" s="94"/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</row>
    <row r="1064" spans="1:19">
      <c r="A1064" s="92"/>
      <c r="B1064" s="92"/>
      <c r="C1064" s="94"/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</row>
    <row r="1065" spans="1:19">
      <c r="A1065" s="92"/>
      <c r="B1065" s="92"/>
      <c r="C1065" s="94"/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</row>
    <row r="1066" spans="1:19">
      <c r="A1066" s="92"/>
      <c r="B1066" s="92"/>
      <c r="C1066" s="94"/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</row>
    <row r="1067" spans="1:19">
      <c r="A1067" s="92"/>
      <c r="B1067" s="92"/>
      <c r="C1067" s="94"/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</row>
    <row r="1068" spans="1:19">
      <c r="A1068" s="92"/>
      <c r="B1068" s="92"/>
      <c r="C1068" s="94"/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</row>
    <row r="1069" spans="1:19">
      <c r="A1069" s="92"/>
      <c r="B1069" s="92"/>
      <c r="C1069" s="94"/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</row>
    <row r="1070" spans="1:19">
      <c r="A1070" s="92"/>
      <c r="B1070" s="92"/>
      <c r="C1070" s="94"/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</row>
    <row r="1071" spans="1:19">
      <c r="A1071" s="92"/>
      <c r="B1071" s="92"/>
      <c r="C1071" s="94"/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</row>
    <row r="1072" spans="1:19">
      <c r="A1072" s="92"/>
      <c r="B1072" s="92"/>
      <c r="C1072" s="94"/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</row>
    <row r="1073" spans="1:19">
      <c r="A1073" s="92"/>
      <c r="B1073" s="92"/>
      <c r="C1073" s="94"/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</row>
    <row r="1074" spans="1:19">
      <c r="A1074" s="92"/>
      <c r="B1074" s="92"/>
      <c r="C1074" s="94"/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</row>
    <row r="1075" spans="1:19">
      <c r="A1075" s="92"/>
      <c r="B1075" s="92"/>
      <c r="C1075" s="94"/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</row>
    <row r="1076" spans="1:19">
      <c r="A1076" s="92"/>
      <c r="B1076" s="92"/>
      <c r="C1076" s="94"/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</row>
    <row r="1077" spans="1:19">
      <c r="A1077" s="92"/>
      <c r="B1077" s="92"/>
      <c r="C1077" s="94"/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</row>
    <row r="1078" spans="1:19">
      <c r="A1078" s="92"/>
      <c r="B1078" s="92"/>
      <c r="C1078" s="94"/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</row>
    <row r="1079" spans="1:19">
      <c r="A1079" s="92"/>
      <c r="B1079" s="92"/>
      <c r="C1079" s="94"/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</row>
    <row r="1080" spans="1:19">
      <c r="A1080" s="92"/>
      <c r="B1080" s="92"/>
      <c r="C1080" s="94"/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</row>
    <row r="1081" spans="1:19">
      <c r="A1081" s="92"/>
      <c r="B1081" s="92"/>
      <c r="C1081" s="94"/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</row>
    <row r="1082" spans="1:19">
      <c r="A1082" s="92"/>
      <c r="B1082" s="92"/>
      <c r="C1082" s="94"/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</row>
    <row r="1083" spans="1:19">
      <c r="A1083" s="92"/>
      <c r="B1083" s="92"/>
      <c r="C1083" s="94"/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</row>
    <row r="1084" spans="1:19">
      <c r="A1084" s="92"/>
      <c r="B1084" s="92"/>
      <c r="C1084" s="94"/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</row>
    <row r="1085" spans="1:19">
      <c r="A1085" s="92"/>
      <c r="B1085" s="92"/>
      <c r="C1085" s="94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</row>
    <row r="1086" spans="1:19">
      <c r="A1086" s="92"/>
      <c r="B1086" s="92"/>
      <c r="C1086" s="94"/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</row>
    <row r="1087" spans="1:19">
      <c r="A1087" s="92"/>
      <c r="B1087" s="92"/>
      <c r="C1087" s="94"/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</row>
    <row r="1088" spans="1:19">
      <c r="A1088" s="92"/>
      <c r="B1088" s="92"/>
      <c r="C1088" s="94"/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</row>
    <row r="1089" spans="1:19">
      <c r="A1089" s="92"/>
      <c r="B1089" s="92"/>
      <c r="C1089" s="94"/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</row>
    <row r="1090" spans="1:19">
      <c r="A1090" s="92"/>
      <c r="B1090" s="92"/>
      <c r="C1090" s="94"/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</row>
    <row r="1091" spans="1:19">
      <c r="A1091" s="92"/>
      <c r="B1091" s="92"/>
      <c r="C1091" s="94"/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</row>
    <row r="1092" spans="1:19">
      <c r="A1092" s="92"/>
      <c r="B1092" s="92"/>
      <c r="C1092" s="94"/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</row>
    <row r="1093" spans="1:19">
      <c r="A1093" s="92"/>
      <c r="B1093" s="92"/>
      <c r="C1093" s="94"/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</row>
    <row r="1094" spans="1:19">
      <c r="A1094" s="92"/>
      <c r="B1094" s="92"/>
      <c r="C1094" s="94"/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  <c r="S1094" s="92"/>
    </row>
    <row r="1095" spans="1:19">
      <c r="A1095" s="92"/>
      <c r="B1095" s="92"/>
      <c r="C1095" s="94"/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  <c r="S1095" s="92"/>
    </row>
    <row r="1096" spans="1:19">
      <c r="A1096" s="92"/>
      <c r="B1096" s="92"/>
      <c r="C1096" s="94"/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  <c r="S1096" s="92"/>
    </row>
    <row r="1097" spans="1:19">
      <c r="A1097" s="92"/>
      <c r="B1097" s="92"/>
      <c r="C1097" s="94"/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</row>
    <row r="1098" spans="1:19">
      <c r="A1098" s="92"/>
      <c r="B1098" s="92"/>
      <c r="C1098" s="94"/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</row>
    <row r="1099" spans="1:19">
      <c r="A1099" s="92"/>
      <c r="B1099" s="92"/>
      <c r="C1099" s="94"/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</row>
    <row r="1100" spans="1:19">
      <c r="A1100" s="92"/>
      <c r="B1100" s="92"/>
      <c r="C1100" s="94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</row>
    <row r="1101" spans="1:19">
      <c r="A1101" s="92"/>
      <c r="B1101" s="92"/>
      <c r="C1101" s="94"/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  <c r="S1101" s="92"/>
    </row>
    <row r="1102" spans="1:19">
      <c r="A1102" s="92"/>
      <c r="B1102" s="92"/>
      <c r="C1102" s="94"/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  <c r="S1102" s="92"/>
    </row>
    <row r="1103" spans="1:19">
      <c r="A1103" s="92"/>
      <c r="B1103" s="92"/>
      <c r="C1103" s="94"/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  <c r="S1103" s="92"/>
    </row>
    <row r="1104" spans="1:19">
      <c r="A1104" s="92"/>
      <c r="B1104" s="92"/>
      <c r="C1104" s="94"/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  <c r="S1104" s="92"/>
    </row>
    <row r="1105" spans="1:19">
      <c r="A1105" s="92"/>
      <c r="B1105" s="92"/>
      <c r="C1105" s="94"/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  <c r="S1105" s="92"/>
    </row>
    <row r="1106" spans="1:19">
      <c r="A1106" s="92"/>
      <c r="B1106" s="92"/>
      <c r="C1106" s="94"/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  <c r="S1106" s="92"/>
    </row>
    <row r="1107" spans="1:19">
      <c r="A1107" s="92"/>
      <c r="B1107" s="92"/>
      <c r="C1107" s="94"/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  <c r="S1107" s="92"/>
    </row>
    <row r="1108" spans="1:19">
      <c r="A1108" s="92"/>
      <c r="B1108" s="92"/>
      <c r="C1108" s="94"/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  <c r="S1108" s="92"/>
    </row>
    <row r="1109" spans="1:19">
      <c r="A1109" s="92"/>
      <c r="B1109" s="92"/>
      <c r="C1109" s="94"/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  <c r="S1109" s="92"/>
    </row>
    <row r="1110" spans="1:19">
      <c r="A1110" s="92"/>
      <c r="B1110" s="92"/>
      <c r="C1110" s="94"/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</row>
    <row r="1111" spans="1:19">
      <c r="A1111" s="92"/>
      <c r="B1111" s="92"/>
      <c r="C1111" s="94"/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</row>
    <row r="1112" spans="1:19">
      <c r="A1112" s="92"/>
      <c r="B1112" s="92"/>
      <c r="C1112" s="94"/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</row>
    <row r="1113" spans="1:19">
      <c r="A1113" s="92"/>
      <c r="B1113" s="92"/>
      <c r="C1113" s="94"/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</row>
    <row r="1114" spans="1:19">
      <c r="A1114" s="92"/>
      <c r="B1114" s="92"/>
      <c r="C1114" s="94"/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</row>
    <row r="1115" spans="1:19">
      <c r="A1115" s="92"/>
      <c r="B1115" s="92"/>
      <c r="C1115" s="94"/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</row>
    <row r="1116" spans="1:19">
      <c r="A1116" s="92"/>
      <c r="B1116" s="92"/>
      <c r="C1116" s="94"/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</row>
    <row r="1117" spans="1:19">
      <c r="A1117" s="92"/>
      <c r="B1117" s="92"/>
      <c r="C1117" s="94"/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</row>
    <row r="1118" spans="1:19">
      <c r="A1118" s="92"/>
      <c r="B1118" s="92"/>
      <c r="C1118" s="94"/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</row>
    <row r="1119" spans="1:19">
      <c r="A1119" s="92"/>
      <c r="B1119" s="92"/>
      <c r="C1119" s="94"/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  <c r="S1119" s="92"/>
    </row>
    <row r="1120" spans="1:19">
      <c r="A1120" s="92"/>
      <c r="B1120" s="92"/>
      <c r="C1120" s="94"/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  <c r="S1120" s="92"/>
    </row>
    <row r="1121" spans="1:19">
      <c r="A1121" s="92"/>
      <c r="B1121" s="92"/>
      <c r="C1121" s="94"/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</row>
    <row r="1122" spans="1:19">
      <c r="A1122" s="92"/>
      <c r="B1122" s="92"/>
      <c r="C1122" s="94"/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</row>
    <row r="1123" spans="1:19">
      <c r="A1123" s="92"/>
      <c r="B1123" s="92"/>
      <c r="C1123" s="94"/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</row>
    <row r="1124" spans="1:19">
      <c r="A1124" s="92"/>
      <c r="B1124" s="92"/>
      <c r="C1124" s="94"/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</row>
    <row r="1125" spans="1:19">
      <c r="A1125" s="92"/>
      <c r="B1125" s="92"/>
      <c r="C1125" s="94"/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</row>
    <row r="1126" spans="1:19">
      <c r="A1126" s="92"/>
      <c r="B1126" s="92"/>
      <c r="C1126" s="94"/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</row>
    <row r="1127" spans="1:19">
      <c r="A1127" s="92"/>
      <c r="B1127" s="92"/>
      <c r="C1127" s="94"/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</row>
    <row r="1128" spans="1:19">
      <c r="A1128" s="92"/>
      <c r="B1128" s="92"/>
      <c r="C1128" s="94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</row>
    <row r="1129" spans="1:19">
      <c r="A1129" s="92"/>
      <c r="B1129" s="92"/>
      <c r="C1129" s="94"/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</row>
    <row r="1130" spans="1:19">
      <c r="A1130" s="92"/>
      <c r="B1130" s="92"/>
      <c r="C1130" s="94"/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</row>
    <row r="1131" spans="1:19">
      <c r="A1131" s="92"/>
      <c r="B1131" s="92"/>
      <c r="C1131" s="94"/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</row>
    <row r="1132" spans="1:19">
      <c r="A1132" s="92"/>
      <c r="B1132" s="92"/>
      <c r="C1132" s="94"/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</row>
    <row r="1133" spans="1:19">
      <c r="A1133" s="92"/>
      <c r="B1133" s="92"/>
      <c r="C1133" s="94"/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</row>
    <row r="1134" spans="1:19">
      <c r="A1134" s="92"/>
      <c r="B1134" s="92"/>
      <c r="C1134" s="94"/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</row>
    <row r="1135" spans="1:19">
      <c r="A1135" s="92"/>
      <c r="B1135" s="92"/>
      <c r="C1135" s="94"/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</row>
    <row r="1136" spans="1:19">
      <c r="A1136" s="92"/>
      <c r="B1136" s="92"/>
      <c r="C1136" s="94"/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</row>
    <row r="1137" spans="1:19">
      <c r="A1137" s="92"/>
      <c r="B1137" s="92"/>
      <c r="C1137" s="94"/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  <c r="S1137" s="92"/>
    </row>
    <row r="1138" spans="1:19">
      <c r="A1138" s="92"/>
      <c r="B1138" s="92"/>
      <c r="C1138" s="94"/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</row>
    <row r="1139" spans="1:19">
      <c r="A1139" s="92"/>
      <c r="B1139" s="92"/>
      <c r="C1139" s="94"/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</row>
    <row r="1140" spans="1:19">
      <c r="A1140" s="92"/>
      <c r="B1140" s="92"/>
      <c r="C1140" s="94"/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  <c r="S1140" s="92"/>
    </row>
    <row r="1141" spans="1:19">
      <c r="A1141" s="92"/>
      <c r="B1141" s="92"/>
      <c r="C1141" s="94"/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  <c r="S1141" s="92"/>
    </row>
    <row r="1142" spans="1:19">
      <c r="A1142" s="92"/>
      <c r="B1142" s="92"/>
      <c r="C1142" s="94"/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  <c r="S1142" s="92"/>
    </row>
    <row r="1143" spans="1:19">
      <c r="A1143" s="92"/>
      <c r="B1143" s="92"/>
      <c r="C1143" s="94"/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</row>
    <row r="1144" spans="1:19">
      <c r="A1144" s="92"/>
      <c r="B1144" s="92"/>
      <c r="C1144" s="94"/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  <c r="S1144" s="92"/>
    </row>
    <row r="1145" spans="1:19">
      <c r="A1145" s="92"/>
      <c r="B1145" s="92"/>
      <c r="C1145" s="94"/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  <c r="S1145" s="92"/>
    </row>
    <row r="1146" spans="1:19">
      <c r="A1146" s="92"/>
      <c r="B1146" s="92"/>
      <c r="C1146" s="94"/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  <c r="S1146" s="92"/>
    </row>
    <row r="1147" spans="1:19">
      <c r="A1147" s="92"/>
      <c r="B1147" s="92"/>
      <c r="C1147" s="94"/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  <c r="S1147" s="92"/>
    </row>
    <row r="1148" spans="1:19">
      <c r="A1148" s="92"/>
      <c r="B1148" s="92"/>
      <c r="C1148" s="94"/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  <c r="S1148" s="92"/>
    </row>
    <row r="1149" spans="1:19">
      <c r="A1149" s="92"/>
      <c r="B1149" s="92"/>
      <c r="C1149" s="94"/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  <c r="S1149" s="92"/>
    </row>
    <row r="1150" spans="1:19">
      <c r="A1150" s="92"/>
      <c r="B1150" s="92"/>
      <c r="C1150" s="94"/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</row>
    <row r="1151" spans="1:19">
      <c r="A1151" s="92"/>
      <c r="B1151" s="92"/>
      <c r="C1151" s="94"/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</row>
    <row r="1152" spans="1:19">
      <c r="A1152" s="92"/>
      <c r="B1152" s="92"/>
      <c r="C1152" s="94"/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</row>
    <row r="1153" spans="1:19">
      <c r="A1153" s="92"/>
      <c r="B1153" s="92"/>
      <c r="C1153" s="94"/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</row>
    <row r="1154" spans="1:19">
      <c r="A1154" s="92"/>
      <c r="B1154" s="92"/>
      <c r="C1154" s="94"/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</row>
    <row r="1155" spans="1:19">
      <c r="A1155" s="92"/>
      <c r="B1155" s="92"/>
      <c r="C1155" s="94"/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</row>
    <row r="1156" spans="1:19">
      <c r="A1156" s="92"/>
      <c r="B1156" s="92"/>
      <c r="C1156" s="94"/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</row>
    <row r="1157" spans="1:19">
      <c r="A1157" s="92"/>
      <c r="B1157" s="92"/>
      <c r="C1157" s="94"/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</row>
    <row r="1158" spans="1:19">
      <c r="A1158" s="92"/>
      <c r="B1158" s="92"/>
      <c r="C1158" s="94"/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</row>
    <row r="1159" spans="1:19">
      <c r="A1159" s="92"/>
      <c r="B1159" s="92"/>
      <c r="C1159" s="94"/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</row>
    <row r="1160" spans="1:19">
      <c r="A1160" s="92"/>
      <c r="B1160" s="92"/>
      <c r="C1160" s="94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</row>
    <row r="1161" spans="1:19">
      <c r="A1161" s="92"/>
      <c r="B1161" s="92"/>
      <c r="C1161" s="94"/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</row>
    <row r="1162" spans="1:19">
      <c r="A1162" s="92"/>
      <c r="B1162" s="92"/>
      <c r="C1162" s="94"/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</row>
    <row r="1163" spans="1:19">
      <c r="A1163" s="92"/>
      <c r="B1163" s="92"/>
      <c r="C1163" s="94"/>
      <c r="D1163" s="92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</row>
    <row r="1164" spans="1:19">
      <c r="A1164" s="92"/>
      <c r="B1164" s="92"/>
      <c r="C1164" s="94"/>
      <c r="D1164" s="92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</row>
    <row r="1165" spans="1:19">
      <c r="A1165" s="92"/>
      <c r="B1165" s="92"/>
      <c r="C1165" s="94"/>
      <c r="D1165" s="92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</row>
    <row r="1166" spans="1:19">
      <c r="A1166" s="92"/>
      <c r="B1166" s="92"/>
      <c r="C1166" s="94"/>
      <c r="D1166" s="92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</row>
    <row r="1167" spans="1:19">
      <c r="A1167" s="92"/>
      <c r="B1167" s="92"/>
      <c r="C1167" s="94"/>
      <c r="D1167" s="92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</row>
    <row r="1168" spans="1:19">
      <c r="A1168" s="92"/>
      <c r="B1168" s="92"/>
      <c r="C1168" s="94"/>
      <c r="D1168" s="92"/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</row>
    <row r="1169" spans="1:19">
      <c r="A1169" s="92"/>
      <c r="B1169" s="92"/>
      <c r="C1169" s="94"/>
      <c r="D1169" s="92"/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</row>
    <row r="1170" spans="1:19">
      <c r="A1170" s="92"/>
      <c r="B1170" s="92"/>
      <c r="C1170" s="94"/>
      <c r="D1170" s="92"/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</row>
    <row r="1171" spans="1:19">
      <c r="A1171" s="92"/>
      <c r="B1171" s="92"/>
      <c r="C1171" s="94"/>
      <c r="D1171" s="92"/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</row>
    <row r="1172" spans="1:19">
      <c r="A1172" s="92"/>
      <c r="B1172" s="92"/>
      <c r="C1172" s="94"/>
      <c r="D1172" s="92"/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</row>
    <row r="1173" spans="1:19">
      <c r="A1173" s="92"/>
      <c r="B1173" s="92"/>
      <c r="C1173" s="94"/>
      <c r="D1173" s="92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  <c r="S1173" s="92"/>
    </row>
    <row r="1174" spans="1:19">
      <c r="A1174" s="92"/>
      <c r="B1174" s="92"/>
      <c r="C1174" s="94"/>
      <c r="D1174" s="92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  <c r="S1174" s="92"/>
    </row>
    <row r="1175" spans="1:19">
      <c r="A1175" s="92"/>
      <c r="B1175" s="92"/>
      <c r="C1175" s="94"/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  <c r="S1175" s="92"/>
    </row>
    <row r="1176" spans="1:19">
      <c r="A1176" s="92"/>
      <c r="B1176" s="92"/>
      <c r="C1176" s="94"/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  <c r="S1176" s="92"/>
    </row>
    <row r="1177" spans="1:19">
      <c r="A1177" s="92"/>
      <c r="B1177" s="92"/>
      <c r="C1177" s="94"/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  <c r="S1177" s="92"/>
    </row>
    <row r="1178" spans="1:19">
      <c r="A1178" s="92"/>
      <c r="B1178" s="92"/>
      <c r="C1178" s="94"/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  <c r="S1178" s="92"/>
    </row>
    <row r="1179" spans="1:19">
      <c r="A1179" s="92"/>
      <c r="B1179" s="92"/>
      <c r="C1179" s="94"/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  <c r="S1179" s="92"/>
    </row>
    <row r="1180" spans="1:19">
      <c r="A1180" s="92"/>
      <c r="B1180" s="92"/>
      <c r="C1180" s="94"/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  <c r="S1180" s="92"/>
    </row>
    <row r="1181" spans="1:19">
      <c r="A1181" s="92"/>
      <c r="B1181" s="92"/>
      <c r="C1181" s="94"/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  <c r="S1181" s="92"/>
    </row>
    <row r="1182" spans="1:19">
      <c r="A1182" s="92"/>
      <c r="B1182" s="92"/>
      <c r="C1182" s="94"/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  <c r="S1182" s="92"/>
    </row>
    <row r="1183" spans="1:19">
      <c r="A1183" s="92"/>
      <c r="B1183" s="92"/>
      <c r="C1183" s="94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  <c r="S1183" s="92"/>
    </row>
    <row r="1184" spans="1:19">
      <c r="A1184" s="92"/>
      <c r="B1184" s="92"/>
      <c r="C1184" s="94"/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</row>
    <row r="1185" spans="1:19">
      <c r="A1185" s="92"/>
      <c r="B1185" s="92"/>
      <c r="C1185" s="94"/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</row>
    <row r="1186" spans="1:19">
      <c r="A1186" s="92"/>
      <c r="B1186" s="92"/>
      <c r="C1186" s="94"/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</row>
    <row r="1187" spans="1:19">
      <c r="A1187" s="92"/>
      <c r="B1187" s="92"/>
      <c r="C1187" s="94"/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  <c r="S1187" s="92"/>
    </row>
    <row r="1188" spans="1:19">
      <c r="A1188" s="92"/>
      <c r="B1188" s="92"/>
      <c r="C1188" s="94"/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</row>
    <row r="1189" spans="1:19">
      <c r="A1189" s="92"/>
      <c r="B1189" s="92"/>
      <c r="C1189" s="94"/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</row>
    <row r="1190" spans="1:19">
      <c r="A1190" s="92"/>
      <c r="B1190" s="92"/>
      <c r="C1190" s="94"/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</row>
    <row r="1191" spans="1:19">
      <c r="A1191" s="92"/>
      <c r="B1191" s="92"/>
      <c r="C1191" s="94"/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</row>
    <row r="1192" spans="1:19">
      <c r="A1192" s="92"/>
      <c r="B1192" s="92"/>
      <c r="C1192" s="94"/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</row>
    <row r="1193" spans="1:19">
      <c r="A1193" s="92"/>
      <c r="B1193" s="92"/>
      <c r="C1193" s="94"/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</row>
    <row r="1194" spans="1:19">
      <c r="A1194" s="92"/>
      <c r="B1194" s="92"/>
      <c r="C1194" s="94"/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</row>
    <row r="1195" spans="1:19">
      <c r="A1195" s="92"/>
      <c r="B1195" s="92"/>
      <c r="C1195" s="94"/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</row>
    <row r="1196" spans="1:19">
      <c r="A1196" s="92"/>
      <c r="B1196" s="92"/>
      <c r="C1196" s="94"/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</row>
    <row r="1197" spans="1:19">
      <c r="A1197" s="92"/>
      <c r="B1197" s="92"/>
      <c r="C1197" s="94"/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</row>
    <row r="1198" spans="1:19">
      <c r="A1198" s="92"/>
      <c r="B1198" s="92"/>
      <c r="C1198" s="94"/>
      <c r="D1198" s="92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</row>
    <row r="1199" spans="1:19">
      <c r="A1199" s="92"/>
      <c r="B1199" s="92"/>
      <c r="C1199" s="94"/>
      <c r="D1199" s="92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</row>
    <row r="1200" spans="1:19">
      <c r="A1200" s="92"/>
      <c r="B1200" s="92"/>
      <c r="C1200" s="94"/>
      <c r="D1200" s="92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</row>
    <row r="1201" spans="1:19">
      <c r="A1201" s="92"/>
      <c r="B1201" s="92"/>
      <c r="C1201" s="94"/>
      <c r="D1201" s="92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</row>
    <row r="1202" spans="1:19">
      <c r="A1202" s="92"/>
      <c r="B1202" s="92"/>
      <c r="C1202" s="94"/>
      <c r="D1202" s="9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</row>
    <row r="1203" spans="1:19">
      <c r="A1203" s="92"/>
      <c r="B1203" s="92"/>
      <c r="C1203" s="94"/>
      <c r="D1203" s="92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</row>
    <row r="1204" spans="1:19">
      <c r="A1204" s="92"/>
      <c r="B1204" s="92"/>
      <c r="C1204" s="94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</row>
    <row r="1205" spans="1:19">
      <c r="A1205" s="92"/>
      <c r="B1205" s="92"/>
      <c r="C1205" s="94"/>
      <c r="D1205" s="92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</row>
    <row r="1206" spans="1:19">
      <c r="A1206" s="92"/>
      <c r="B1206" s="92"/>
      <c r="C1206" s="94"/>
      <c r="D1206" s="92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</row>
    <row r="1207" spans="1:19">
      <c r="A1207" s="92"/>
      <c r="B1207" s="92"/>
      <c r="C1207" s="94"/>
      <c r="D1207" s="92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</row>
    <row r="1208" spans="1:19">
      <c r="A1208" s="92"/>
      <c r="B1208" s="92"/>
      <c r="C1208" s="94"/>
      <c r="D1208" s="92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</row>
    <row r="1209" spans="1:19">
      <c r="A1209" s="92"/>
      <c r="B1209" s="92"/>
      <c r="C1209" s="94"/>
      <c r="D1209" s="92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</row>
    <row r="1210" spans="1:19">
      <c r="A1210" s="92"/>
      <c r="B1210" s="92"/>
      <c r="C1210" s="94"/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</row>
    <row r="1211" spans="1:19">
      <c r="A1211" s="92"/>
      <c r="B1211" s="92"/>
      <c r="C1211" s="94"/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</row>
    <row r="1212" spans="1:19">
      <c r="A1212" s="92"/>
      <c r="B1212" s="92"/>
      <c r="C1212" s="94"/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</row>
    <row r="1213" spans="1:19">
      <c r="A1213" s="92"/>
      <c r="B1213" s="92"/>
      <c r="C1213" s="94"/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</row>
    <row r="1214" spans="1:19">
      <c r="A1214" s="92"/>
      <c r="B1214" s="92"/>
      <c r="C1214" s="94"/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</row>
    <row r="1215" spans="1:19">
      <c r="A1215" s="92"/>
      <c r="B1215" s="92"/>
      <c r="C1215" s="94"/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</row>
    <row r="1216" spans="1:19">
      <c r="A1216" s="92"/>
      <c r="B1216" s="92"/>
      <c r="C1216" s="94"/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</row>
    <row r="1217" spans="1:19">
      <c r="A1217" s="92"/>
      <c r="B1217" s="92"/>
      <c r="C1217" s="94"/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</row>
    <row r="1218" spans="1:19">
      <c r="A1218" s="92"/>
      <c r="B1218" s="92"/>
      <c r="C1218" s="94"/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</row>
    <row r="1219" spans="1:19">
      <c r="A1219" s="92"/>
      <c r="B1219" s="92"/>
      <c r="C1219" s="94"/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</row>
    <row r="1220" spans="1:19">
      <c r="A1220" s="92"/>
      <c r="B1220" s="92"/>
      <c r="C1220" s="94"/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</row>
    <row r="1221" spans="1:19">
      <c r="A1221" s="92"/>
      <c r="B1221" s="92"/>
      <c r="C1221" s="94"/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</row>
    <row r="1222" spans="1:19">
      <c r="A1222" s="92"/>
      <c r="B1222" s="92"/>
      <c r="C1222" s="94"/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</row>
    <row r="1223" spans="1:19">
      <c r="A1223" s="92"/>
      <c r="B1223" s="92"/>
      <c r="C1223" s="94"/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</row>
    <row r="1224" spans="1:19">
      <c r="A1224" s="92"/>
      <c r="B1224" s="92"/>
      <c r="C1224" s="94"/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</row>
    <row r="1225" spans="1:19">
      <c r="A1225" s="92"/>
      <c r="B1225" s="92"/>
      <c r="C1225" s="94"/>
      <c r="D1225" s="92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</row>
    <row r="1226" spans="1:19">
      <c r="A1226" s="92"/>
      <c r="B1226" s="92"/>
      <c r="C1226" s="94"/>
      <c r="D1226" s="92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</row>
    <row r="1227" spans="1:19">
      <c r="A1227" s="92"/>
      <c r="B1227" s="92"/>
      <c r="C1227" s="94"/>
      <c r="D1227" s="92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</row>
    <row r="1228" spans="1:19">
      <c r="A1228" s="92"/>
      <c r="B1228" s="92"/>
      <c r="C1228" s="94"/>
      <c r="D1228" s="92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</row>
    <row r="1229" spans="1:19">
      <c r="A1229" s="92"/>
      <c r="B1229" s="92"/>
      <c r="C1229" s="94"/>
      <c r="D1229" s="92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</row>
    <row r="1230" spans="1:19">
      <c r="A1230" s="92"/>
      <c r="B1230" s="92"/>
      <c r="C1230" s="94"/>
      <c r="D1230" s="92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</row>
    <row r="1231" spans="1:19">
      <c r="A1231" s="92"/>
      <c r="B1231" s="92"/>
      <c r="C1231" s="94"/>
      <c r="D1231" s="92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</row>
    <row r="1232" spans="1:19">
      <c r="A1232" s="92"/>
      <c r="B1232" s="92"/>
      <c r="C1232" s="94"/>
      <c r="D1232" s="9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</row>
    <row r="1233" spans="1:19">
      <c r="A1233" s="92"/>
      <c r="B1233" s="92"/>
      <c r="C1233" s="94"/>
      <c r="D1233" s="92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</row>
    <row r="1234" spans="1:19">
      <c r="A1234" s="92"/>
      <c r="B1234" s="92"/>
      <c r="C1234" s="94"/>
      <c r="D1234" s="92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</row>
    <row r="1235" spans="1:19">
      <c r="A1235" s="92"/>
      <c r="B1235" s="92"/>
      <c r="C1235" s="94"/>
      <c r="D1235" s="92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</row>
    <row r="1236" spans="1:19">
      <c r="A1236" s="92"/>
      <c r="B1236" s="92"/>
      <c r="C1236" s="94"/>
      <c r="D1236" s="92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</row>
    <row r="1237" spans="1:19">
      <c r="A1237" s="92"/>
      <c r="B1237" s="92"/>
      <c r="C1237" s="94"/>
      <c r="D1237" s="92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</row>
    <row r="1238" spans="1:19">
      <c r="A1238" s="92"/>
      <c r="B1238" s="92"/>
      <c r="C1238" s="94"/>
      <c r="D1238" s="92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</row>
    <row r="1239" spans="1:19">
      <c r="A1239" s="92"/>
      <c r="B1239" s="92"/>
      <c r="C1239" s="94"/>
      <c r="D1239" s="92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</row>
    <row r="1240" spans="1:19">
      <c r="A1240" s="92"/>
      <c r="B1240" s="92"/>
      <c r="C1240" s="94"/>
      <c r="D1240" s="92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</row>
    <row r="1241" spans="1:19">
      <c r="A1241" s="92"/>
      <c r="B1241" s="92"/>
      <c r="C1241" s="94"/>
      <c r="D1241" s="92"/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</row>
    <row r="1242" spans="1:19">
      <c r="A1242" s="92"/>
      <c r="B1242" s="92"/>
      <c r="C1242" s="94"/>
      <c r="D1242" s="92"/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</row>
    <row r="1243" spans="1:19">
      <c r="A1243" s="92"/>
      <c r="B1243" s="92"/>
      <c r="C1243" s="94"/>
      <c r="D1243" s="92"/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</row>
    <row r="1244" spans="1:19">
      <c r="A1244" s="92"/>
      <c r="B1244" s="92"/>
      <c r="C1244" s="94"/>
      <c r="D1244" s="92"/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</row>
    <row r="1245" spans="1:19">
      <c r="A1245" s="92"/>
      <c r="B1245" s="92"/>
      <c r="C1245" s="94"/>
      <c r="D1245" s="92"/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</row>
    <row r="1246" spans="1:19">
      <c r="A1246" s="92"/>
      <c r="B1246" s="92"/>
      <c r="C1246" s="94"/>
      <c r="D1246" s="92"/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</row>
    <row r="1247" spans="1:19">
      <c r="A1247" s="92"/>
      <c r="B1247" s="92"/>
      <c r="C1247" s="94"/>
      <c r="D1247" s="92"/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</row>
    <row r="1248" spans="1:19">
      <c r="A1248" s="92"/>
      <c r="B1248" s="92"/>
      <c r="C1248" s="94"/>
      <c r="D1248" s="92"/>
      <c r="E1248" s="92"/>
      <c r="F1248" s="92"/>
      <c r="G1248" s="92"/>
      <c r="H1248" s="92"/>
      <c r="I1248" s="92"/>
      <c r="J1248" s="92"/>
      <c r="K1248" s="92"/>
      <c r="L1248" s="92"/>
      <c r="M1248" s="92"/>
      <c r="N1248" s="92"/>
      <c r="O1248" s="92"/>
      <c r="P1248" s="92"/>
      <c r="Q1248" s="92"/>
      <c r="R1248" s="92"/>
      <c r="S1248" s="92"/>
    </row>
    <row r="1249" spans="1:19">
      <c r="A1249" s="92"/>
      <c r="B1249" s="92"/>
      <c r="C1249" s="94"/>
      <c r="D1249" s="92"/>
      <c r="E1249" s="92"/>
      <c r="F1249" s="92"/>
      <c r="G1249" s="92"/>
      <c r="H1249" s="92"/>
      <c r="I1249" s="92"/>
      <c r="J1249" s="92"/>
      <c r="K1249" s="92"/>
      <c r="L1249" s="92"/>
      <c r="M1249" s="92"/>
      <c r="N1249" s="92"/>
      <c r="O1249" s="92"/>
      <c r="P1249" s="92"/>
      <c r="Q1249" s="92"/>
      <c r="R1249" s="92"/>
      <c r="S1249" s="92"/>
    </row>
    <row r="1250" spans="1:19">
      <c r="A1250" s="92"/>
      <c r="B1250" s="92"/>
      <c r="C1250" s="94"/>
      <c r="D1250" s="92"/>
      <c r="E1250" s="92"/>
      <c r="F1250" s="92"/>
      <c r="G1250" s="92"/>
      <c r="H1250" s="92"/>
      <c r="I1250" s="92"/>
      <c r="J1250" s="92"/>
      <c r="K1250" s="92"/>
      <c r="L1250" s="92"/>
      <c r="M1250" s="92"/>
      <c r="N1250" s="92"/>
      <c r="O1250" s="92"/>
      <c r="P1250" s="92"/>
      <c r="Q1250" s="92"/>
      <c r="R1250" s="92"/>
      <c r="S1250" s="92"/>
    </row>
    <row r="1251" spans="1:19">
      <c r="A1251" s="92"/>
      <c r="B1251" s="92"/>
      <c r="C1251" s="94"/>
      <c r="D1251" s="92"/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</row>
    <row r="1252" spans="1:19">
      <c r="A1252" s="92"/>
      <c r="B1252" s="92"/>
      <c r="C1252" s="94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</row>
    <row r="1253" spans="1:19">
      <c r="A1253" s="92"/>
      <c r="B1253" s="92"/>
      <c r="C1253" s="94"/>
      <c r="D1253" s="92"/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</row>
    <row r="1254" spans="1:19">
      <c r="A1254" s="92"/>
      <c r="B1254" s="92"/>
      <c r="C1254" s="94"/>
      <c r="D1254" s="92"/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</row>
    <row r="1255" spans="1:19">
      <c r="A1255" s="92"/>
      <c r="B1255" s="92"/>
      <c r="C1255" s="94"/>
      <c r="D1255" s="92"/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</row>
    <row r="1256" spans="1:19">
      <c r="A1256" s="92"/>
      <c r="B1256" s="92"/>
      <c r="C1256" s="94"/>
      <c r="D1256" s="92"/>
      <c r="E1256" s="92"/>
      <c r="F1256" s="92"/>
      <c r="G1256" s="92"/>
      <c r="H1256" s="92"/>
      <c r="I1256" s="92"/>
      <c r="J1256" s="92"/>
      <c r="K1256" s="92"/>
      <c r="L1256" s="92"/>
      <c r="M1256" s="92"/>
      <c r="N1256" s="92"/>
      <c r="O1256" s="92"/>
      <c r="P1256" s="92"/>
      <c r="Q1256" s="92"/>
      <c r="R1256" s="92"/>
      <c r="S1256" s="92"/>
    </row>
    <row r="1257" spans="1:19">
      <c r="A1257" s="92"/>
      <c r="B1257" s="92"/>
      <c r="C1257" s="94"/>
      <c r="D1257" s="92"/>
      <c r="E1257" s="92"/>
      <c r="F1257" s="92"/>
      <c r="G1257" s="92"/>
      <c r="H1257" s="92"/>
      <c r="I1257" s="92"/>
      <c r="J1257" s="92"/>
      <c r="K1257" s="92"/>
      <c r="L1257" s="92"/>
      <c r="M1257" s="92"/>
      <c r="N1257" s="92"/>
      <c r="O1257" s="92"/>
      <c r="P1257" s="92"/>
      <c r="Q1257" s="92"/>
      <c r="R1257" s="92"/>
      <c r="S1257" s="92"/>
    </row>
    <row r="1258" spans="1:19">
      <c r="A1258" s="92"/>
      <c r="B1258" s="92"/>
      <c r="C1258" s="94"/>
      <c r="D1258" s="92"/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</row>
    <row r="1259" spans="1:19">
      <c r="A1259" s="92"/>
      <c r="B1259" s="92"/>
      <c r="C1259" s="94"/>
      <c r="D1259" s="92"/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</row>
    <row r="1260" spans="1:19">
      <c r="A1260" s="92"/>
      <c r="B1260" s="92"/>
      <c r="C1260" s="94"/>
      <c r="D1260" s="92"/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</row>
    <row r="1261" spans="1:19">
      <c r="A1261" s="92"/>
      <c r="B1261" s="92"/>
      <c r="C1261" s="94"/>
      <c r="D1261" s="92"/>
      <c r="E1261" s="92"/>
      <c r="F1261" s="92"/>
      <c r="G1261" s="92"/>
      <c r="H1261" s="92"/>
      <c r="I1261" s="92"/>
      <c r="J1261" s="92"/>
      <c r="K1261" s="92"/>
      <c r="L1261" s="92"/>
      <c r="M1261" s="92"/>
      <c r="N1261" s="92"/>
      <c r="O1261" s="92"/>
      <c r="P1261" s="92"/>
      <c r="Q1261" s="92"/>
      <c r="R1261" s="92"/>
      <c r="S1261" s="92"/>
    </row>
    <row r="1262" spans="1:19">
      <c r="A1262" s="92"/>
      <c r="B1262" s="92"/>
      <c r="C1262" s="94"/>
      <c r="D1262" s="92"/>
      <c r="E1262" s="92"/>
      <c r="F1262" s="92"/>
      <c r="G1262" s="92"/>
      <c r="H1262" s="92"/>
      <c r="I1262" s="92"/>
      <c r="J1262" s="92"/>
      <c r="K1262" s="92"/>
      <c r="L1262" s="92"/>
      <c r="M1262" s="92"/>
      <c r="N1262" s="92"/>
      <c r="O1262" s="92"/>
      <c r="P1262" s="92"/>
      <c r="Q1262" s="92"/>
      <c r="R1262" s="92"/>
      <c r="S1262" s="92"/>
    </row>
    <row r="1263" spans="1:19">
      <c r="A1263" s="92"/>
      <c r="B1263" s="92"/>
      <c r="C1263" s="94"/>
      <c r="D1263" s="92"/>
      <c r="E1263" s="92"/>
      <c r="F1263" s="92"/>
      <c r="G1263" s="92"/>
      <c r="H1263" s="92"/>
      <c r="I1263" s="92"/>
      <c r="J1263" s="92"/>
      <c r="K1263" s="92"/>
      <c r="L1263" s="92"/>
      <c r="M1263" s="92"/>
      <c r="N1263" s="92"/>
      <c r="O1263" s="92"/>
      <c r="P1263" s="92"/>
      <c r="Q1263" s="92"/>
      <c r="R1263" s="92"/>
      <c r="S1263" s="92"/>
    </row>
    <row r="1264" spans="1:19">
      <c r="A1264" s="92"/>
      <c r="B1264" s="92"/>
      <c r="C1264" s="94"/>
      <c r="D1264" s="92"/>
      <c r="E1264" s="92"/>
      <c r="F1264" s="92"/>
      <c r="G1264" s="92"/>
      <c r="H1264" s="92"/>
      <c r="I1264" s="92"/>
      <c r="J1264" s="92"/>
      <c r="K1264" s="92"/>
      <c r="L1264" s="92"/>
      <c r="M1264" s="92"/>
      <c r="N1264" s="92"/>
      <c r="O1264" s="92"/>
      <c r="P1264" s="92"/>
      <c r="Q1264" s="92"/>
      <c r="R1264" s="92"/>
      <c r="S1264" s="92"/>
    </row>
    <row r="1265" spans="1:19">
      <c r="A1265" s="92"/>
      <c r="B1265" s="92"/>
      <c r="C1265" s="94"/>
      <c r="D1265" s="92"/>
      <c r="E1265" s="92"/>
      <c r="F1265" s="92"/>
      <c r="G1265" s="92"/>
      <c r="H1265" s="92"/>
      <c r="I1265" s="92"/>
      <c r="J1265" s="92"/>
      <c r="K1265" s="92"/>
      <c r="L1265" s="92"/>
      <c r="M1265" s="92"/>
      <c r="N1265" s="92"/>
      <c r="O1265" s="92"/>
      <c r="P1265" s="92"/>
      <c r="Q1265" s="92"/>
      <c r="R1265" s="92"/>
      <c r="S1265" s="92"/>
    </row>
    <row r="1266" spans="1:19">
      <c r="A1266" s="92"/>
      <c r="B1266" s="92"/>
      <c r="C1266" s="94"/>
      <c r="D1266" s="92"/>
      <c r="E1266" s="92"/>
      <c r="F1266" s="92"/>
      <c r="G1266" s="92"/>
      <c r="H1266" s="92"/>
      <c r="I1266" s="92"/>
      <c r="J1266" s="92"/>
      <c r="K1266" s="92"/>
      <c r="L1266" s="92"/>
      <c r="M1266" s="92"/>
      <c r="N1266" s="92"/>
      <c r="O1266" s="92"/>
      <c r="P1266" s="92"/>
      <c r="Q1266" s="92"/>
      <c r="R1266" s="92"/>
      <c r="S1266" s="92"/>
    </row>
    <row r="1267" spans="1:19">
      <c r="A1267" s="92"/>
      <c r="B1267" s="92"/>
      <c r="C1267" s="94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  <c r="O1267" s="92"/>
      <c r="P1267" s="92"/>
      <c r="Q1267" s="92"/>
      <c r="R1267" s="92"/>
      <c r="S1267" s="92"/>
    </row>
    <row r="1268" spans="1:19">
      <c r="A1268" s="92"/>
      <c r="B1268" s="92"/>
      <c r="C1268" s="94"/>
      <c r="D1268" s="92"/>
      <c r="E1268" s="92"/>
      <c r="F1268" s="92"/>
      <c r="G1268" s="92"/>
      <c r="H1268" s="92"/>
      <c r="I1268" s="92"/>
      <c r="J1268" s="92"/>
      <c r="K1268" s="92"/>
      <c r="L1268" s="92"/>
      <c r="M1268" s="92"/>
      <c r="N1268" s="92"/>
      <c r="O1268" s="92"/>
      <c r="P1268" s="92"/>
      <c r="Q1268" s="92"/>
      <c r="R1268" s="92"/>
      <c r="S1268" s="92"/>
    </row>
    <row r="1269" spans="1:19">
      <c r="A1269" s="92"/>
      <c r="B1269" s="92"/>
      <c r="C1269" s="94"/>
      <c r="D1269" s="92"/>
      <c r="E1269" s="92"/>
      <c r="F1269" s="92"/>
      <c r="G1269" s="92"/>
      <c r="H1269" s="92"/>
      <c r="I1269" s="92"/>
      <c r="J1269" s="92"/>
      <c r="K1269" s="92"/>
      <c r="L1269" s="92"/>
      <c r="M1269" s="92"/>
      <c r="N1269" s="92"/>
      <c r="O1269" s="92"/>
      <c r="P1269" s="92"/>
      <c r="Q1269" s="92"/>
      <c r="R1269" s="92"/>
      <c r="S1269" s="92"/>
    </row>
    <row r="1270" spans="1:19">
      <c r="A1270" s="92"/>
      <c r="B1270" s="92"/>
      <c r="C1270" s="94"/>
      <c r="D1270" s="92"/>
      <c r="E1270" s="92"/>
      <c r="F1270" s="92"/>
      <c r="G1270" s="92"/>
      <c r="H1270" s="92"/>
      <c r="I1270" s="92"/>
      <c r="J1270" s="92"/>
      <c r="K1270" s="92"/>
      <c r="L1270" s="92"/>
      <c r="M1270" s="92"/>
      <c r="N1270" s="92"/>
      <c r="O1270" s="92"/>
      <c r="P1270" s="92"/>
      <c r="Q1270" s="92"/>
      <c r="R1270" s="92"/>
      <c r="S1270" s="92"/>
    </row>
    <row r="1271" spans="1:19">
      <c r="A1271" s="92"/>
      <c r="B1271" s="92"/>
      <c r="C1271" s="94"/>
      <c r="D1271" s="92"/>
      <c r="E1271" s="92"/>
      <c r="F1271" s="92"/>
      <c r="G1271" s="92"/>
      <c r="H1271" s="92"/>
      <c r="I1271" s="92"/>
      <c r="J1271" s="92"/>
      <c r="K1271" s="92"/>
      <c r="L1271" s="92"/>
      <c r="M1271" s="92"/>
      <c r="N1271" s="92"/>
      <c r="O1271" s="92"/>
      <c r="P1271" s="92"/>
      <c r="Q1271" s="92"/>
      <c r="R1271" s="92"/>
      <c r="S1271" s="92"/>
    </row>
    <row r="1272" spans="1:19">
      <c r="A1272" s="92"/>
      <c r="B1272" s="92"/>
      <c r="C1272" s="94"/>
      <c r="D1272" s="92"/>
      <c r="E1272" s="92"/>
      <c r="F1272" s="92"/>
      <c r="G1272" s="92"/>
      <c r="H1272" s="92"/>
      <c r="I1272" s="92"/>
      <c r="J1272" s="92"/>
      <c r="K1272" s="92"/>
      <c r="L1272" s="92"/>
      <c r="M1272" s="92"/>
      <c r="N1272" s="92"/>
      <c r="O1272" s="92"/>
      <c r="P1272" s="92"/>
      <c r="Q1272" s="92"/>
      <c r="R1272" s="92"/>
      <c r="S1272" s="92"/>
    </row>
    <row r="1273" spans="1:19">
      <c r="A1273" s="92"/>
      <c r="B1273" s="92"/>
      <c r="C1273" s="94"/>
      <c r="D1273" s="92"/>
      <c r="E1273" s="92"/>
      <c r="F1273" s="92"/>
      <c r="G1273" s="92"/>
      <c r="H1273" s="92"/>
      <c r="I1273" s="92"/>
      <c r="J1273" s="92"/>
      <c r="K1273" s="92"/>
      <c r="L1273" s="92"/>
      <c r="M1273" s="92"/>
      <c r="N1273" s="92"/>
      <c r="O1273" s="92"/>
      <c r="P1273" s="92"/>
      <c r="Q1273" s="92"/>
      <c r="R1273" s="92"/>
      <c r="S1273" s="92"/>
    </row>
    <row r="1274" spans="1:19">
      <c r="A1274" s="92"/>
      <c r="B1274" s="92"/>
      <c r="C1274" s="94"/>
      <c r="D1274" s="92"/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</row>
    <row r="1275" spans="1:19">
      <c r="A1275" s="92"/>
      <c r="B1275" s="92"/>
      <c r="C1275" s="94"/>
      <c r="D1275" s="92"/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</row>
    <row r="1276" spans="1:19">
      <c r="A1276" s="92"/>
      <c r="B1276" s="92"/>
      <c r="C1276" s="94"/>
      <c r="D1276" s="92"/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</row>
    <row r="1277" spans="1:19">
      <c r="A1277" s="92"/>
      <c r="B1277" s="92"/>
      <c r="C1277" s="94"/>
      <c r="D1277" s="92"/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</row>
    <row r="1278" spans="1:19">
      <c r="A1278" s="92"/>
      <c r="B1278" s="92"/>
      <c r="C1278" s="94"/>
      <c r="D1278" s="92"/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</row>
    <row r="1279" spans="1:19">
      <c r="A1279" s="92"/>
      <c r="B1279" s="92"/>
      <c r="C1279" s="94"/>
      <c r="D1279" s="92"/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</row>
    <row r="1280" spans="1:19">
      <c r="A1280" s="92"/>
      <c r="B1280" s="92"/>
      <c r="C1280" s="94"/>
      <c r="D1280" s="92"/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</row>
    <row r="1281" spans="1:19">
      <c r="A1281" s="92"/>
      <c r="B1281" s="92"/>
      <c r="C1281" s="94"/>
      <c r="D1281" s="92"/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</row>
    <row r="1282" spans="1:19">
      <c r="A1282" s="92"/>
      <c r="B1282" s="92"/>
      <c r="C1282" s="94"/>
      <c r="D1282" s="92"/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</row>
    <row r="1283" spans="1:19">
      <c r="A1283" s="92"/>
      <c r="B1283" s="92"/>
      <c r="C1283" s="94"/>
      <c r="D1283" s="92"/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</row>
    <row r="1284" spans="1:19">
      <c r="A1284" s="92"/>
      <c r="B1284" s="92"/>
      <c r="C1284" s="94"/>
      <c r="D1284" s="92"/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</row>
    <row r="1285" spans="1:19">
      <c r="A1285" s="92"/>
      <c r="B1285" s="92"/>
      <c r="C1285" s="94"/>
      <c r="D1285" s="92"/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</row>
    <row r="1286" spans="1:19">
      <c r="A1286" s="92"/>
      <c r="B1286" s="92"/>
      <c r="C1286" s="94"/>
      <c r="D1286" s="92"/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</row>
    <row r="1287" spans="1:19">
      <c r="A1287" s="92"/>
      <c r="B1287" s="92"/>
      <c r="C1287" s="94"/>
      <c r="D1287" s="92"/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</row>
    <row r="1288" spans="1:19">
      <c r="A1288" s="92"/>
      <c r="B1288" s="92"/>
      <c r="C1288" s="94"/>
      <c r="D1288" s="92"/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</row>
    <row r="1289" spans="1:19">
      <c r="A1289" s="92"/>
      <c r="B1289" s="92"/>
      <c r="C1289" s="94"/>
      <c r="D1289" s="92"/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</row>
    <row r="1290" spans="1:19">
      <c r="A1290" s="92"/>
      <c r="B1290" s="92"/>
      <c r="C1290" s="94"/>
      <c r="D1290" s="92"/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</row>
    <row r="1291" spans="1:19">
      <c r="A1291" s="92"/>
      <c r="B1291" s="92"/>
      <c r="C1291" s="94"/>
      <c r="D1291" s="92"/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</row>
    <row r="1292" spans="1:19">
      <c r="A1292" s="92"/>
      <c r="B1292" s="92"/>
      <c r="C1292" s="94"/>
      <c r="D1292" s="92"/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</row>
    <row r="1293" spans="1:19">
      <c r="A1293" s="92"/>
      <c r="B1293" s="92"/>
      <c r="C1293" s="94"/>
      <c r="D1293" s="92"/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</row>
    <row r="1294" spans="1:19">
      <c r="A1294" s="92"/>
      <c r="B1294" s="92"/>
      <c r="C1294" s="94"/>
      <c r="D1294" s="92"/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</row>
    <row r="1295" spans="1:19">
      <c r="A1295" s="92"/>
      <c r="B1295" s="92"/>
      <c r="C1295" s="94"/>
      <c r="D1295" s="92"/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</row>
    <row r="1296" spans="1:19">
      <c r="A1296" s="92"/>
      <c r="B1296" s="92"/>
      <c r="C1296" s="94"/>
      <c r="D1296" s="92"/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</row>
    <row r="1297" spans="1:19">
      <c r="A1297" s="92"/>
      <c r="B1297" s="92"/>
      <c r="C1297" s="94"/>
      <c r="D1297" s="92"/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</row>
    <row r="1298" spans="1:19">
      <c r="A1298" s="92"/>
      <c r="B1298" s="92"/>
      <c r="C1298" s="94"/>
      <c r="D1298" s="92"/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</row>
    <row r="1299" spans="1:19">
      <c r="A1299" s="92"/>
      <c r="B1299" s="92"/>
      <c r="C1299" s="94"/>
      <c r="D1299" s="92"/>
      <c r="E1299" s="92"/>
      <c r="F1299" s="92"/>
      <c r="G1299" s="92"/>
      <c r="H1299" s="92"/>
      <c r="I1299" s="92"/>
      <c r="J1299" s="92"/>
      <c r="K1299" s="92"/>
      <c r="L1299" s="92"/>
      <c r="M1299" s="92"/>
      <c r="N1299" s="92"/>
      <c r="O1299" s="92"/>
      <c r="P1299" s="92"/>
      <c r="Q1299" s="92"/>
      <c r="R1299" s="92"/>
      <c r="S1299" s="92"/>
    </row>
    <row r="1300" spans="1:19">
      <c r="A1300" s="92"/>
      <c r="B1300" s="92"/>
      <c r="C1300" s="94"/>
      <c r="D1300" s="92"/>
      <c r="E1300" s="92"/>
      <c r="F1300" s="92"/>
      <c r="G1300" s="92"/>
      <c r="H1300" s="92"/>
      <c r="I1300" s="92"/>
      <c r="J1300" s="92"/>
      <c r="K1300" s="92"/>
      <c r="L1300" s="92"/>
      <c r="M1300" s="92"/>
      <c r="N1300" s="92"/>
      <c r="O1300" s="92"/>
      <c r="P1300" s="92"/>
      <c r="Q1300" s="92"/>
      <c r="R1300" s="92"/>
      <c r="S1300" s="92"/>
    </row>
    <row r="1301" spans="1:19">
      <c r="A1301" s="92"/>
      <c r="B1301" s="92"/>
      <c r="C1301" s="94"/>
      <c r="D1301" s="92"/>
      <c r="E1301" s="92"/>
      <c r="F1301" s="92"/>
      <c r="G1301" s="92"/>
      <c r="H1301" s="92"/>
      <c r="I1301" s="92"/>
      <c r="J1301" s="92"/>
      <c r="K1301" s="92"/>
      <c r="L1301" s="92"/>
      <c r="M1301" s="92"/>
      <c r="N1301" s="92"/>
      <c r="O1301" s="92"/>
      <c r="P1301" s="92"/>
      <c r="Q1301" s="92"/>
      <c r="R1301" s="92"/>
      <c r="S1301" s="92"/>
    </row>
    <row r="1302" spans="1:19">
      <c r="A1302" s="92"/>
      <c r="B1302" s="92"/>
      <c r="C1302" s="94"/>
      <c r="D1302" s="92"/>
      <c r="E1302" s="92"/>
      <c r="F1302" s="92"/>
      <c r="G1302" s="92"/>
      <c r="H1302" s="92"/>
      <c r="I1302" s="92"/>
      <c r="J1302" s="92"/>
      <c r="K1302" s="92"/>
      <c r="L1302" s="92"/>
      <c r="M1302" s="92"/>
      <c r="N1302" s="92"/>
      <c r="O1302" s="92"/>
      <c r="P1302" s="92"/>
      <c r="Q1302" s="92"/>
      <c r="R1302" s="92"/>
      <c r="S1302" s="92"/>
    </row>
    <row r="1303" spans="1:19">
      <c r="A1303" s="92"/>
      <c r="B1303" s="92"/>
      <c r="C1303" s="94"/>
      <c r="D1303" s="92"/>
      <c r="E1303" s="92"/>
      <c r="F1303" s="92"/>
      <c r="G1303" s="92"/>
      <c r="H1303" s="92"/>
      <c r="I1303" s="92"/>
      <c r="J1303" s="92"/>
      <c r="K1303" s="92"/>
      <c r="L1303" s="92"/>
      <c r="M1303" s="92"/>
      <c r="N1303" s="92"/>
      <c r="O1303" s="92"/>
      <c r="P1303" s="92"/>
      <c r="Q1303" s="92"/>
      <c r="R1303" s="92"/>
      <c r="S1303" s="92"/>
    </row>
    <row r="1304" spans="1:19">
      <c r="A1304" s="92"/>
      <c r="B1304" s="92"/>
      <c r="C1304" s="94"/>
      <c r="D1304" s="92"/>
      <c r="E1304" s="92"/>
      <c r="F1304" s="92"/>
      <c r="G1304" s="92"/>
      <c r="H1304" s="92"/>
      <c r="I1304" s="92"/>
      <c r="J1304" s="92"/>
      <c r="K1304" s="92"/>
      <c r="L1304" s="92"/>
      <c r="M1304" s="92"/>
      <c r="N1304" s="92"/>
      <c r="O1304" s="92"/>
      <c r="P1304" s="92"/>
      <c r="Q1304" s="92"/>
      <c r="R1304" s="92"/>
      <c r="S1304" s="92"/>
    </row>
    <row r="1305" spans="1:19">
      <c r="A1305" s="92"/>
      <c r="B1305" s="92"/>
      <c r="C1305" s="94"/>
      <c r="D1305" s="92"/>
      <c r="E1305" s="92"/>
      <c r="F1305" s="92"/>
      <c r="G1305" s="92"/>
      <c r="H1305" s="92"/>
      <c r="I1305" s="92"/>
      <c r="J1305" s="92"/>
      <c r="K1305" s="92"/>
      <c r="L1305" s="92"/>
      <c r="M1305" s="92"/>
      <c r="N1305" s="92"/>
      <c r="O1305" s="92"/>
      <c r="P1305" s="92"/>
      <c r="Q1305" s="92"/>
      <c r="R1305" s="92"/>
      <c r="S1305" s="92"/>
    </row>
    <row r="1306" spans="1:19">
      <c r="A1306" s="92"/>
      <c r="B1306" s="92"/>
      <c r="C1306" s="94"/>
      <c r="D1306" s="92"/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</row>
    <row r="1307" spans="1:19">
      <c r="A1307" s="92"/>
      <c r="B1307" s="92"/>
      <c r="C1307" s="94"/>
      <c r="D1307" s="92"/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</row>
    <row r="1308" spans="1:19">
      <c r="A1308" s="92"/>
      <c r="B1308" s="92"/>
      <c r="C1308" s="94"/>
      <c r="D1308" s="92"/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</row>
    <row r="1309" spans="1:19">
      <c r="A1309" s="92"/>
      <c r="B1309" s="92"/>
      <c r="C1309" s="94"/>
      <c r="D1309" s="92"/>
      <c r="E1309" s="92"/>
      <c r="F1309" s="92"/>
      <c r="G1309" s="92"/>
      <c r="H1309" s="92"/>
      <c r="I1309" s="92"/>
      <c r="J1309" s="92"/>
      <c r="K1309" s="92"/>
      <c r="L1309" s="92"/>
      <c r="M1309" s="92"/>
      <c r="N1309" s="92"/>
      <c r="O1309" s="92"/>
      <c r="P1309" s="92"/>
      <c r="Q1309" s="92"/>
      <c r="R1309" s="92"/>
      <c r="S1309" s="92"/>
    </row>
    <row r="1310" spans="1:19">
      <c r="A1310" s="92"/>
      <c r="B1310" s="92"/>
      <c r="C1310" s="94"/>
      <c r="D1310" s="92"/>
      <c r="E1310" s="92"/>
      <c r="F1310" s="92"/>
      <c r="G1310" s="92"/>
      <c r="H1310" s="92"/>
      <c r="I1310" s="92"/>
      <c r="J1310" s="92"/>
      <c r="K1310" s="92"/>
      <c r="L1310" s="92"/>
      <c r="M1310" s="92"/>
      <c r="N1310" s="92"/>
      <c r="O1310" s="92"/>
      <c r="P1310" s="92"/>
      <c r="Q1310" s="92"/>
      <c r="R1310" s="92"/>
      <c r="S1310" s="92"/>
    </row>
    <row r="1311" spans="1:19">
      <c r="A1311" s="92"/>
      <c r="B1311" s="92"/>
      <c r="C1311" s="94"/>
      <c r="D1311" s="92"/>
      <c r="E1311" s="92"/>
      <c r="F1311" s="92"/>
      <c r="G1311" s="92"/>
      <c r="H1311" s="92"/>
      <c r="I1311" s="92"/>
      <c r="J1311" s="92"/>
      <c r="K1311" s="92"/>
      <c r="L1311" s="92"/>
      <c r="M1311" s="92"/>
      <c r="N1311" s="92"/>
      <c r="O1311" s="92"/>
      <c r="P1311" s="92"/>
      <c r="Q1311" s="92"/>
      <c r="R1311" s="92"/>
      <c r="S1311" s="92"/>
    </row>
    <row r="1312" spans="1:19">
      <c r="A1312" s="92"/>
      <c r="B1312" s="92"/>
      <c r="C1312" s="94"/>
      <c r="D1312" s="92"/>
      <c r="E1312" s="92"/>
      <c r="F1312" s="92"/>
      <c r="G1312" s="92"/>
      <c r="H1312" s="92"/>
      <c r="I1312" s="92"/>
      <c r="J1312" s="92"/>
      <c r="K1312" s="92"/>
      <c r="L1312" s="92"/>
      <c r="M1312" s="92"/>
      <c r="N1312" s="92"/>
      <c r="O1312" s="92"/>
      <c r="P1312" s="92"/>
      <c r="Q1312" s="92"/>
      <c r="R1312" s="92"/>
      <c r="S1312" s="92"/>
    </row>
    <row r="1313" spans="1:19">
      <c r="A1313" s="92"/>
      <c r="B1313" s="92"/>
      <c r="C1313" s="94"/>
      <c r="D1313" s="92"/>
      <c r="E1313" s="92"/>
      <c r="F1313" s="92"/>
      <c r="G1313" s="92"/>
      <c r="H1313" s="92"/>
      <c r="I1313" s="92"/>
      <c r="J1313" s="92"/>
      <c r="K1313" s="92"/>
      <c r="L1313" s="92"/>
      <c r="M1313" s="92"/>
      <c r="N1313" s="92"/>
      <c r="O1313" s="92"/>
      <c r="P1313" s="92"/>
      <c r="Q1313" s="92"/>
      <c r="R1313" s="92"/>
      <c r="S1313" s="92"/>
    </row>
    <row r="1314" spans="1:19">
      <c r="A1314" s="92"/>
      <c r="B1314" s="92"/>
      <c r="C1314" s="94"/>
      <c r="D1314" s="92"/>
      <c r="E1314" s="92"/>
      <c r="F1314" s="92"/>
      <c r="G1314" s="92"/>
      <c r="H1314" s="92"/>
      <c r="I1314" s="92"/>
      <c r="J1314" s="92"/>
      <c r="K1314" s="92"/>
      <c r="L1314" s="92"/>
      <c r="M1314" s="92"/>
      <c r="N1314" s="92"/>
      <c r="O1314" s="92"/>
      <c r="P1314" s="92"/>
      <c r="Q1314" s="92"/>
      <c r="R1314" s="92"/>
      <c r="S1314" s="92"/>
    </row>
    <row r="1315" spans="1:19">
      <c r="A1315" s="92"/>
      <c r="B1315" s="92"/>
      <c r="C1315" s="94"/>
      <c r="D1315" s="92"/>
      <c r="E1315" s="92"/>
      <c r="F1315" s="92"/>
      <c r="G1315" s="92"/>
      <c r="H1315" s="92"/>
      <c r="I1315" s="92"/>
      <c r="J1315" s="92"/>
      <c r="K1315" s="92"/>
      <c r="L1315" s="92"/>
      <c r="M1315" s="92"/>
      <c r="N1315" s="92"/>
      <c r="O1315" s="92"/>
      <c r="P1315" s="92"/>
      <c r="Q1315" s="92"/>
      <c r="R1315" s="92"/>
      <c r="S1315" s="92"/>
    </row>
    <row r="1316" spans="1:19">
      <c r="A1316" s="92"/>
      <c r="B1316" s="92"/>
      <c r="C1316" s="94"/>
      <c r="D1316" s="92"/>
      <c r="E1316" s="92"/>
      <c r="F1316" s="92"/>
      <c r="G1316" s="92"/>
      <c r="H1316" s="92"/>
      <c r="I1316" s="92"/>
      <c r="J1316" s="92"/>
      <c r="K1316" s="92"/>
      <c r="L1316" s="92"/>
      <c r="M1316" s="92"/>
      <c r="N1316" s="92"/>
      <c r="O1316" s="92"/>
      <c r="P1316" s="92"/>
      <c r="Q1316" s="92"/>
      <c r="R1316" s="92"/>
      <c r="S1316" s="92"/>
    </row>
    <row r="1317" spans="1:19">
      <c r="A1317" s="92"/>
      <c r="B1317" s="92"/>
      <c r="C1317" s="94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  <c r="O1317" s="92"/>
      <c r="P1317" s="92"/>
      <c r="Q1317" s="92"/>
      <c r="R1317" s="92"/>
      <c r="S1317" s="92"/>
    </row>
    <row r="1318" spans="1:19">
      <c r="A1318" s="92"/>
      <c r="B1318" s="92"/>
      <c r="C1318" s="94"/>
      <c r="D1318" s="92"/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</row>
    <row r="1319" spans="1:19">
      <c r="A1319" s="92"/>
      <c r="B1319" s="92"/>
      <c r="C1319" s="94"/>
      <c r="D1319" s="92"/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</row>
    <row r="1320" spans="1:19">
      <c r="A1320" s="92"/>
      <c r="B1320" s="92"/>
      <c r="C1320" s="94"/>
      <c r="D1320" s="92"/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</row>
    <row r="1321" spans="1:19">
      <c r="A1321" s="92"/>
      <c r="B1321" s="92"/>
      <c r="C1321" s="94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</row>
    <row r="1322" spans="1:19">
      <c r="A1322" s="92"/>
      <c r="B1322" s="92"/>
      <c r="C1322" s="94"/>
      <c r="D1322" s="92"/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</row>
    <row r="1323" spans="1:19">
      <c r="A1323" s="92"/>
      <c r="B1323" s="92"/>
      <c r="C1323" s="94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</row>
    <row r="1324" spans="1:19">
      <c r="A1324" s="92"/>
      <c r="B1324" s="92"/>
      <c r="C1324" s="94"/>
      <c r="D1324" s="92"/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</row>
    <row r="1325" spans="1:19">
      <c r="A1325" s="92"/>
      <c r="B1325" s="92"/>
      <c r="C1325" s="94"/>
      <c r="D1325" s="92"/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</row>
    <row r="1326" spans="1:19">
      <c r="A1326" s="92"/>
      <c r="B1326" s="92"/>
      <c r="C1326" s="94"/>
      <c r="D1326" s="92"/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</row>
    <row r="1327" spans="1:19">
      <c r="A1327" s="92"/>
      <c r="B1327" s="92"/>
      <c r="C1327" s="94"/>
      <c r="D1327" s="92"/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</row>
    <row r="1328" spans="1:19">
      <c r="A1328" s="92"/>
      <c r="B1328" s="92"/>
      <c r="C1328" s="94"/>
      <c r="D1328" s="92"/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</row>
    <row r="1329" spans="1:19">
      <c r="A1329" s="92"/>
      <c r="B1329" s="92"/>
      <c r="C1329" s="94"/>
      <c r="D1329" s="92"/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</row>
    <row r="1330" spans="1:19">
      <c r="A1330" s="92"/>
      <c r="B1330" s="92"/>
      <c r="C1330" s="94"/>
      <c r="D1330" s="92"/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</row>
    <row r="1331" spans="1:19">
      <c r="A1331" s="92"/>
      <c r="B1331" s="92"/>
      <c r="C1331" s="94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</row>
    <row r="1332" spans="1:19">
      <c r="A1332" s="92"/>
      <c r="B1332" s="92"/>
      <c r="C1332" s="94"/>
      <c r="D1332" s="92"/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</row>
    <row r="1333" spans="1:19">
      <c r="A1333" s="92"/>
      <c r="B1333" s="92"/>
      <c r="C1333" s="94"/>
      <c r="D1333" s="92"/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</row>
    <row r="1334" spans="1:19">
      <c r="A1334" s="92"/>
      <c r="B1334" s="92"/>
      <c r="C1334" s="94"/>
      <c r="D1334" s="92"/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</row>
    <row r="1335" spans="1:19">
      <c r="A1335" s="92"/>
      <c r="B1335" s="92"/>
      <c r="C1335" s="94"/>
      <c r="D1335" s="92"/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</row>
    <row r="1336" spans="1:19">
      <c r="A1336" s="92"/>
      <c r="B1336" s="92"/>
      <c r="C1336" s="94"/>
      <c r="D1336" s="92"/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</row>
    <row r="1337" spans="1:19">
      <c r="A1337" s="92"/>
      <c r="B1337" s="92"/>
      <c r="C1337" s="94"/>
      <c r="D1337" s="92"/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</row>
    <row r="1338" spans="1:19">
      <c r="A1338" s="92"/>
      <c r="B1338" s="92"/>
      <c r="C1338" s="94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</row>
    <row r="1339" spans="1:19">
      <c r="A1339" s="92"/>
      <c r="B1339" s="92"/>
      <c r="C1339" s="94"/>
      <c r="D1339" s="92"/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</row>
    <row r="1340" spans="1:19">
      <c r="A1340" s="92"/>
      <c r="B1340" s="92"/>
      <c r="C1340" s="94"/>
      <c r="D1340" s="92"/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</row>
    <row r="1341" spans="1:19">
      <c r="A1341" s="92"/>
      <c r="B1341" s="92"/>
      <c r="C1341" s="94"/>
      <c r="D1341" s="92"/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</row>
    <row r="1342" spans="1:19">
      <c r="A1342" s="92"/>
      <c r="B1342" s="92"/>
      <c r="C1342" s="94"/>
      <c r="D1342" s="92"/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</row>
    <row r="1343" spans="1:19">
      <c r="A1343" s="92"/>
      <c r="B1343" s="92"/>
      <c r="C1343" s="94"/>
      <c r="D1343" s="92"/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</row>
    <row r="1344" spans="1:19">
      <c r="A1344" s="92"/>
      <c r="B1344" s="92"/>
      <c r="C1344" s="94"/>
      <c r="D1344" s="92"/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</row>
    <row r="1345" spans="1:19">
      <c r="A1345" s="92"/>
      <c r="B1345" s="92"/>
      <c r="C1345" s="94"/>
      <c r="D1345" s="92"/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</row>
    <row r="1346" spans="1:19">
      <c r="A1346" s="92"/>
      <c r="B1346" s="92"/>
      <c r="C1346" s="94"/>
      <c r="D1346" s="92"/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</row>
    <row r="1347" spans="1:19">
      <c r="A1347" s="92"/>
      <c r="B1347" s="92"/>
      <c r="C1347" s="94"/>
      <c r="D1347" s="92"/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</row>
    <row r="1348" spans="1:19">
      <c r="A1348" s="92"/>
      <c r="B1348" s="92"/>
      <c r="C1348" s="94"/>
      <c r="D1348" s="92"/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</row>
    <row r="1349" spans="1:19">
      <c r="A1349" s="92"/>
      <c r="B1349" s="92"/>
      <c r="C1349" s="94"/>
      <c r="D1349" s="92"/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</row>
    <row r="1350" spans="1:19">
      <c r="A1350" s="92"/>
      <c r="B1350" s="92"/>
      <c r="C1350" s="94"/>
      <c r="D1350" s="92"/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</row>
    <row r="1351" spans="1:19">
      <c r="A1351" s="92"/>
      <c r="B1351" s="92"/>
      <c r="C1351" s="94"/>
      <c r="D1351" s="92"/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</row>
    <row r="1352" spans="1:19">
      <c r="A1352" s="92"/>
      <c r="B1352" s="92"/>
      <c r="C1352" s="94"/>
      <c r="D1352" s="92"/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</row>
    <row r="1353" spans="1:19">
      <c r="A1353" s="92"/>
      <c r="B1353" s="92"/>
      <c r="C1353" s="94"/>
      <c r="D1353" s="92"/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</row>
    <row r="1354" spans="1:19">
      <c r="A1354" s="92"/>
      <c r="B1354" s="92"/>
      <c r="C1354" s="94"/>
      <c r="D1354" s="92"/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</row>
    <row r="1355" spans="1:19">
      <c r="A1355" s="92"/>
      <c r="B1355" s="92"/>
      <c r="C1355" s="94"/>
      <c r="D1355" s="92"/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</row>
    <row r="1356" spans="1:19">
      <c r="A1356" s="92"/>
      <c r="B1356" s="92"/>
      <c r="C1356" s="94"/>
      <c r="D1356" s="92"/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</row>
    <row r="1357" spans="1:19">
      <c r="A1357" s="92"/>
      <c r="B1357" s="92"/>
      <c r="C1357" s="94"/>
      <c r="D1357" s="92"/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</row>
    <row r="1358" spans="1:19">
      <c r="A1358" s="92"/>
      <c r="B1358" s="92"/>
      <c r="C1358" s="94"/>
      <c r="D1358" s="92"/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</row>
    <row r="1359" spans="1:19">
      <c r="A1359" s="92"/>
      <c r="B1359" s="92"/>
      <c r="C1359" s="94"/>
      <c r="D1359" s="92"/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</row>
    <row r="1360" spans="1:19">
      <c r="A1360" s="92"/>
      <c r="B1360" s="92"/>
      <c r="C1360" s="94"/>
      <c r="D1360" s="92"/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</row>
    <row r="1361" spans="1:19">
      <c r="A1361" s="92"/>
      <c r="B1361" s="92"/>
      <c r="C1361" s="94"/>
      <c r="D1361" s="92"/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</row>
    <row r="1362" spans="1:19">
      <c r="A1362" s="92"/>
      <c r="B1362" s="92"/>
      <c r="C1362" s="94"/>
      <c r="D1362" s="92"/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</row>
    <row r="1363" spans="1:19">
      <c r="A1363" s="92"/>
      <c r="B1363" s="92"/>
      <c r="C1363" s="94"/>
      <c r="D1363" s="92"/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</row>
    <row r="1364" spans="1:19">
      <c r="A1364" s="92"/>
      <c r="B1364" s="92"/>
      <c r="C1364" s="94"/>
      <c r="D1364" s="92"/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</row>
    <row r="1365" spans="1:19">
      <c r="A1365" s="92"/>
      <c r="B1365" s="92"/>
      <c r="C1365" s="94"/>
      <c r="D1365" s="92"/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</row>
    <row r="1366" spans="1:19">
      <c r="A1366" s="92"/>
      <c r="B1366" s="92"/>
      <c r="C1366" s="94"/>
      <c r="D1366" s="92"/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</row>
    <row r="1367" spans="1:19">
      <c r="A1367" s="92"/>
      <c r="B1367" s="92"/>
      <c r="C1367" s="94"/>
      <c r="D1367" s="92"/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</row>
    <row r="1368" spans="1:19">
      <c r="A1368" s="92"/>
      <c r="B1368" s="92"/>
      <c r="C1368" s="94"/>
      <c r="D1368" s="92"/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</row>
    <row r="1369" spans="1:19">
      <c r="A1369" s="92"/>
      <c r="B1369" s="92"/>
      <c r="C1369" s="94"/>
      <c r="D1369" s="92"/>
      <c r="E1369" s="92"/>
      <c r="F1369" s="92"/>
      <c r="G1369" s="92"/>
      <c r="H1369" s="92"/>
      <c r="I1369" s="92"/>
      <c r="J1369" s="92"/>
      <c r="K1369" s="92"/>
      <c r="L1369" s="92"/>
      <c r="M1369" s="92"/>
      <c r="N1369" s="92"/>
      <c r="O1369" s="92"/>
      <c r="P1369" s="92"/>
      <c r="Q1369" s="92"/>
      <c r="R1369" s="92"/>
      <c r="S1369" s="92"/>
    </row>
    <row r="1370" spans="1:19">
      <c r="A1370" s="92"/>
      <c r="B1370" s="92"/>
      <c r="C1370" s="94"/>
      <c r="D1370" s="92"/>
      <c r="E1370" s="92"/>
      <c r="F1370" s="92"/>
      <c r="G1370" s="92"/>
      <c r="H1370" s="92"/>
      <c r="I1370" s="92"/>
      <c r="J1370" s="92"/>
      <c r="K1370" s="92"/>
      <c r="L1370" s="92"/>
      <c r="M1370" s="92"/>
      <c r="N1370" s="92"/>
      <c r="O1370" s="92"/>
      <c r="P1370" s="92"/>
      <c r="Q1370" s="92"/>
      <c r="R1370" s="92"/>
      <c r="S1370" s="92"/>
    </row>
    <row r="1371" spans="1:19">
      <c r="A1371" s="92"/>
      <c r="B1371" s="92"/>
      <c r="C1371" s="94"/>
      <c r="D1371" s="92"/>
      <c r="E1371" s="92"/>
      <c r="F1371" s="92"/>
      <c r="G1371" s="92"/>
      <c r="H1371" s="92"/>
      <c r="I1371" s="92"/>
      <c r="J1371" s="92"/>
      <c r="K1371" s="92"/>
      <c r="L1371" s="92"/>
      <c r="M1371" s="92"/>
      <c r="N1371" s="92"/>
      <c r="O1371" s="92"/>
      <c r="P1371" s="92"/>
      <c r="Q1371" s="92"/>
      <c r="R1371" s="92"/>
      <c r="S1371" s="92"/>
    </row>
    <row r="1372" spans="1:19">
      <c r="A1372" s="92"/>
      <c r="B1372" s="92"/>
      <c r="C1372" s="94"/>
      <c r="D1372" s="92"/>
      <c r="E1372" s="92"/>
      <c r="F1372" s="92"/>
      <c r="G1372" s="92"/>
      <c r="H1372" s="92"/>
      <c r="I1372" s="92"/>
      <c r="J1372" s="92"/>
      <c r="K1372" s="92"/>
      <c r="L1372" s="92"/>
      <c r="M1372" s="92"/>
      <c r="N1372" s="92"/>
      <c r="O1372" s="92"/>
      <c r="P1372" s="92"/>
      <c r="Q1372" s="92"/>
      <c r="R1372" s="92"/>
      <c r="S1372" s="92"/>
    </row>
    <row r="1373" spans="1:19">
      <c r="A1373" s="92"/>
      <c r="B1373" s="92"/>
      <c r="C1373" s="94"/>
      <c r="D1373" s="92"/>
      <c r="E1373" s="92"/>
      <c r="F1373" s="92"/>
      <c r="G1373" s="92"/>
      <c r="H1373" s="92"/>
      <c r="I1373" s="92"/>
      <c r="J1373" s="92"/>
      <c r="K1373" s="92"/>
      <c r="L1373" s="92"/>
      <c r="M1373" s="92"/>
      <c r="N1373" s="92"/>
      <c r="O1373" s="92"/>
      <c r="P1373" s="92"/>
      <c r="Q1373" s="92"/>
      <c r="R1373" s="92"/>
      <c r="S1373" s="92"/>
    </row>
    <row r="1374" spans="1:19">
      <c r="A1374" s="92"/>
      <c r="B1374" s="92"/>
      <c r="C1374" s="94"/>
      <c r="D1374" s="92"/>
      <c r="E1374" s="92"/>
      <c r="F1374" s="92"/>
      <c r="G1374" s="92"/>
      <c r="H1374" s="92"/>
      <c r="I1374" s="92"/>
      <c r="J1374" s="92"/>
      <c r="K1374" s="92"/>
      <c r="L1374" s="92"/>
      <c r="M1374" s="92"/>
      <c r="N1374" s="92"/>
      <c r="O1374" s="92"/>
      <c r="P1374" s="92"/>
      <c r="Q1374" s="92"/>
      <c r="R1374" s="92"/>
      <c r="S1374" s="92"/>
    </row>
    <row r="1375" spans="1:19">
      <c r="A1375" s="92"/>
      <c r="B1375" s="92"/>
      <c r="C1375" s="94"/>
      <c r="D1375" s="92"/>
      <c r="E1375" s="92"/>
      <c r="F1375" s="92"/>
      <c r="G1375" s="92"/>
      <c r="H1375" s="92"/>
      <c r="I1375" s="92"/>
      <c r="J1375" s="92"/>
      <c r="K1375" s="92"/>
      <c r="L1375" s="92"/>
      <c r="M1375" s="92"/>
      <c r="N1375" s="92"/>
      <c r="O1375" s="92"/>
      <c r="P1375" s="92"/>
      <c r="Q1375" s="92"/>
      <c r="R1375" s="92"/>
      <c r="S1375" s="92"/>
    </row>
    <row r="1376" spans="1:19">
      <c r="A1376" s="92"/>
      <c r="B1376" s="92"/>
      <c r="C1376" s="94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  <c r="O1376" s="92"/>
      <c r="P1376" s="92"/>
      <c r="Q1376" s="92"/>
      <c r="R1376" s="92"/>
      <c r="S1376" s="92"/>
    </row>
    <row r="1377" spans="1:19">
      <c r="A1377" s="92"/>
      <c r="B1377" s="92"/>
      <c r="C1377" s="94"/>
      <c r="D1377" s="92"/>
      <c r="E1377" s="92"/>
      <c r="F1377" s="92"/>
      <c r="G1377" s="92"/>
      <c r="H1377" s="92"/>
      <c r="I1377" s="92"/>
      <c r="J1377" s="92"/>
      <c r="K1377" s="92"/>
      <c r="L1377" s="92"/>
      <c r="M1377" s="92"/>
      <c r="N1377" s="92"/>
      <c r="O1377" s="92"/>
      <c r="P1377" s="92"/>
      <c r="Q1377" s="92"/>
      <c r="R1377" s="92"/>
      <c r="S1377" s="92"/>
    </row>
    <row r="1378" spans="1:19">
      <c r="A1378" s="92"/>
      <c r="B1378" s="92"/>
      <c r="C1378" s="94"/>
      <c r="D1378" s="92"/>
      <c r="E1378" s="92"/>
      <c r="F1378" s="92"/>
      <c r="G1378" s="92"/>
      <c r="H1378" s="92"/>
      <c r="I1378" s="92"/>
      <c r="J1378" s="92"/>
      <c r="K1378" s="92"/>
      <c r="L1378" s="92"/>
      <c r="M1378" s="92"/>
      <c r="N1378" s="92"/>
      <c r="O1378" s="92"/>
      <c r="P1378" s="92"/>
      <c r="Q1378" s="92"/>
      <c r="R1378" s="92"/>
      <c r="S1378" s="92"/>
    </row>
    <row r="1379" spans="1:19">
      <c r="A1379" s="92"/>
      <c r="B1379" s="92"/>
      <c r="C1379" s="94"/>
      <c r="D1379" s="92"/>
      <c r="E1379" s="92"/>
      <c r="F1379" s="92"/>
      <c r="G1379" s="92"/>
      <c r="H1379" s="92"/>
      <c r="I1379" s="92"/>
      <c r="J1379" s="92"/>
      <c r="K1379" s="92"/>
      <c r="L1379" s="92"/>
      <c r="M1379" s="92"/>
      <c r="N1379" s="92"/>
      <c r="O1379" s="92"/>
      <c r="P1379" s="92"/>
      <c r="Q1379" s="92"/>
      <c r="R1379" s="92"/>
      <c r="S1379" s="92"/>
    </row>
    <row r="1380" spans="1:19">
      <c r="A1380" s="92"/>
      <c r="B1380" s="92"/>
      <c r="C1380" s="94"/>
      <c r="D1380" s="92"/>
      <c r="E1380" s="92"/>
      <c r="F1380" s="92"/>
      <c r="G1380" s="92"/>
      <c r="H1380" s="92"/>
      <c r="I1380" s="92"/>
      <c r="J1380" s="92"/>
      <c r="K1380" s="92"/>
      <c r="L1380" s="92"/>
      <c r="M1380" s="92"/>
      <c r="N1380" s="92"/>
      <c r="O1380" s="92"/>
      <c r="P1380" s="92"/>
      <c r="Q1380" s="92"/>
      <c r="R1380" s="92"/>
      <c r="S1380" s="92"/>
    </row>
    <row r="1381" spans="1:19">
      <c r="A1381" s="92"/>
      <c r="B1381" s="92"/>
      <c r="C1381" s="94"/>
      <c r="D1381" s="92"/>
      <c r="E1381" s="92"/>
      <c r="F1381" s="92"/>
      <c r="G1381" s="92"/>
      <c r="H1381" s="92"/>
      <c r="I1381" s="92"/>
      <c r="J1381" s="92"/>
      <c r="K1381" s="92"/>
      <c r="L1381" s="92"/>
      <c r="M1381" s="92"/>
      <c r="N1381" s="92"/>
      <c r="O1381" s="92"/>
      <c r="P1381" s="92"/>
      <c r="Q1381" s="92"/>
      <c r="R1381" s="92"/>
      <c r="S1381" s="92"/>
    </row>
    <row r="1382" spans="1:19">
      <c r="A1382" s="92"/>
      <c r="B1382" s="92"/>
      <c r="C1382" s="94"/>
      <c r="D1382" s="92"/>
      <c r="E1382" s="92"/>
      <c r="F1382" s="92"/>
      <c r="G1382" s="92"/>
      <c r="H1382" s="92"/>
      <c r="I1382" s="92"/>
      <c r="J1382" s="92"/>
      <c r="K1382" s="92"/>
      <c r="L1382" s="92"/>
      <c r="M1382" s="92"/>
      <c r="N1382" s="92"/>
      <c r="O1382" s="92"/>
      <c r="P1382" s="92"/>
      <c r="Q1382" s="92"/>
      <c r="R1382" s="92"/>
      <c r="S1382" s="92"/>
    </row>
    <row r="1383" spans="1:19">
      <c r="A1383" s="92"/>
      <c r="B1383" s="92"/>
      <c r="C1383" s="94"/>
      <c r="D1383" s="92"/>
      <c r="E1383" s="92"/>
      <c r="F1383" s="92"/>
      <c r="G1383" s="92"/>
      <c r="H1383" s="92"/>
      <c r="I1383" s="92"/>
      <c r="J1383" s="92"/>
      <c r="K1383" s="92"/>
      <c r="L1383" s="92"/>
      <c r="M1383" s="92"/>
      <c r="N1383" s="92"/>
      <c r="O1383" s="92"/>
      <c r="P1383" s="92"/>
      <c r="Q1383" s="92"/>
      <c r="R1383" s="92"/>
      <c r="S1383" s="92"/>
    </row>
    <row r="1384" spans="1:19">
      <c r="A1384" s="92"/>
      <c r="B1384" s="92"/>
      <c r="C1384" s="94"/>
      <c r="D1384" s="92"/>
      <c r="E1384" s="92"/>
      <c r="F1384" s="92"/>
      <c r="G1384" s="92"/>
      <c r="H1384" s="92"/>
      <c r="I1384" s="92"/>
      <c r="J1384" s="92"/>
      <c r="K1384" s="92"/>
      <c r="L1384" s="92"/>
      <c r="M1384" s="92"/>
      <c r="N1384" s="92"/>
      <c r="O1384" s="92"/>
      <c r="P1384" s="92"/>
      <c r="Q1384" s="92"/>
      <c r="R1384" s="92"/>
      <c r="S1384" s="92"/>
    </row>
    <row r="1385" spans="1:19">
      <c r="A1385" s="92"/>
      <c r="B1385" s="92"/>
      <c r="C1385" s="94"/>
      <c r="D1385" s="92"/>
      <c r="E1385" s="92"/>
      <c r="F1385" s="92"/>
      <c r="G1385" s="92"/>
      <c r="H1385" s="92"/>
      <c r="I1385" s="92"/>
      <c r="J1385" s="92"/>
      <c r="K1385" s="92"/>
      <c r="L1385" s="92"/>
      <c r="M1385" s="92"/>
      <c r="N1385" s="92"/>
      <c r="O1385" s="92"/>
      <c r="P1385" s="92"/>
      <c r="Q1385" s="92"/>
      <c r="R1385" s="92"/>
      <c r="S1385" s="92"/>
    </row>
    <row r="1386" spans="1:19">
      <c r="A1386" s="92"/>
      <c r="B1386" s="92"/>
      <c r="C1386" s="94"/>
      <c r="D1386" s="92"/>
      <c r="E1386" s="92"/>
      <c r="F1386" s="92"/>
      <c r="G1386" s="92"/>
      <c r="H1386" s="92"/>
      <c r="I1386" s="92"/>
      <c r="J1386" s="92"/>
      <c r="K1386" s="92"/>
      <c r="L1386" s="92"/>
      <c r="M1386" s="92"/>
      <c r="N1386" s="92"/>
      <c r="O1386" s="92"/>
      <c r="P1386" s="92"/>
      <c r="Q1386" s="92"/>
      <c r="R1386" s="92"/>
      <c r="S1386" s="92"/>
    </row>
    <row r="1387" spans="1:19">
      <c r="A1387" s="92"/>
      <c r="B1387" s="92"/>
      <c r="C1387" s="94"/>
      <c r="D1387" s="92"/>
      <c r="E1387" s="92"/>
      <c r="F1387" s="92"/>
      <c r="G1387" s="92"/>
      <c r="H1387" s="92"/>
      <c r="I1387" s="92"/>
      <c r="J1387" s="92"/>
      <c r="K1387" s="92"/>
      <c r="L1387" s="92"/>
      <c r="M1387" s="92"/>
      <c r="N1387" s="92"/>
      <c r="O1387" s="92"/>
      <c r="P1387" s="92"/>
      <c r="Q1387" s="92"/>
      <c r="R1387" s="92"/>
      <c r="S1387" s="92"/>
    </row>
    <row r="1388" spans="1:19">
      <c r="A1388" s="92"/>
      <c r="B1388" s="92"/>
      <c r="C1388" s="94"/>
      <c r="D1388" s="92"/>
      <c r="E1388" s="92"/>
      <c r="F1388" s="92"/>
      <c r="G1388" s="92"/>
      <c r="H1388" s="92"/>
      <c r="I1388" s="92"/>
      <c r="J1388" s="92"/>
      <c r="K1388" s="92"/>
      <c r="L1388" s="92"/>
      <c r="M1388" s="92"/>
      <c r="N1388" s="92"/>
      <c r="O1388" s="92"/>
      <c r="P1388" s="92"/>
      <c r="Q1388" s="92"/>
      <c r="R1388" s="92"/>
      <c r="S1388" s="92"/>
    </row>
    <row r="1389" spans="1:19">
      <c r="A1389" s="92"/>
      <c r="B1389" s="92"/>
      <c r="C1389" s="94"/>
      <c r="D1389" s="92"/>
      <c r="E1389" s="92"/>
      <c r="F1389" s="92"/>
      <c r="G1389" s="92"/>
      <c r="H1389" s="92"/>
      <c r="I1389" s="92"/>
      <c r="J1389" s="92"/>
      <c r="K1389" s="92"/>
      <c r="L1389" s="92"/>
      <c r="M1389" s="92"/>
      <c r="N1389" s="92"/>
      <c r="O1389" s="92"/>
      <c r="P1389" s="92"/>
      <c r="Q1389" s="92"/>
      <c r="R1389" s="92"/>
      <c r="S1389" s="92"/>
    </row>
    <row r="1390" spans="1:19">
      <c r="A1390" s="92"/>
      <c r="B1390" s="92"/>
      <c r="C1390" s="94"/>
      <c r="D1390" s="92"/>
      <c r="E1390" s="92"/>
      <c r="F1390" s="92"/>
      <c r="G1390" s="92"/>
      <c r="H1390" s="92"/>
      <c r="I1390" s="92"/>
      <c r="J1390" s="92"/>
      <c r="K1390" s="92"/>
      <c r="L1390" s="92"/>
      <c r="M1390" s="92"/>
      <c r="N1390" s="92"/>
      <c r="O1390" s="92"/>
      <c r="P1390" s="92"/>
      <c r="Q1390" s="92"/>
      <c r="R1390" s="92"/>
      <c r="S1390" s="92"/>
    </row>
    <row r="1391" spans="1:19">
      <c r="A1391" s="92"/>
      <c r="B1391" s="92"/>
      <c r="C1391" s="94"/>
      <c r="D1391" s="92"/>
      <c r="E1391" s="92"/>
      <c r="F1391" s="92"/>
      <c r="G1391" s="92"/>
      <c r="H1391" s="92"/>
      <c r="I1391" s="92"/>
      <c r="J1391" s="92"/>
      <c r="K1391" s="92"/>
      <c r="L1391" s="92"/>
      <c r="M1391" s="92"/>
      <c r="N1391" s="92"/>
      <c r="O1391" s="92"/>
      <c r="P1391" s="92"/>
      <c r="Q1391" s="92"/>
      <c r="R1391" s="92"/>
      <c r="S1391" s="92"/>
    </row>
    <row r="1392" spans="1:19">
      <c r="A1392" s="92"/>
      <c r="B1392" s="92"/>
      <c r="C1392" s="94"/>
      <c r="D1392" s="92"/>
      <c r="E1392" s="92"/>
      <c r="F1392" s="92"/>
      <c r="G1392" s="92"/>
      <c r="H1392" s="92"/>
      <c r="I1392" s="92"/>
      <c r="J1392" s="92"/>
      <c r="K1392" s="92"/>
      <c r="L1392" s="92"/>
      <c r="M1392" s="92"/>
      <c r="N1392" s="92"/>
      <c r="O1392" s="92"/>
      <c r="P1392" s="92"/>
      <c r="Q1392" s="92"/>
      <c r="R1392" s="92"/>
      <c r="S1392" s="92"/>
    </row>
    <row r="1393" spans="1:19">
      <c r="A1393" s="92"/>
      <c r="B1393" s="92"/>
      <c r="C1393" s="94"/>
      <c r="D1393" s="92"/>
      <c r="E1393" s="92"/>
      <c r="F1393" s="92"/>
      <c r="G1393" s="92"/>
      <c r="H1393" s="92"/>
      <c r="I1393" s="92"/>
      <c r="J1393" s="92"/>
      <c r="K1393" s="92"/>
      <c r="L1393" s="92"/>
      <c r="M1393" s="92"/>
      <c r="N1393" s="92"/>
      <c r="O1393" s="92"/>
      <c r="P1393" s="92"/>
      <c r="Q1393" s="92"/>
      <c r="R1393" s="92"/>
      <c r="S1393" s="92"/>
    </row>
    <row r="1394" spans="1:19">
      <c r="A1394" s="92"/>
      <c r="B1394" s="92"/>
      <c r="C1394" s="94"/>
      <c r="D1394" s="92"/>
      <c r="E1394" s="92"/>
      <c r="F1394" s="92"/>
      <c r="G1394" s="92"/>
      <c r="H1394" s="92"/>
      <c r="I1394" s="92"/>
      <c r="J1394" s="92"/>
      <c r="K1394" s="92"/>
      <c r="L1394" s="92"/>
      <c r="M1394" s="92"/>
      <c r="N1394" s="92"/>
      <c r="O1394" s="92"/>
      <c r="P1394" s="92"/>
      <c r="Q1394" s="92"/>
      <c r="R1394" s="92"/>
      <c r="S1394" s="92"/>
    </row>
    <row r="1395" spans="1:19">
      <c r="A1395" s="92"/>
      <c r="B1395" s="92"/>
      <c r="C1395" s="94"/>
      <c r="D1395" s="92"/>
      <c r="E1395" s="92"/>
      <c r="F1395" s="92"/>
      <c r="G1395" s="92"/>
      <c r="H1395" s="92"/>
      <c r="I1395" s="92"/>
      <c r="J1395" s="92"/>
      <c r="K1395" s="92"/>
      <c r="L1395" s="92"/>
      <c r="M1395" s="92"/>
      <c r="N1395" s="92"/>
      <c r="O1395" s="92"/>
      <c r="P1395" s="92"/>
      <c r="Q1395" s="92"/>
      <c r="R1395" s="92"/>
      <c r="S1395" s="92"/>
    </row>
    <row r="1396" spans="1:19">
      <c r="A1396" s="92"/>
      <c r="B1396" s="92"/>
      <c r="C1396" s="94"/>
      <c r="D1396" s="92"/>
      <c r="E1396" s="92"/>
      <c r="F1396" s="92"/>
      <c r="G1396" s="92"/>
      <c r="H1396" s="92"/>
      <c r="I1396" s="92"/>
      <c r="J1396" s="92"/>
      <c r="K1396" s="92"/>
      <c r="L1396" s="92"/>
      <c r="M1396" s="92"/>
      <c r="N1396" s="92"/>
      <c r="O1396" s="92"/>
      <c r="P1396" s="92"/>
      <c r="Q1396" s="92"/>
      <c r="R1396" s="92"/>
      <c r="S1396" s="92"/>
    </row>
    <row r="1397" spans="1:19">
      <c r="A1397" s="92"/>
      <c r="B1397" s="92"/>
      <c r="C1397" s="94"/>
      <c r="D1397" s="92"/>
      <c r="E1397" s="92"/>
      <c r="F1397" s="92"/>
      <c r="G1397" s="92"/>
      <c r="H1397" s="92"/>
      <c r="I1397" s="92"/>
      <c r="J1397" s="92"/>
      <c r="K1397" s="92"/>
      <c r="L1397" s="92"/>
      <c r="M1397" s="92"/>
      <c r="N1397" s="92"/>
      <c r="O1397" s="92"/>
      <c r="P1397" s="92"/>
      <c r="Q1397" s="92"/>
      <c r="R1397" s="92"/>
      <c r="S1397" s="92"/>
    </row>
    <row r="1398" spans="1:19">
      <c r="A1398" s="92"/>
      <c r="B1398" s="92"/>
      <c r="C1398" s="94"/>
      <c r="D1398" s="92"/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</row>
    <row r="1399" spans="1:19">
      <c r="A1399" s="92"/>
      <c r="B1399" s="92"/>
      <c r="C1399" s="94"/>
      <c r="D1399" s="92"/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</row>
    <row r="1400" spans="1:19">
      <c r="A1400" s="92"/>
      <c r="B1400" s="92"/>
      <c r="C1400" s="94"/>
      <c r="D1400" s="92"/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</row>
    <row r="1401" spans="1:19">
      <c r="A1401" s="92"/>
      <c r="B1401" s="92"/>
      <c r="C1401" s="94"/>
      <c r="D1401" s="92"/>
      <c r="E1401" s="92"/>
      <c r="F1401" s="92"/>
      <c r="G1401" s="92"/>
      <c r="H1401" s="92"/>
      <c r="I1401" s="92"/>
      <c r="J1401" s="92"/>
      <c r="K1401" s="92"/>
      <c r="L1401" s="92"/>
      <c r="M1401" s="92"/>
      <c r="N1401" s="92"/>
      <c r="O1401" s="92"/>
      <c r="P1401" s="92"/>
      <c r="Q1401" s="92"/>
      <c r="R1401" s="92"/>
      <c r="S1401" s="92"/>
    </row>
    <row r="1402" spans="1:19">
      <c r="A1402" s="92"/>
      <c r="B1402" s="92"/>
      <c r="C1402" s="94"/>
      <c r="D1402" s="92"/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</row>
    <row r="1403" spans="1:19">
      <c r="A1403" s="92"/>
      <c r="B1403" s="92"/>
      <c r="C1403" s="94"/>
      <c r="D1403" s="92"/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</row>
    <row r="1404" spans="1:19">
      <c r="A1404" s="92"/>
      <c r="B1404" s="92"/>
      <c r="C1404" s="94"/>
      <c r="D1404" s="92"/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</row>
    <row r="1405" spans="1:19">
      <c r="A1405" s="92"/>
      <c r="B1405" s="92"/>
      <c r="C1405" s="94"/>
      <c r="D1405" s="92"/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</row>
    <row r="1406" spans="1:19">
      <c r="A1406" s="92"/>
      <c r="B1406" s="92"/>
      <c r="C1406" s="94"/>
      <c r="D1406" s="92"/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</row>
    <row r="1407" spans="1:19">
      <c r="A1407" s="92"/>
      <c r="B1407" s="92"/>
      <c r="C1407" s="94"/>
      <c r="D1407" s="92"/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</row>
    <row r="1408" spans="1:19">
      <c r="A1408" s="92"/>
      <c r="B1408" s="92"/>
      <c r="C1408" s="94"/>
      <c r="D1408" s="92"/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</row>
    <row r="1409" spans="1:19">
      <c r="A1409" s="92"/>
      <c r="B1409" s="92"/>
      <c r="C1409" s="94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  <c r="O1409" s="92"/>
      <c r="P1409" s="92"/>
      <c r="Q1409" s="92"/>
      <c r="R1409" s="92"/>
      <c r="S1409" s="92"/>
    </row>
    <row r="1410" spans="1:19">
      <c r="A1410" s="92"/>
      <c r="B1410" s="92"/>
      <c r="C1410" s="94"/>
      <c r="D1410" s="92"/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</row>
    <row r="1411" spans="1:19">
      <c r="A1411" s="92"/>
      <c r="B1411" s="92"/>
      <c r="C1411" s="94"/>
      <c r="D1411" s="92"/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</row>
    <row r="1412" spans="1:19">
      <c r="A1412" s="92"/>
      <c r="B1412" s="92"/>
      <c r="C1412" s="94"/>
      <c r="D1412" s="92"/>
      <c r="E1412" s="92"/>
      <c r="F1412" s="92"/>
      <c r="G1412" s="92"/>
      <c r="H1412" s="92"/>
      <c r="I1412" s="92"/>
      <c r="J1412" s="92"/>
      <c r="K1412" s="92"/>
      <c r="L1412" s="92"/>
      <c r="M1412" s="92"/>
      <c r="N1412" s="92"/>
      <c r="O1412" s="92"/>
      <c r="P1412" s="92"/>
      <c r="Q1412" s="92"/>
      <c r="R1412" s="92"/>
      <c r="S1412" s="92"/>
    </row>
    <row r="1413" spans="1:19">
      <c r="A1413" s="92"/>
      <c r="B1413" s="92"/>
      <c r="C1413" s="94"/>
      <c r="D1413" s="92"/>
      <c r="E1413" s="92"/>
      <c r="F1413" s="92"/>
      <c r="G1413" s="92"/>
      <c r="H1413" s="92"/>
      <c r="I1413" s="92"/>
      <c r="J1413" s="92"/>
      <c r="K1413" s="92"/>
      <c r="L1413" s="92"/>
      <c r="M1413" s="92"/>
      <c r="N1413" s="92"/>
      <c r="O1413" s="92"/>
      <c r="P1413" s="92"/>
      <c r="Q1413" s="92"/>
      <c r="R1413" s="92"/>
      <c r="S1413" s="92"/>
    </row>
    <row r="1414" spans="1:19">
      <c r="A1414" s="92"/>
      <c r="B1414" s="92"/>
      <c r="C1414" s="94"/>
      <c r="D1414" s="92"/>
      <c r="E1414" s="92"/>
      <c r="F1414" s="92"/>
      <c r="G1414" s="92"/>
      <c r="H1414" s="92"/>
      <c r="I1414" s="92"/>
      <c r="J1414" s="92"/>
      <c r="K1414" s="92"/>
      <c r="L1414" s="92"/>
      <c r="M1414" s="92"/>
      <c r="N1414" s="92"/>
      <c r="O1414" s="92"/>
      <c r="P1414" s="92"/>
      <c r="Q1414" s="92"/>
      <c r="R1414" s="92"/>
      <c r="S1414" s="92"/>
    </row>
    <row r="1415" spans="1:19">
      <c r="A1415" s="92"/>
      <c r="B1415" s="92"/>
      <c r="C1415" s="94"/>
      <c r="D1415" s="92"/>
      <c r="E1415" s="92"/>
      <c r="F1415" s="92"/>
      <c r="G1415" s="92"/>
      <c r="H1415" s="92"/>
      <c r="I1415" s="92"/>
      <c r="J1415" s="92"/>
      <c r="K1415" s="92"/>
      <c r="L1415" s="92"/>
      <c r="M1415" s="92"/>
      <c r="N1415" s="92"/>
      <c r="O1415" s="92"/>
      <c r="P1415" s="92"/>
      <c r="Q1415" s="92"/>
      <c r="R1415" s="92"/>
      <c r="S1415" s="92"/>
    </row>
    <row r="1416" spans="1:19">
      <c r="A1416" s="92"/>
      <c r="B1416" s="92"/>
      <c r="C1416" s="94"/>
      <c r="D1416" s="92"/>
      <c r="E1416" s="92"/>
      <c r="F1416" s="92"/>
      <c r="G1416" s="92"/>
      <c r="H1416" s="92"/>
      <c r="I1416" s="92"/>
      <c r="J1416" s="92"/>
      <c r="K1416" s="92"/>
      <c r="L1416" s="92"/>
      <c r="M1416" s="92"/>
      <c r="N1416" s="92"/>
      <c r="O1416" s="92"/>
      <c r="P1416" s="92"/>
      <c r="Q1416" s="92"/>
      <c r="R1416" s="92"/>
      <c r="S1416" s="92"/>
    </row>
    <row r="1417" spans="1:19">
      <c r="A1417" s="92"/>
      <c r="B1417" s="92"/>
      <c r="C1417" s="94"/>
      <c r="D1417" s="92"/>
      <c r="E1417" s="92"/>
      <c r="F1417" s="92"/>
      <c r="G1417" s="92"/>
      <c r="H1417" s="92"/>
      <c r="I1417" s="92"/>
      <c r="J1417" s="92"/>
      <c r="K1417" s="92"/>
      <c r="L1417" s="92"/>
      <c r="M1417" s="92"/>
      <c r="N1417" s="92"/>
      <c r="O1417" s="92"/>
      <c r="P1417" s="92"/>
      <c r="Q1417" s="92"/>
      <c r="R1417" s="92"/>
      <c r="S1417" s="92"/>
    </row>
    <row r="1418" spans="1:19">
      <c r="A1418" s="92"/>
      <c r="B1418" s="92"/>
      <c r="C1418" s="94"/>
      <c r="D1418" s="92"/>
      <c r="E1418" s="92"/>
      <c r="F1418" s="92"/>
      <c r="G1418" s="92"/>
      <c r="H1418" s="92"/>
      <c r="I1418" s="92"/>
      <c r="J1418" s="92"/>
      <c r="K1418" s="92"/>
      <c r="L1418" s="92"/>
      <c r="M1418" s="92"/>
      <c r="N1418" s="92"/>
      <c r="O1418" s="92"/>
      <c r="P1418" s="92"/>
      <c r="Q1418" s="92"/>
      <c r="R1418" s="92"/>
      <c r="S1418" s="92"/>
    </row>
    <row r="1419" spans="1:19">
      <c r="A1419" s="92"/>
      <c r="B1419" s="92"/>
      <c r="C1419" s="94"/>
      <c r="D1419" s="92"/>
      <c r="E1419" s="92"/>
      <c r="F1419" s="92"/>
      <c r="G1419" s="92"/>
      <c r="H1419" s="92"/>
      <c r="I1419" s="92"/>
      <c r="J1419" s="92"/>
      <c r="K1419" s="92"/>
      <c r="L1419" s="92"/>
      <c r="M1419" s="92"/>
      <c r="N1419" s="92"/>
      <c r="O1419" s="92"/>
      <c r="P1419" s="92"/>
      <c r="Q1419" s="92"/>
      <c r="R1419" s="92"/>
      <c r="S1419" s="92"/>
    </row>
    <row r="1420" spans="1:19">
      <c r="A1420" s="92"/>
      <c r="B1420" s="92"/>
      <c r="C1420" s="94"/>
      <c r="D1420" s="92"/>
      <c r="E1420" s="92"/>
      <c r="F1420" s="92"/>
      <c r="G1420" s="92"/>
      <c r="H1420" s="92"/>
      <c r="I1420" s="92"/>
      <c r="J1420" s="92"/>
      <c r="K1420" s="92"/>
      <c r="L1420" s="92"/>
      <c r="M1420" s="92"/>
      <c r="N1420" s="92"/>
      <c r="O1420" s="92"/>
      <c r="P1420" s="92"/>
      <c r="Q1420" s="92"/>
      <c r="R1420" s="92"/>
      <c r="S1420" s="92"/>
    </row>
    <row r="1421" spans="1:19">
      <c r="A1421" s="92"/>
      <c r="B1421" s="92"/>
      <c r="C1421" s="94"/>
      <c r="D1421" s="92"/>
      <c r="E1421" s="92"/>
      <c r="F1421" s="92"/>
      <c r="G1421" s="92"/>
      <c r="H1421" s="92"/>
      <c r="I1421" s="92"/>
      <c r="J1421" s="92"/>
      <c r="K1421" s="92"/>
      <c r="L1421" s="92"/>
      <c r="M1421" s="92"/>
      <c r="N1421" s="92"/>
      <c r="O1421" s="92"/>
      <c r="P1421" s="92"/>
      <c r="Q1421" s="92"/>
      <c r="R1421" s="92"/>
      <c r="S1421" s="92"/>
    </row>
    <row r="1422" spans="1:19">
      <c r="A1422" s="92"/>
      <c r="B1422" s="92"/>
      <c r="C1422" s="94"/>
      <c r="D1422" s="92"/>
      <c r="E1422" s="92"/>
      <c r="F1422" s="92"/>
      <c r="G1422" s="92"/>
      <c r="H1422" s="92"/>
      <c r="I1422" s="92"/>
      <c r="J1422" s="92"/>
      <c r="K1422" s="92"/>
      <c r="L1422" s="92"/>
      <c r="M1422" s="92"/>
      <c r="N1422" s="92"/>
      <c r="O1422" s="92"/>
      <c r="P1422" s="92"/>
      <c r="Q1422" s="92"/>
      <c r="R1422" s="92"/>
      <c r="S1422" s="92"/>
    </row>
    <row r="1423" spans="1:19">
      <c r="A1423" s="92"/>
      <c r="B1423" s="92"/>
      <c r="C1423" s="94"/>
      <c r="D1423" s="92"/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  <c r="Q1423" s="92"/>
      <c r="R1423" s="92"/>
      <c r="S1423" s="92"/>
    </row>
    <row r="1424" spans="1:19">
      <c r="A1424" s="92"/>
      <c r="B1424" s="92"/>
      <c r="C1424" s="94"/>
      <c r="D1424" s="92"/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  <c r="Q1424" s="92"/>
      <c r="R1424" s="92"/>
      <c r="S1424" s="92"/>
    </row>
    <row r="1425" spans="1:19">
      <c r="A1425" s="92"/>
      <c r="B1425" s="92"/>
      <c r="C1425" s="94"/>
      <c r="D1425" s="92"/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  <c r="Q1425" s="92"/>
      <c r="R1425" s="92"/>
      <c r="S1425" s="92"/>
    </row>
    <row r="1426" spans="1:19">
      <c r="A1426" s="92"/>
      <c r="B1426" s="92"/>
      <c r="C1426" s="94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  <c r="O1426" s="92"/>
      <c r="P1426" s="92"/>
      <c r="Q1426" s="92"/>
      <c r="R1426" s="92"/>
      <c r="S1426" s="92"/>
    </row>
    <row r="1427" spans="1:19">
      <c r="A1427" s="92"/>
      <c r="B1427" s="92"/>
      <c r="C1427" s="94"/>
      <c r="D1427" s="92"/>
      <c r="E1427" s="92"/>
      <c r="F1427" s="92"/>
      <c r="G1427" s="92"/>
      <c r="H1427" s="92"/>
      <c r="I1427" s="92"/>
      <c r="J1427" s="92"/>
      <c r="K1427" s="92"/>
      <c r="L1427" s="92"/>
      <c r="M1427" s="92"/>
      <c r="N1427" s="92"/>
      <c r="O1427" s="92"/>
      <c r="P1427" s="92"/>
      <c r="Q1427" s="92"/>
      <c r="R1427" s="92"/>
      <c r="S1427" s="92"/>
    </row>
    <row r="1428" spans="1:19">
      <c r="A1428" s="92"/>
      <c r="B1428" s="92"/>
      <c r="C1428" s="94"/>
      <c r="D1428" s="92"/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</row>
    <row r="1429" spans="1:19">
      <c r="A1429" s="92"/>
      <c r="B1429" s="92"/>
      <c r="C1429" s="94"/>
      <c r="D1429" s="92"/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</row>
    <row r="1430" spans="1:19">
      <c r="A1430" s="92"/>
      <c r="B1430" s="92"/>
      <c r="C1430" s="94"/>
      <c r="D1430" s="92"/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</row>
    <row r="1431" spans="1:19">
      <c r="A1431" s="92"/>
      <c r="B1431" s="92"/>
      <c r="C1431" s="94"/>
      <c r="D1431" s="92"/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</row>
    <row r="1432" spans="1:19">
      <c r="A1432" s="92"/>
      <c r="B1432" s="92"/>
      <c r="C1432" s="94"/>
      <c r="D1432" s="92"/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</row>
    <row r="1433" spans="1:19">
      <c r="A1433" s="92"/>
      <c r="B1433" s="92"/>
      <c r="C1433" s="94"/>
      <c r="D1433" s="92"/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</row>
    <row r="1434" spans="1:19">
      <c r="A1434" s="92"/>
      <c r="B1434" s="92"/>
      <c r="C1434" s="94"/>
      <c r="D1434" s="92"/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</row>
    <row r="1435" spans="1:19">
      <c r="A1435" s="92"/>
      <c r="B1435" s="92"/>
      <c r="C1435" s="94"/>
      <c r="D1435" s="92"/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</row>
    <row r="1436" spans="1:19">
      <c r="A1436" s="92"/>
      <c r="B1436" s="92"/>
      <c r="C1436" s="94"/>
      <c r="D1436" s="92"/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</row>
    <row r="1437" spans="1:19">
      <c r="A1437" s="92"/>
      <c r="B1437" s="92"/>
      <c r="C1437" s="94"/>
      <c r="D1437" s="92"/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</row>
    <row r="1438" spans="1:19">
      <c r="A1438" s="92"/>
      <c r="B1438" s="92"/>
      <c r="C1438" s="94"/>
      <c r="D1438" s="92"/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</row>
    <row r="1439" spans="1:19">
      <c r="A1439" s="92"/>
      <c r="B1439" s="92"/>
      <c r="C1439" s="94"/>
      <c r="D1439" s="92"/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</row>
    <row r="1440" spans="1:19">
      <c r="A1440" s="92"/>
      <c r="B1440" s="92"/>
      <c r="C1440" s="94"/>
      <c r="D1440" s="92"/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</row>
    <row r="1441" spans="1:19">
      <c r="A1441" s="92"/>
      <c r="B1441" s="92"/>
      <c r="C1441" s="94"/>
      <c r="D1441" s="92"/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</row>
    <row r="1442" spans="1:19">
      <c r="A1442" s="92"/>
      <c r="B1442" s="92"/>
      <c r="C1442" s="94"/>
      <c r="D1442" s="92"/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</row>
    <row r="1443" spans="1:19">
      <c r="A1443" s="92"/>
      <c r="B1443" s="92"/>
      <c r="C1443" s="94"/>
      <c r="D1443" s="92"/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</row>
    <row r="1444" spans="1:19">
      <c r="A1444" s="92"/>
      <c r="B1444" s="92"/>
      <c r="C1444" s="94"/>
      <c r="D1444" s="92"/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</row>
    <row r="1445" spans="1:19">
      <c r="A1445" s="92"/>
      <c r="B1445" s="92"/>
      <c r="C1445" s="94"/>
      <c r="D1445" s="92"/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</row>
    <row r="1446" spans="1:19">
      <c r="A1446" s="92"/>
      <c r="B1446" s="92"/>
      <c r="C1446" s="94"/>
      <c r="D1446" s="92"/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</row>
    <row r="1447" spans="1:19">
      <c r="A1447" s="92"/>
      <c r="B1447" s="92"/>
      <c r="C1447" s="94"/>
      <c r="D1447" s="92"/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</row>
    <row r="1448" spans="1:19">
      <c r="A1448" s="92"/>
      <c r="B1448" s="92"/>
      <c r="C1448" s="94"/>
      <c r="D1448" s="92"/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</row>
    <row r="1449" spans="1:19">
      <c r="A1449" s="92"/>
      <c r="B1449" s="92"/>
      <c r="C1449" s="94"/>
      <c r="D1449" s="92"/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</row>
    <row r="1450" spans="1:19">
      <c r="A1450" s="92"/>
      <c r="B1450" s="92"/>
      <c r="C1450" s="94"/>
      <c r="D1450" s="92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1:19">
      <c r="A1451" s="92"/>
      <c r="B1451" s="92"/>
      <c r="C1451" s="94"/>
      <c r="D1451" s="92"/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1:19">
      <c r="A1452" s="92"/>
      <c r="B1452" s="92"/>
      <c r="C1452" s="94"/>
      <c r="D1452" s="92"/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1:19">
      <c r="A1453" s="92"/>
      <c r="B1453" s="92"/>
      <c r="C1453" s="94"/>
      <c r="D1453" s="92"/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4" spans="1:19">
      <c r="A1454" s="92"/>
      <c r="B1454" s="92"/>
      <c r="C1454" s="94"/>
      <c r="D1454" s="92"/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</row>
    <row r="1455" spans="1:19">
      <c r="A1455" s="92"/>
      <c r="B1455" s="92"/>
      <c r="C1455" s="94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</row>
    <row r="1456" spans="1:19">
      <c r="A1456" s="92"/>
      <c r="B1456" s="92"/>
      <c r="C1456" s="94"/>
      <c r="D1456" s="92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1:19">
      <c r="A1457" s="92"/>
      <c r="B1457" s="92"/>
      <c r="C1457" s="94"/>
      <c r="D1457" s="92"/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1:19">
      <c r="A1458" s="92"/>
      <c r="B1458" s="92"/>
      <c r="C1458" s="94"/>
      <c r="D1458" s="92"/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1:19">
      <c r="A1459" s="92"/>
      <c r="B1459" s="92"/>
      <c r="C1459" s="94"/>
      <c r="D1459" s="92"/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1:19">
      <c r="A1460" s="92"/>
      <c r="B1460" s="92"/>
      <c r="C1460" s="94"/>
      <c r="D1460" s="92"/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1:19">
      <c r="A1461" s="92"/>
      <c r="B1461" s="92"/>
      <c r="C1461" s="94"/>
      <c r="D1461" s="92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1:19">
      <c r="A1462" s="92"/>
      <c r="B1462" s="92"/>
      <c r="C1462" s="94"/>
      <c r="D1462" s="92"/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3" spans="1:19">
      <c r="A1463" s="92"/>
      <c r="B1463" s="92"/>
      <c r="C1463" s="94"/>
      <c r="D1463" s="92"/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</row>
    <row r="1464" spans="1:19">
      <c r="A1464" s="92"/>
      <c r="B1464" s="92"/>
      <c r="C1464" s="94"/>
      <c r="D1464" s="92"/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</row>
    <row r="1465" spans="1:19">
      <c r="A1465" s="92"/>
      <c r="B1465" s="92"/>
      <c r="C1465" s="94"/>
      <c r="D1465" s="92"/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</row>
    <row r="1466" spans="1:19">
      <c r="A1466" s="92"/>
      <c r="B1466" s="92"/>
      <c r="C1466" s="94"/>
      <c r="D1466" s="92"/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</row>
    <row r="1467" spans="1:19">
      <c r="A1467" s="92"/>
      <c r="B1467" s="92"/>
      <c r="C1467" s="94"/>
      <c r="D1467" s="92"/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</row>
    <row r="1468" spans="1:19">
      <c r="A1468" s="92"/>
      <c r="B1468" s="92"/>
      <c r="C1468" s="94"/>
      <c r="D1468" s="92"/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</row>
    <row r="1469" spans="1:19">
      <c r="A1469" s="92"/>
      <c r="B1469" s="92"/>
      <c r="C1469" s="94"/>
      <c r="D1469" s="92"/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1:19">
      <c r="A1470" s="92"/>
      <c r="B1470" s="92"/>
      <c r="C1470" s="94"/>
      <c r="D1470" s="92"/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1:19">
      <c r="A1471" s="92"/>
      <c r="B1471" s="92"/>
      <c r="C1471" s="94"/>
      <c r="D1471" s="92"/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1:19">
      <c r="A1472" s="92"/>
      <c r="B1472" s="92"/>
      <c r="C1472" s="94"/>
      <c r="D1472" s="92"/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3" spans="1:19">
      <c r="A1473" s="92"/>
      <c r="B1473" s="92"/>
      <c r="C1473" s="94"/>
      <c r="D1473" s="92"/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</row>
    <row r="1474" spans="1:19">
      <c r="A1474" s="92"/>
      <c r="B1474" s="92"/>
      <c r="C1474" s="94"/>
      <c r="D1474" s="92"/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</row>
    <row r="1475" spans="1:19">
      <c r="A1475" s="92"/>
      <c r="B1475" s="92"/>
      <c r="C1475" s="94"/>
      <c r="D1475" s="92"/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</row>
    <row r="1476" spans="1:19">
      <c r="A1476" s="92"/>
      <c r="B1476" s="92"/>
      <c r="C1476" s="94"/>
      <c r="D1476" s="92"/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</row>
    <row r="1477" spans="1:19">
      <c r="A1477" s="92"/>
      <c r="B1477" s="92"/>
      <c r="C1477" s="94"/>
      <c r="D1477" s="92"/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</row>
    <row r="1478" spans="1:19">
      <c r="A1478" s="92"/>
      <c r="B1478" s="92"/>
      <c r="C1478" s="94"/>
      <c r="D1478" s="92"/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</row>
    <row r="1479" spans="1:19">
      <c r="A1479" s="92"/>
      <c r="B1479" s="92"/>
      <c r="C1479" s="94"/>
      <c r="D1479" s="92"/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</row>
    <row r="1480" spans="1:19">
      <c r="A1480" s="92"/>
      <c r="B1480" s="92"/>
      <c r="C1480" s="94"/>
      <c r="D1480" s="92"/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</row>
    <row r="1481" spans="1:19">
      <c r="A1481" s="92"/>
      <c r="B1481" s="92"/>
      <c r="C1481" s="94"/>
      <c r="D1481" s="92"/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</row>
    <row r="1482" spans="1:19">
      <c r="A1482" s="92"/>
      <c r="B1482" s="92"/>
      <c r="C1482" s="94"/>
      <c r="D1482" s="92"/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</row>
    <row r="1483" spans="1:19">
      <c r="A1483" s="92"/>
      <c r="B1483" s="92"/>
      <c r="C1483" s="94"/>
      <c r="D1483" s="92"/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</row>
    <row r="1484" spans="1:19">
      <c r="A1484" s="92"/>
      <c r="B1484" s="92"/>
      <c r="C1484" s="94"/>
      <c r="D1484" s="92"/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</row>
    <row r="1485" spans="1:19">
      <c r="A1485" s="92"/>
      <c r="B1485" s="92"/>
      <c r="C1485" s="94"/>
      <c r="D1485" s="92"/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</row>
    <row r="1486" spans="1:19">
      <c r="A1486" s="92"/>
      <c r="B1486" s="92"/>
      <c r="C1486" s="94"/>
      <c r="D1486" s="92"/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</row>
    <row r="1487" spans="1:19">
      <c r="A1487" s="92"/>
      <c r="B1487" s="92"/>
      <c r="C1487" s="94"/>
      <c r="D1487" s="92"/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</row>
    <row r="1488" spans="1:19">
      <c r="A1488" s="92"/>
      <c r="B1488" s="92"/>
      <c r="C1488" s="94"/>
      <c r="D1488" s="92"/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</row>
    <row r="1489" spans="1:19">
      <c r="A1489" s="92"/>
      <c r="B1489" s="92"/>
      <c r="C1489" s="94"/>
      <c r="D1489" s="92"/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</row>
    <row r="1490" spans="1:19">
      <c r="A1490" s="92"/>
      <c r="B1490" s="92"/>
      <c r="C1490" s="94"/>
      <c r="D1490" s="92"/>
      <c r="E1490" s="92"/>
      <c r="F1490" s="92"/>
      <c r="G1490" s="92"/>
      <c r="H1490" s="92"/>
      <c r="I1490" s="92"/>
      <c r="J1490" s="92"/>
      <c r="K1490" s="92"/>
      <c r="L1490" s="92"/>
      <c r="M1490" s="92"/>
      <c r="N1490" s="92"/>
      <c r="O1490" s="92"/>
      <c r="P1490" s="92"/>
      <c r="Q1490" s="92"/>
      <c r="R1490" s="92"/>
      <c r="S1490" s="92"/>
    </row>
    <row r="1491" spans="1:19">
      <c r="A1491" s="92"/>
      <c r="B1491" s="92"/>
      <c r="C1491" s="94"/>
      <c r="D1491" s="92"/>
      <c r="E1491" s="92"/>
      <c r="F1491" s="92"/>
      <c r="G1491" s="92"/>
      <c r="H1491" s="92"/>
      <c r="I1491" s="92"/>
      <c r="J1491" s="92"/>
      <c r="K1491" s="92"/>
      <c r="L1491" s="92"/>
      <c r="M1491" s="92"/>
      <c r="N1491" s="92"/>
      <c r="O1491" s="92"/>
      <c r="P1491" s="92"/>
      <c r="Q1491" s="92"/>
      <c r="R1491" s="92"/>
      <c r="S1491" s="92"/>
    </row>
    <row r="1492" spans="1:19">
      <c r="A1492" s="92"/>
      <c r="B1492" s="92"/>
      <c r="C1492" s="94"/>
      <c r="D1492" s="92"/>
      <c r="E1492" s="92"/>
      <c r="F1492" s="92"/>
      <c r="G1492" s="92"/>
      <c r="H1492" s="92"/>
      <c r="I1492" s="92"/>
      <c r="J1492" s="92"/>
      <c r="K1492" s="92"/>
      <c r="L1492" s="92"/>
      <c r="M1492" s="92"/>
      <c r="N1492" s="92"/>
      <c r="O1492" s="92"/>
      <c r="P1492" s="92"/>
      <c r="Q1492" s="92"/>
      <c r="R1492" s="92"/>
      <c r="S1492" s="92"/>
    </row>
    <row r="1493" spans="1:19">
      <c r="A1493" s="92"/>
      <c r="B1493" s="92"/>
      <c r="C1493" s="94"/>
      <c r="D1493" s="92"/>
      <c r="E1493" s="92"/>
      <c r="F1493" s="92"/>
      <c r="G1493" s="92"/>
      <c r="H1493" s="92"/>
      <c r="I1493" s="92"/>
      <c r="J1493" s="92"/>
      <c r="K1493" s="92"/>
      <c r="L1493" s="92"/>
      <c r="M1493" s="92"/>
      <c r="N1493" s="92"/>
      <c r="O1493" s="92"/>
      <c r="P1493" s="92"/>
      <c r="Q1493" s="92"/>
      <c r="R1493" s="92"/>
      <c r="S1493" s="92"/>
    </row>
    <row r="1494" spans="1:19">
      <c r="A1494" s="92"/>
      <c r="B1494" s="92"/>
      <c r="C1494" s="94"/>
      <c r="D1494" s="92"/>
      <c r="E1494" s="92"/>
      <c r="F1494" s="92"/>
      <c r="G1494" s="92"/>
      <c r="H1494" s="92"/>
      <c r="I1494" s="92"/>
      <c r="J1494" s="92"/>
      <c r="K1494" s="92"/>
      <c r="L1494" s="92"/>
      <c r="M1494" s="92"/>
      <c r="N1494" s="92"/>
      <c r="O1494" s="92"/>
      <c r="P1494" s="92"/>
      <c r="Q1494" s="92"/>
      <c r="R1494" s="92"/>
      <c r="S1494" s="92"/>
    </row>
    <row r="1495" spans="1:19">
      <c r="A1495" s="92"/>
      <c r="B1495" s="92"/>
      <c r="C1495" s="94"/>
      <c r="D1495" s="92"/>
      <c r="E1495" s="92"/>
      <c r="F1495" s="92"/>
      <c r="G1495" s="92"/>
      <c r="H1495" s="92"/>
      <c r="I1495" s="92"/>
      <c r="J1495" s="92"/>
      <c r="K1495" s="92"/>
      <c r="L1495" s="92"/>
      <c r="M1495" s="92"/>
      <c r="N1495" s="92"/>
      <c r="O1495" s="92"/>
      <c r="P1495" s="92"/>
      <c r="Q1495" s="92"/>
      <c r="R1495" s="92"/>
      <c r="S1495" s="92"/>
    </row>
    <row r="1496" spans="1:19">
      <c r="A1496" s="92"/>
      <c r="B1496" s="92"/>
      <c r="C1496" s="94"/>
      <c r="D1496" s="92"/>
      <c r="E1496" s="92"/>
      <c r="F1496" s="92"/>
      <c r="G1496" s="92"/>
      <c r="H1496" s="92"/>
      <c r="I1496" s="92"/>
      <c r="J1496" s="92"/>
      <c r="K1496" s="92"/>
      <c r="L1496" s="92"/>
      <c r="M1496" s="92"/>
      <c r="N1496" s="92"/>
      <c r="O1496" s="92"/>
      <c r="P1496" s="92"/>
      <c r="Q1496" s="92"/>
      <c r="R1496" s="92"/>
      <c r="S1496" s="92"/>
    </row>
    <row r="1497" spans="1:19">
      <c r="A1497" s="92"/>
      <c r="B1497" s="92"/>
      <c r="C1497" s="94"/>
      <c r="D1497" s="92"/>
      <c r="E1497" s="92"/>
      <c r="F1497" s="92"/>
      <c r="G1497" s="92"/>
      <c r="H1497" s="92"/>
      <c r="I1497" s="92"/>
      <c r="J1497" s="92"/>
      <c r="K1497" s="92"/>
      <c r="L1497" s="92"/>
      <c r="M1497" s="92"/>
      <c r="N1497" s="92"/>
      <c r="O1497" s="92"/>
      <c r="P1497" s="92"/>
      <c r="Q1497" s="92"/>
      <c r="R1497" s="92"/>
      <c r="S1497" s="92"/>
    </row>
    <row r="1498" spans="1:19">
      <c r="A1498" s="92"/>
      <c r="B1498" s="92"/>
      <c r="C1498" s="94"/>
      <c r="D1498" s="92"/>
      <c r="E1498" s="92"/>
      <c r="F1498" s="92"/>
      <c r="G1498" s="92"/>
      <c r="H1498" s="92"/>
      <c r="I1498" s="92"/>
      <c r="J1498" s="92"/>
      <c r="K1498" s="92"/>
      <c r="L1498" s="92"/>
      <c r="M1498" s="92"/>
      <c r="N1498" s="92"/>
      <c r="O1498" s="92"/>
      <c r="P1498" s="92"/>
      <c r="Q1498" s="92"/>
      <c r="R1498" s="92"/>
      <c r="S1498" s="92"/>
    </row>
    <row r="1499" spans="1:19">
      <c r="A1499" s="92"/>
      <c r="B1499" s="92"/>
      <c r="C1499" s="94"/>
      <c r="D1499" s="92"/>
      <c r="E1499" s="92"/>
      <c r="F1499" s="92"/>
      <c r="G1499" s="92"/>
      <c r="H1499" s="92"/>
      <c r="I1499" s="92"/>
      <c r="J1499" s="92"/>
      <c r="K1499" s="92"/>
      <c r="L1499" s="92"/>
      <c r="M1499" s="92"/>
      <c r="N1499" s="92"/>
      <c r="O1499" s="92"/>
      <c r="P1499" s="92"/>
      <c r="Q1499" s="92"/>
      <c r="R1499" s="92"/>
      <c r="S1499" s="92"/>
    </row>
    <row r="1500" spans="1:19">
      <c r="A1500" s="92"/>
      <c r="B1500" s="92"/>
      <c r="C1500" s="94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  <c r="O1500" s="92"/>
      <c r="P1500" s="92"/>
      <c r="Q1500" s="92"/>
      <c r="R1500" s="92"/>
      <c r="S1500" s="92"/>
    </row>
    <row r="1501" spans="1:19">
      <c r="A1501" s="92"/>
      <c r="B1501" s="92"/>
      <c r="C1501" s="94"/>
      <c r="D1501" s="92"/>
      <c r="E1501" s="92"/>
      <c r="F1501" s="92"/>
      <c r="G1501" s="92"/>
      <c r="H1501" s="92"/>
      <c r="I1501" s="92"/>
      <c r="J1501" s="92"/>
      <c r="K1501" s="92"/>
      <c r="L1501" s="92"/>
      <c r="M1501" s="92"/>
      <c r="N1501" s="92"/>
      <c r="O1501" s="92"/>
      <c r="P1501" s="92"/>
      <c r="Q1501" s="92"/>
      <c r="R1501" s="92"/>
      <c r="S1501" s="92"/>
    </row>
    <row r="1502" spans="1:19">
      <c r="A1502" s="92"/>
      <c r="B1502" s="92"/>
      <c r="C1502" s="94"/>
      <c r="D1502" s="92"/>
      <c r="E1502" s="92"/>
      <c r="F1502" s="92"/>
      <c r="G1502" s="92"/>
      <c r="H1502" s="92"/>
      <c r="I1502" s="92"/>
      <c r="J1502" s="92"/>
      <c r="K1502" s="92"/>
      <c r="L1502" s="92"/>
      <c r="M1502" s="92"/>
      <c r="N1502" s="92"/>
      <c r="O1502" s="92"/>
      <c r="P1502" s="92"/>
      <c r="Q1502" s="92"/>
      <c r="R1502" s="92"/>
      <c r="S1502" s="92"/>
    </row>
    <row r="1503" spans="1:19">
      <c r="A1503" s="92"/>
      <c r="B1503" s="92"/>
      <c r="C1503" s="94"/>
      <c r="D1503" s="92"/>
      <c r="E1503" s="92"/>
      <c r="F1503" s="92"/>
      <c r="G1503" s="92"/>
      <c r="H1503" s="92"/>
      <c r="I1503" s="92"/>
      <c r="J1503" s="92"/>
      <c r="K1503" s="92"/>
      <c r="L1503" s="92"/>
      <c r="M1503" s="92"/>
      <c r="N1503" s="92"/>
      <c r="O1503" s="92"/>
      <c r="P1503" s="92"/>
      <c r="Q1503" s="92"/>
      <c r="R1503" s="92"/>
      <c r="S1503" s="92"/>
    </row>
    <row r="1504" spans="1:19">
      <c r="A1504" s="92"/>
      <c r="B1504" s="92"/>
      <c r="C1504" s="94"/>
      <c r="D1504" s="92"/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</row>
    <row r="1505" spans="1:19">
      <c r="A1505" s="92"/>
      <c r="B1505" s="92"/>
      <c r="C1505" s="94"/>
      <c r="D1505" s="92"/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</row>
    <row r="1506" spans="1:19">
      <c r="A1506" s="92"/>
      <c r="B1506" s="92"/>
      <c r="C1506" s="94"/>
      <c r="D1506" s="92"/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</row>
    <row r="1507" spans="1:19">
      <c r="A1507" s="92"/>
      <c r="B1507" s="92"/>
      <c r="C1507" s="94"/>
      <c r="D1507" s="92"/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</row>
    <row r="1508" spans="1:19">
      <c r="A1508" s="92"/>
      <c r="B1508" s="92"/>
      <c r="C1508" s="94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</row>
    <row r="1509" spans="1:19">
      <c r="A1509" s="92"/>
      <c r="B1509" s="92"/>
      <c r="C1509" s="94"/>
      <c r="D1509" s="92"/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</row>
    <row r="1510" spans="1:19">
      <c r="A1510" s="92"/>
      <c r="B1510" s="92"/>
      <c r="C1510" s="94"/>
      <c r="D1510" s="92"/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</row>
    <row r="1511" spans="1:19">
      <c r="A1511" s="92"/>
      <c r="B1511" s="92"/>
      <c r="C1511" s="94"/>
      <c r="D1511" s="92"/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</row>
    <row r="1512" spans="1:19">
      <c r="A1512" s="92"/>
      <c r="B1512" s="92"/>
      <c r="C1512" s="94"/>
      <c r="D1512" s="92"/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</row>
    <row r="1513" spans="1:19">
      <c r="A1513" s="92"/>
      <c r="B1513" s="92"/>
      <c r="C1513" s="94"/>
      <c r="D1513" s="92"/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</row>
    <row r="1514" spans="1:19">
      <c r="A1514" s="92"/>
      <c r="B1514" s="92"/>
      <c r="C1514" s="94"/>
      <c r="D1514" s="92"/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</row>
    <row r="1515" spans="1:19">
      <c r="A1515" s="92"/>
      <c r="B1515" s="92"/>
      <c r="C1515" s="94"/>
      <c r="D1515" s="92"/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</row>
    <row r="1516" spans="1:19">
      <c r="A1516" s="92"/>
      <c r="B1516" s="92"/>
      <c r="C1516" s="94"/>
      <c r="D1516" s="92"/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</row>
    <row r="1517" spans="1:19">
      <c r="A1517" s="92"/>
      <c r="B1517" s="92"/>
      <c r="C1517" s="94"/>
      <c r="D1517" s="92"/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</row>
    <row r="1518" spans="1:19">
      <c r="A1518" s="92"/>
      <c r="B1518" s="92"/>
      <c r="C1518" s="94"/>
      <c r="D1518" s="92"/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</row>
    <row r="1519" spans="1:19">
      <c r="A1519" s="92"/>
      <c r="B1519" s="92"/>
      <c r="C1519" s="94"/>
      <c r="D1519" s="92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</row>
    <row r="1520" spans="1:19">
      <c r="A1520" s="92"/>
      <c r="B1520" s="92"/>
      <c r="C1520" s="94"/>
      <c r="D1520" s="92"/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</row>
    <row r="1521" spans="1:19">
      <c r="A1521" s="92"/>
      <c r="B1521" s="92"/>
      <c r="C1521" s="94"/>
      <c r="D1521" s="92"/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</row>
    <row r="1522" spans="1:19">
      <c r="A1522" s="92"/>
      <c r="B1522" s="92"/>
      <c r="C1522" s="94"/>
      <c r="D1522" s="92"/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</row>
    <row r="1523" spans="1:19">
      <c r="A1523" s="92"/>
      <c r="B1523" s="92"/>
      <c r="C1523" s="94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</row>
    <row r="1524" spans="1:19">
      <c r="A1524" s="92"/>
      <c r="B1524" s="92"/>
      <c r="C1524" s="94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</row>
    <row r="1525" spans="1:19">
      <c r="A1525" s="92"/>
      <c r="B1525" s="92"/>
      <c r="C1525" s="94"/>
      <c r="D1525" s="92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</row>
    <row r="1526" spans="1:19">
      <c r="A1526" s="92"/>
      <c r="B1526" s="92"/>
      <c r="C1526" s="94"/>
      <c r="D1526" s="92"/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</row>
    <row r="1527" spans="1:19">
      <c r="A1527" s="92"/>
      <c r="B1527" s="92"/>
      <c r="C1527" s="94"/>
      <c r="D1527" s="92"/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</row>
    <row r="1528" spans="1:19">
      <c r="A1528" s="92"/>
      <c r="B1528" s="92"/>
      <c r="C1528" s="94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</row>
    <row r="1529" spans="1:19">
      <c r="A1529" s="92"/>
      <c r="B1529" s="92"/>
      <c r="C1529" s="94"/>
      <c r="D1529" s="92"/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</row>
    <row r="1530" spans="1:19">
      <c r="A1530" s="92"/>
      <c r="B1530" s="92"/>
      <c r="C1530" s="94"/>
      <c r="D1530" s="92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</row>
    <row r="1531" spans="1:19">
      <c r="A1531" s="92"/>
      <c r="B1531" s="92"/>
      <c r="C1531" s="94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</row>
    <row r="1532" spans="1:19">
      <c r="A1532" s="92"/>
      <c r="B1532" s="92"/>
      <c r="C1532" s="94"/>
      <c r="D1532" s="92"/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</row>
    <row r="1533" spans="1:19">
      <c r="A1533" s="92"/>
      <c r="B1533" s="92"/>
      <c r="C1533" s="94"/>
      <c r="D1533" s="92"/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</row>
    <row r="1534" spans="1:19">
      <c r="A1534" s="92"/>
      <c r="B1534" s="92"/>
      <c r="C1534" s="94"/>
      <c r="D1534" s="92"/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</row>
    <row r="1535" spans="1:19">
      <c r="A1535" s="92"/>
      <c r="B1535" s="92"/>
      <c r="C1535" s="94"/>
      <c r="D1535" s="92"/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</row>
    <row r="1536" spans="1:19">
      <c r="A1536" s="92"/>
      <c r="B1536" s="92"/>
      <c r="C1536" s="94"/>
      <c r="D1536" s="92"/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</row>
    <row r="1537" spans="1:19">
      <c r="A1537" s="92"/>
      <c r="B1537" s="92"/>
      <c r="C1537" s="94"/>
      <c r="D1537" s="92"/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</row>
    <row r="1538" spans="1:19">
      <c r="A1538" s="92"/>
      <c r="B1538" s="92"/>
      <c r="C1538" s="94"/>
      <c r="D1538" s="92"/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</row>
    <row r="1539" spans="1:19">
      <c r="A1539" s="92"/>
      <c r="B1539" s="92"/>
      <c r="C1539" s="94"/>
      <c r="D1539" s="92"/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</row>
    <row r="1540" spans="1:19">
      <c r="A1540" s="92"/>
      <c r="B1540" s="92"/>
      <c r="C1540" s="94"/>
      <c r="D1540" s="92"/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</row>
    <row r="1541" spans="1:19">
      <c r="A1541" s="92"/>
      <c r="B1541" s="92"/>
      <c r="C1541" s="94"/>
      <c r="D1541" s="92"/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</row>
    <row r="1542" spans="1:19">
      <c r="A1542" s="92"/>
      <c r="B1542" s="92"/>
      <c r="C1542" s="94"/>
      <c r="D1542" s="92"/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</row>
    <row r="1543" spans="1:19">
      <c r="A1543" s="92"/>
      <c r="B1543" s="92"/>
      <c r="C1543" s="94"/>
      <c r="D1543" s="92"/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</row>
    <row r="1544" spans="1:19">
      <c r="A1544" s="92"/>
      <c r="B1544" s="92"/>
      <c r="C1544" s="94"/>
      <c r="D1544" s="92"/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</row>
    <row r="1545" spans="1:19">
      <c r="A1545" s="92"/>
      <c r="B1545" s="92"/>
      <c r="C1545" s="94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</row>
    <row r="1546" spans="1:19">
      <c r="A1546" s="92"/>
      <c r="B1546" s="92"/>
      <c r="C1546" s="94"/>
      <c r="D1546" s="92"/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</row>
    <row r="1547" spans="1:19">
      <c r="A1547" s="92"/>
      <c r="B1547" s="92"/>
      <c r="C1547" s="94"/>
      <c r="D1547" s="92"/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</row>
    <row r="1548" spans="1:19">
      <c r="A1548" s="92"/>
      <c r="B1548" s="92"/>
      <c r="C1548" s="94"/>
      <c r="D1548" s="92"/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</row>
    <row r="1549" spans="1:19">
      <c r="A1549" s="92"/>
      <c r="B1549" s="92"/>
      <c r="C1549" s="94"/>
      <c r="D1549" s="92"/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</row>
    <row r="1550" spans="1:19">
      <c r="A1550" s="92"/>
      <c r="B1550" s="92"/>
      <c r="C1550" s="94"/>
      <c r="D1550" s="92"/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</row>
    <row r="1551" spans="1:19">
      <c r="A1551" s="92"/>
      <c r="B1551" s="92"/>
      <c r="C1551" s="94"/>
      <c r="D1551" s="92"/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</row>
    <row r="1552" spans="1:19">
      <c r="A1552" s="92"/>
      <c r="B1552" s="92"/>
      <c r="C1552" s="94"/>
      <c r="D1552" s="92"/>
      <c r="E1552" s="92"/>
      <c r="F1552" s="92"/>
      <c r="G1552" s="92"/>
      <c r="H1552" s="92"/>
      <c r="I1552" s="92"/>
      <c r="J1552" s="92"/>
      <c r="K1552" s="92"/>
      <c r="L1552" s="92"/>
      <c r="M1552" s="92"/>
      <c r="N1552" s="92"/>
      <c r="O1552" s="92"/>
      <c r="P1552" s="92"/>
      <c r="Q1552" s="92"/>
      <c r="R1552" s="92"/>
      <c r="S1552" s="92"/>
    </row>
    <row r="1553" spans="1:19">
      <c r="A1553" s="92"/>
      <c r="B1553" s="92"/>
      <c r="C1553" s="94"/>
      <c r="D1553" s="92"/>
      <c r="E1553" s="92"/>
      <c r="F1553" s="92"/>
      <c r="G1553" s="92"/>
      <c r="H1553" s="92"/>
      <c r="I1553" s="92"/>
      <c r="J1553" s="92"/>
      <c r="K1553" s="92"/>
      <c r="L1553" s="92"/>
      <c r="M1553" s="92"/>
      <c r="N1553" s="92"/>
      <c r="O1553" s="92"/>
      <c r="P1553" s="92"/>
      <c r="Q1553" s="92"/>
      <c r="R1553" s="92"/>
      <c r="S1553" s="92"/>
    </row>
    <row r="1554" spans="1:19">
      <c r="A1554" s="92"/>
      <c r="B1554" s="92"/>
      <c r="C1554" s="94"/>
      <c r="D1554" s="92"/>
      <c r="E1554" s="92"/>
      <c r="F1554" s="92"/>
      <c r="G1554" s="92"/>
      <c r="H1554" s="92"/>
      <c r="I1554" s="92"/>
      <c r="J1554" s="92"/>
      <c r="K1554" s="92"/>
      <c r="L1554" s="92"/>
      <c r="M1554" s="92"/>
      <c r="N1554" s="92"/>
      <c r="O1554" s="92"/>
      <c r="P1554" s="92"/>
      <c r="Q1554" s="92"/>
      <c r="R1554" s="92"/>
      <c r="S1554" s="92"/>
    </row>
    <row r="1555" spans="1:19">
      <c r="A1555" s="92"/>
      <c r="B1555" s="92"/>
      <c r="C1555" s="94"/>
      <c r="D1555" s="92"/>
      <c r="E1555" s="92"/>
      <c r="F1555" s="92"/>
      <c r="G1555" s="92"/>
      <c r="H1555" s="92"/>
      <c r="I1555" s="92"/>
      <c r="J1555" s="92"/>
      <c r="K1555" s="92"/>
      <c r="L1555" s="92"/>
      <c r="M1555" s="92"/>
      <c r="N1555" s="92"/>
      <c r="O1555" s="92"/>
      <c r="P1555" s="92"/>
      <c r="Q1555" s="92"/>
      <c r="R1555" s="92"/>
      <c r="S1555" s="92"/>
    </row>
    <row r="1556" spans="1:19">
      <c r="A1556" s="92"/>
      <c r="B1556" s="92"/>
      <c r="C1556" s="94"/>
      <c r="D1556" s="92"/>
      <c r="E1556" s="92"/>
      <c r="F1556" s="92"/>
      <c r="G1556" s="92"/>
      <c r="H1556" s="92"/>
      <c r="I1556" s="92"/>
      <c r="J1556" s="92"/>
      <c r="K1556" s="92"/>
      <c r="L1556" s="92"/>
      <c r="M1556" s="92"/>
      <c r="N1556" s="92"/>
      <c r="O1556" s="92"/>
      <c r="P1556" s="92"/>
      <c r="Q1556" s="92"/>
      <c r="R1556" s="92"/>
      <c r="S1556" s="92"/>
    </row>
    <row r="1557" spans="1:19">
      <c r="A1557" s="92"/>
      <c r="B1557" s="92"/>
      <c r="C1557" s="94"/>
      <c r="D1557" s="92"/>
      <c r="E1557" s="92"/>
      <c r="F1557" s="92"/>
      <c r="G1557" s="92"/>
      <c r="H1557" s="92"/>
      <c r="I1557" s="92"/>
      <c r="J1557" s="92"/>
      <c r="K1557" s="92"/>
      <c r="L1557" s="92"/>
      <c r="M1557" s="92"/>
      <c r="N1557" s="92"/>
      <c r="O1557" s="92"/>
      <c r="P1557" s="92"/>
      <c r="Q1557" s="92"/>
      <c r="R1557" s="92"/>
      <c r="S1557" s="92"/>
    </row>
    <row r="1558" spans="1:19">
      <c r="A1558" s="92"/>
      <c r="B1558" s="92"/>
      <c r="C1558" s="94"/>
      <c r="D1558" s="92"/>
      <c r="E1558" s="92"/>
      <c r="F1558" s="92"/>
      <c r="G1558" s="92"/>
      <c r="H1558" s="92"/>
      <c r="I1558" s="92"/>
      <c r="J1558" s="92"/>
      <c r="K1558" s="92"/>
      <c r="L1558" s="92"/>
      <c r="M1558" s="92"/>
      <c r="N1558" s="92"/>
      <c r="O1558" s="92"/>
      <c r="P1558" s="92"/>
      <c r="Q1558" s="92"/>
      <c r="R1558" s="92"/>
      <c r="S1558" s="92"/>
    </row>
    <row r="1559" spans="1:19">
      <c r="A1559" s="92"/>
      <c r="B1559" s="92"/>
      <c r="C1559" s="94"/>
      <c r="D1559" s="92"/>
      <c r="E1559" s="92"/>
      <c r="F1559" s="92"/>
      <c r="G1559" s="92"/>
      <c r="H1559" s="92"/>
      <c r="I1559" s="92"/>
      <c r="J1559" s="92"/>
      <c r="K1559" s="92"/>
      <c r="L1559" s="92"/>
      <c r="M1559" s="92"/>
      <c r="N1559" s="92"/>
      <c r="O1559" s="92"/>
      <c r="P1559" s="92"/>
      <c r="Q1559" s="92"/>
      <c r="R1559" s="92"/>
      <c r="S1559" s="92"/>
    </row>
    <row r="1560" spans="1:19">
      <c r="A1560" s="92"/>
      <c r="B1560" s="92"/>
      <c r="C1560" s="94"/>
      <c r="D1560" s="92"/>
      <c r="E1560" s="92"/>
      <c r="F1560" s="92"/>
      <c r="G1560" s="92"/>
      <c r="H1560" s="92"/>
      <c r="I1560" s="92"/>
      <c r="J1560" s="92"/>
      <c r="K1560" s="92"/>
      <c r="L1560" s="92"/>
      <c r="M1560" s="92"/>
      <c r="N1560" s="92"/>
      <c r="O1560" s="92"/>
      <c r="P1560" s="92"/>
      <c r="Q1560" s="92"/>
      <c r="R1560" s="92"/>
      <c r="S1560" s="92"/>
    </row>
    <row r="1561" spans="1:19">
      <c r="A1561" s="92"/>
      <c r="B1561" s="92"/>
      <c r="C1561" s="94"/>
      <c r="D1561" s="92"/>
      <c r="E1561" s="92"/>
      <c r="F1561" s="92"/>
      <c r="G1561" s="92"/>
      <c r="H1561" s="92"/>
      <c r="I1561" s="92"/>
      <c r="J1561" s="92"/>
      <c r="K1561" s="92"/>
      <c r="L1561" s="92"/>
      <c r="M1561" s="92"/>
      <c r="N1561" s="92"/>
      <c r="O1561" s="92"/>
      <c r="P1561" s="92"/>
      <c r="Q1561" s="92"/>
      <c r="R1561" s="92"/>
      <c r="S1561" s="92"/>
    </row>
    <row r="1562" spans="1:19">
      <c r="A1562" s="92"/>
      <c r="B1562" s="92"/>
      <c r="C1562" s="94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  <c r="O1562" s="92"/>
      <c r="P1562" s="92"/>
      <c r="Q1562" s="92"/>
      <c r="R1562" s="92"/>
      <c r="S1562" s="92"/>
    </row>
    <row r="1563" spans="1:19">
      <c r="A1563" s="92"/>
      <c r="B1563" s="92"/>
      <c r="C1563" s="94"/>
      <c r="D1563" s="92"/>
      <c r="E1563" s="92"/>
      <c r="F1563" s="92"/>
      <c r="G1563" s="92"/>
      <c r="H1563" s="92"/>
      <c r="I1563" s="92"/>
      <c r="J1563" s="92"/>
      <c r="K1563" s="92"/>
      <c r="L1563" s="92"/>
      <c r="M1563" s="92"/>
      <c r="N1563" s="92"/>
      <c r="O1563" s="92"/>
      <c r="P1563" s="92"/>
      <c r="Q1563" s="92"/>
      <c r="R1563" s="92"/>
      <c r="S1563" s="92"/>
    </row>
    <row r="1564" spans="1:19">
      <c r="A1564" s="92"/>
      <c r="B1564" s="92"/>
      <c r="C1564" s="94"/>
      <c r="D1564" s="92"/>
      <c r="E1564" s="92"/>
      <c r="F1564" s="92"/>
      <c r="G1564" s="92"/>
      <c r="H1564" s="92"/>
      <c r="I1564" s="92"/>
      <c r="J1564" s="92"/>
      <c r="K1564" s="92"/>
      <c r="L1564" s="92"/>
      <c r="M1564" s="92"/>
      <c r="N1564" s="92"/>
      <c r="O1564" s="92"/>
      <c r="P1564" s="92"/>
      <c r="Q1564" s="92"/>
      <c r="R1564" s="92"/>
      <c r="S1564" s="92"/>
    </row>
    <row r="1565" spans="1:19">
      <c r="A1565" s="92"/>
      <c r="B1565" s="92"/>
      <c r="C1565" s="94"/>
      <c r="D1565" s="92"/>
      <c r="E1565" s="92"/>
      <c r="F1565" s="92"/>
      <c r="G1565" s="92"/>
      <c r="H1565" s="92"/>
      <c r="I1565" s="92"/>
      <c r="J1565" s="92"/>
      <c r="K1565" s="92"/>
      <c r="L1565" s="92"/>
      <c r="M1565" s="92"/>
      <c r="N1565" s="92"/>
      <c r="O1565" s="92"/>
      <c r="P1565" s="92"/>
      <c r="Q1565" s="92"/>
      <c r="R1565" s="92"/>
      <c r="S1565" s="92"/>
    </row>
    <row r="1566" spans="1:19">
      <c r="A1566" s="92"/>
      <c r="B1566" s="92"/>
      <c r="C1566" s="94"/>
      <c r="D1566" s="92"/>
      <c r="E1566" s="92"/>
      <c r="F1566" s="92"/>
      <c r="G1566" s="92"/>
      <c r="H1566" s="92"/>
      <c r="I1566" s="92"/>
      <c r="J1566" s="92"/>
      <c r="K1566" s="92"/>
      <c r="L1566" s="92"/>
      <c r="M1566" s="92"/>
      <c r="N1566" s="92"/>
      <c r="O1566" s="92"/>
      <c r="P1566" s="92"/>
      <c r="Q1566" s="92"/>
      <c r="R1566" s="92"/>
      <c r="S1566" s="92"/>
    </row>
    <row r="1567" spans="1:19">
      <c r="A1567" s="92"/>
      <c r="B1567" s="92"/>
      <c r="C1567" s="94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  <c r="O1567" s="92"/>
      <c r="P1567" s="92"/>
      <c r="Q1567" s="92"/>
      <c r="R1567" s="92"/>
      <c r="S1567" s="92"/>
    </row>
    <row r="1568" spans="1:19">
      <c r="A1568" s="92"/>
      <c r="B1568" s="92"/>
      <c r="C1568" s="94"/>
      <c r="D1568" s="92"/>
      <c r="E1568" s="92"/>
      <c r="F1568" s="92"/>
      <c r="G1568" s="92"/>
      <c r="H1568" s="92"/>
      <c r="I1568" s="92"/>
      <c r="J1568" s="92"/>
      <c r="K1568" s="92"/>
      <c r="L1568" s="92"/>
      <c r="M1568" s="92"/>
      <c r="N1568" s="92"/>
      <c r="O1568" s="92"/>
      <c r="P1568" s="92"/>
      <c r="Q1568" s="92"/>
      <c r="R1568" s="92"/>
      <c r="S1568" s="92"/>
    </row>
    <row r="1569" spans="1:19">
      <c r="A1569" s="92"/>
      <c r="B1569" s="92"/>
      <c r="C1569" s="94"/>
      <c r="D1569" s="92"/>
      <c r="E1569" s="92"/>
      <c r="F1569" s="92"/>
      <c r="G1569" s="92"/>
      <c r="H1569" s="92"/>
      <c r="I1569" s="92"/>
      <c r="J1569" s="92"/>
      <c r="K1569" s="92"/>
      <c r="L1569" s="92"/>
      <c r="M1569" s="92"/>
      <c r="N1569" s="92"/>
      <c r="O1569" s="92"/>
      <c r="P1569" s="92"/>
      <c r="Q1569" s="92"/>
      <c r="R1569" s="92"/>
      <c r="S1569" s="92"/>
    </row>
    <row r="1570" spans="1:19">
      <c r="A1570" s="92"/>
      <c r="B1570" s="92"/>
      <c r="C1570" s="94"/>
      <c r="D1570" s="92"/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</row>
    <row r="1571" spans="1:19">
      <c r="A1571" s="92"/>
      <c r="B1571" s="92"/>
      <c r="C1571" s="94"/>
      <c r="D1571" s="92"/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</row>
    <row r="1572" spans="1:19">
      <c r="A1572" s="92"/>
      <c r="B1572" s="92"/>
      <c r="C1572" s="94"/>
      <c r="D1572" s="92"/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</row>
    <row r="1573" spans="1:19">
      <c r="A1573" s="92"/>
      <c r="B1573" s="92"/>
      <c r="C1573" s="94"/>
      <c r="D1573" s="92"/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</row>
    <row r="1574" spans="1:19">
      <c r="A1574" s="92"/>
      <c r="B1574" s="92"/>
      <c r="C1574" s="94"/>
      <c r="D1574" s="92"/>
      <c r="E1574" s="92"/>
      <c r="F1574" s="92"/>
      <c r="G1574" s="92"/>
      <c r="H1574" s="92"/>
      <c r="I1574" s="92"/>
      <c r="J1574" s="92"/>
      <c r="K1574" s="92"/>
      <c r="L1574" s="92"/>
      <c r="M1574" s="92"/>
      <c r="N1574" s="92"/>
      <c r="O1574" s="92"/>
      <c r="P1574" s="92"/>
      <c r="Q1574" s="92"/>
      <c r="R1574" s="92"/>
      <c r="S1574" s="92"/>
    </row>
    <row r="1575" spans="1:19">
      <c r="A1575" s="92"/>
      <c r="B1575" s="92"/>
      <c r="C1575" s="94"/>
      <c r="D1575" s="92"/>
      <c r="E1575" s="92"/>
      <c r="F1575" s="92"/>
      <c r="G1575" s="92"/>
      <c r="H1575" s="92"/>
      <c r="I1575" s="92"/>
      <c r="J1575" s="92"/>
      <c r="K1575" s="92"/>
      <c r="L1575" s="92"/>
      <c r="M1575" s="92"/>
      <c r="N1575" s="92"/>
      <c r="O1575" s="92"/>
      <c r="P1575" s="92"/>
      <c r="Q1575" s="92"/>
      <c r="R1575" s="92"/>
      <c r="S1575" s="92"/>
    </row>
    <row r="1576" spans="1:19">
      <c r="A1576" s="92"/>
      <c r="B1576" s="92"/>
      <c r="C1576" s="94"/>
      <c r="D1576" s="92"/>
      <c r="E1576" s="92"/>
      <c r="F1576" s="92"/>
      <c r="G1576" s="92"/>
      <c r="H1576" s="92"/>
      <c r="I1576" s="92"/>
      <c r="J1576" s="92"/>
      <c r="K1576" s="92"/>
      <c r="L1576" s="92"/>
      <c r="M1576" s="92"/>
      <c r="N1576" s="92"/>
      <c r="O1576" s="92"/>
      <c r="P1576" s="92"/>
      <c r="Q1576" s="92"/>
      <c r="R1576" s="92"/>
      <c r="S1576" s="92"/>
    </row>
    <row r="1577" spans="1:19">
      <c r="A1577" s="92"/>
      <c r="B1577" s="92"/>
      <c r="C1577" s="94"/>
      <c r="D1577" s="92"/>
      <c r="E1577" s="92"/>
      <c r="F1577" s="92"/>
      <c r="G1577" s="92"/>
      <c r="H1577" s="92"/>
      <c r="I1577" s="92"/>
      <c r="J1577" s="92"/>
      <c r="K1577" s="92"/>
      <c r="L1577" s="92"/>
      <c r="M1577" s="92"/>
      <c r="N1577" s="92"/>
      <c r="O1577" s="92"/>
      <c r="P1577" s="92"/>
      <c r="Q1577" s="92"/>
      <c r="R1577" s="92"/>
      <c r="S1577" s="92"/>
    </row>
    <row r="1578" spans="1:19">
      <c r="A1578" s="92"/>
      <c r="B1578" s="92"/>
      <c r="C1578" s="94"/>
      <c r="D1578" s="92"/>
      <c r="E1578" s="92"/>
      <c r="F1578" s="92"/>
      <c r="G1578" s="92"/>
      <c r="H1578" s="92"/>
      <c r="I1578" s="92"/>
      <c r="J1578" s="92"/>
      <c r="K1578" s="92"/>
      <c r="L1578" s="92"/>
      <c r="M1578" s="92"/>
      <c r="N1578" s="92"/>
      <c r="O1578" s="92"/>
      <c r="P1578" s="92"/>
      <c r="Q1578" s="92"/>
      <c r="R1578" s="92"/>
      <c r="S1578" s="92"/>
    </row>
    <row r="1579" spans="1:19">
      <c r="A1579" s="92"/>
      <c r="B1579" s="92"/>
      <c r="C1579" s="94"/>
      <c r="D1579" s="92"/>
      <c r="E1579" s="92"/>
      <c r="F1579" s="92"/>
      <c r="G1579" s="92"/>
      <c r="H1579" s="92"/>
      <c r="I1579" s="92"/>
      <c r="J1579" s="92"/>
      <c r="K1579" s="92"/>
      <c r="L1579" s="92"/>
      <c r="M1579" s="92"/>
      <c r="N1579" s="92"/>
      <c r="O1579" s="92"/>
      <c r="P1579" s="92"/>
      <c r="Q1579" s="92"/>
      <c r="R1579" s="92"/>
      <c r="S1579" s="92"/>
    </row>
    <row r="1580" spans="1:19">
      <c r="A1580" s="92"/>
      <c r="B1580" s="92"/>
      <c r="C1580" s="94"/>
      <c r="D1580" s="92"/>
      <c r="E1580" s="92"/>
      <c r="F1580" s="92"/>
      <c r="G1580" s="92"/>
      <c r="H1580" s="92"/>
      <c r="I1580" s="92"/>
      <c r="J1580" s="92"/>
      <c r="K1580" s="92"/>
      <c r="L1580" s="92"/>
      <c r="M1580" s="92"/>
      <c r="N1580" s="92"/>
      <c r="O1580" s="92"/>
      <c r="P1580" s="92"/>
      <c r="Q1580" s="92"/>
      <c r="R1580" s="92"/>
      <c r="S1580" s="92"/>
    </row>
    <row r="1581" spans="1:19">
      <c r="A1581" s="92"/>
      <c r="B1581" s="92"/>
      <c r="C1581" s="94"/>
      <c r="D1581" s="92"/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</row>
    <row r="1582" spans="1:19">
      <c r="A1582" s="92"/>
      <c r="B1582" s="92"/>
      <c r="C1582" s="94"/>
      <c r="D1582" s="92"/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</row>
    <row r="1583" spans="1:19">
      <c r="A1583" s="92"/>
      <c r="B1583" s="92"/>
      <c r="C1583" s="94"/>
      <c r="D1583" s="92"/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</row>
    <row r="1584" spans="1:19">
      <c r="A1584" s="92"/>
      <c r="B1584" s="92"/>
      <c r="C1584" s="94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</row>
    <row r="1585" spans="1:19">
      <c r="A1585" s="92"/>
      <c r="B1585" s="92"/>
      <c r="C1585" s="94"/>
      <c r="D1585" s="92"/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</row>
    <row r="1586" spans="1:19">
      <c r="A1586" s="92"/>
      <c r="B1586" s="92"/>
      <c r="C1586" s="94"/>
      <c r="D1586" s="92"/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</row>
    <row r="1587" spans="1:19">
      <c r="A1587" s="92"/>
      <c r="B1587" s="92"/>
      <c r="C1587" s="94"/>
      <c r="D1587" s="92"/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</row>
    <row r="1588" spans="1:19">
      <c r="A1588" s="92"/>
      <c r="B1588" s="92"/>
      <c r="C1588" s="94"/>
      <c r="D1588" s="92"/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</row>
    <row r="1589" spans="1:19">
      <c r="A1589" s="92"/>
      <c r="B1589" s="92"/>
      <c r="C1589" s="94"/>
      <c r="D1589" s="92"/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</row>
    <row r="1590" spans="1:19">
      <c r="A1590" s="92"/>
      <c r="B1590" s="92"/>
      <c r="C1590" s="94"/>
      <c r="D1590" s="92"/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</row>
    <row r="1591" spans="1:19">
      <c r="A1591" s="92"/>
      <c r="B1591" s="92"/>
      <c r="C1591" s="94"/>
      <c r="D1591" s="92"/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</row>
    <row r="1592" spans="1:19">
      <c r="A1592" s="92"/>
      <c r="B1592" s="92"/>
      <c r="C1592" s="94"/>
      <c r="D1592" s="92"/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</row>
    <row r="1593" spans="1:19">
      <c r="A1593" s="92"/>
      <c r="B1593" s="92"/>
      <c r="C1593" s="94"/>
      <c r="D1593" s="92"/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</row>
    <row r="1594" spans="1:19">
      <c r="A1594" s="92"/>
      <c r="B1594" s="92"/>
      <c r="C1594" s="94"/>
      <c r="D1594" s="92"/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</row>
    <row r="1595" spans="1:19">
      <c r="A1595" s="92"/>
      <c r="B1595" s="92"/>
      <c r="C1595" s="94"/>
      <c r="D1595" s="92"/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</row>
    <row r="1596" spans="1:19">
      <c r="A1596" s="92"/>
      <c r="B1596" s="92"/>
      <c r="C1596" s="94"/>
      <c r="D1596" s="92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</row>
    <row r="1597" spans="1:19">
      <c r="A1597" s="92"/>
      <c r="B1597" s="92"/>
      <c r="C1597" s="94"/>
      <c r="D1597" s="92"/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</row>
    <row r="1598" spans="1:19">
      <c r="A1598" s="92"/>
      <c r="B1598" s="92"/>
      <c r="C1598" s="94"/>
      <c r="D1598" s="92"/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</row>
    <row r="1599" spans="1:19">
      <c r="A1599" s="92"/>
      <c r="B1599" s="92"/>
      <c r="C1599" s="94"/>
      <c r="D1599" s="92"/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</row>
    <row r="1600" spans="1:19">
      <c r="A1600" s="92"/>
      <c r="B1600" s="92"/>
      <c r="C1600" s="94"/>
      <c r="D1600" s="92"/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</row>
    <row r="1601" spans="1:19">
      <c r="A1601" s="92"/>
      <c r="B1601" s="92"/>
      <c r="C1601" s="94"/>
      <c r="D1601" s="92"/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</row>
    <row r="1602" spans="1:19">
      <c r="A1602" s="92"/>
      <c r="B1602" s="92"/>
      <c r="C1602" s="94"/>
      <c r="D1602" s="92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</row>
    <row r="1603" spans="1:19">
      <c r="A1603" s="92"/>
      <c r="B1603" s="92"/>
      <c r="C1603" s="94"/>
      <c r="D1603" s="92"/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</row>
    <row r="1604" spans="1:19">
      <c r="A1604" s="92"/>
      <c r="B1604" s="92"/>
      <c r="C1604" s="94"/>
      <c r="D1604" s="92"/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</row>
    <row r="1605" spans="1:19">
      <c r="A1605" s="92"/>
      <c r="B1605" s="92"/>
      <c r="C1605" s="94"/>
      <c r="D1605" s="92"/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</row>
    <row r="1606" spans="1:19">
      <c r="A1606" s="92"/>
      <c r="B1606" s="92"/>
      <c r="C1606" s="94"/>
      <c r="D1606" s="92"/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</row>
    <row r="1607" spans="1:19">
      <c r="A1607" s="92"/>
      <c r="B1607" s="92"/>
      <c r="C1607" s="94"/>
      <c r="D1607" s="92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</row>
    <row r="1608" spans="1:19">
      <c r="A1608" s="92"/>
      <c r="B1608" s="92"/>
      <c r="C1608" s="94"/>
      <c r="D1608" s="92"/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</row>
    <row r="1609" spans="1:19">
      <c r="A1609" s="92"/>
      <c r="B1609" s="92"/>
      <c r="C1609" s="94"/>
      <c r="D1609" s="92"/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</row>
    <row r="1610" spans="1:19">
      <c r="A1610" s="92"/>
      <c r="B1610" s="92"/>
      <c r="C1610" s="94"/>
      <c r="D1610" s="92"/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</row>
    <row r="1611" spans="1:19">
      <c r="A1611" s="92"/>
      <c r="B1611" s="92"/>
      <c r="C1611" s="94"/>
      <c r="D1611" s="92"/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</row>
    <row r="1612" spans="1:19">
      <c r="A1612" s="92"/>
      <c r="B1612" s="92"/>
      <c r="C1612" s="94"/>
      <c r="D1612" s="92"/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</row>
    <row r="1613" spans="1:19">
      <c r="A1613" s="92"/>
      <c r="B1613" s="92"/>
      <c r="C1613" s="94"/>
      <c r="D1613" s="92"/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</row>
    <row r="1614" spans="1:19">
      <c r="A1614" s="92"/>
      <c r="B1614" s="92"/>
      <c r="C1614" s="94"/>
      <c r="D1614" s="92"/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</row>
    <row r="1615" spans="1:19">
      <c r="A1615" s="92"/>
      <c r="B1615" s="92"/>
      <c r="C1615" s="94"/>
      <c r="D1615" s="92"/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</row>
    <row r="1616" spans="1:19">
      <c r="A1616" s="92"/>
      <c r="B1616" s="92"/>
      <c r="C1616" s="94"/>
      <c r="D1616" s="92"/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</row>
    <row r="1617" spans="1:19">
      <c r="A1617" s="92"/>
      <c r="B1617" s="92"/>
      <c r="C1617" s="94"/>
      <c r="D1617" s="92"/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</row>
    <row r="1618" spans="1:19">
      <c r="A1618" s="92"/>
      <c r="B1618" s="92"/>
      <c r="C1618" s="94"/>
      <c r="D1618" s="92"/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</row>
    <row r="1619" spans="1:19">
      <c r="A1619" s="92"/>
      <c r="B1619" s="92"/>
      <c r="C1619" s="94"/>
      <c r="D1619" s="92"/>
      <c r="E1619" s="92"/>
      <c r="F1619" s="92"/>
      <c r="G1619" s="92"/>
      <c r="H1619" s="92"/>
      <c r="I1619" s="92"/>
      <c r="J1619" s="92"/>
      <c r="K1619" s="92"/>
      <c r="L1619" s="92"/>
      <c r="M1619" s="92"/>
      <c r="N1619" s="92"/>
      <c r="O1619" s="92"/>
      <c r="P1619" s="92"/>
      <c r="Q1619" s="92"/>
      <c r="R1619" s="92"/>
      <c r="S1619" s="92"/>
    </row>
    <row r="1620" spans="1:19">
      <c r="A1620" s="92"/>
      <c r="B1620" s="92"/>
      <c r="C1620" s="94"/>
      <c r="D1620" s="92"/>
      <c r="E1620" s="92"/>
      <c r="F1620" s="92"/>
      <c r="G1620" s="92"/>
      <c r="H1620" s="92"/>
      <c r="I1620" s="92"/>
      <c r="J1620" s="92"/>
      <c r="K1620" s="92"/>
      <c r="L1620" s="92"/>
      <c r="M1620" s="92"/>
      <c r="N1620" s="92"/>
      <c r="O1620" s="92"/>
      <c r="P1620" s="92"/>
      <c r="Q1620" s="92"/>
      <c r="R1620" s="92"/>
      <c r="S1620" s="92"/>
    </row>
    <row r="1621" spans="1:19">
      <c r="A1621" s="92"/>
      <c r="B1621" s="92"/>
      <c r="C1621" s="94"/>
      <c r="D1621" s="92"/>
      <c r="E1621" s="92"/>
      <c r="F1621" s="92"/>
      <c r="G1621" s="92"/>
      <c r="H1621" s="92"/>
      <c r="I1621" s="92"/>
      <c r="J1621" s="92"/>
      <c r="K1621" s="92"/>
      <c r="L1621" s="92"/>
      <c r="M1621" s="92"/>
      <c r="N1621" s="92"/>
      <c r="O1621" s="92"/>
      <c r="P1621" s="92"/>
      <c r="Q1621" s="92"/>
      <c r="R1621" s="92"/>
      <c r="S1621" s="92"/>
    </row>
    <row r="1622" spans="1:19">
      <c r="A1622" s="92"/>
      <c r="B1622" s="92"/>
      <c r="C1622" s="94"/>
      <c r="D1622" s="92"/>
      <c r="E1622" s="92"/>
      <c r="F1622" s="92"/>
      <c r="G1622" s="92"/>
      <c r="H1622" s="92"/>
      <c r="I1622" s="92"/>
      <c r="J1622" s="92"/>
      <c r="K1622" s="92"/>
      <c r="L1622" s="92"/>
      <c r="M1622" s="92"/>
      <c r="N1622" s="92"/>
      <c r="O1622" s="92"/>
      <c r="P1622" s="92"/>
      <c r="Q1622" s="92"/>
      <c r="R1622" s="92"/>
      <c r="S1622" s="92"/>
    </row>
    <row r="1623" spans="1:19">
      <c r="A1623" s="92"/>
      <c r="B1623" s="92"/>
      <c r="C1623" s="94"/>
      <c r="D1623" s="92"/>
      <c r="E1623" s="92"/>
      <c r="F1623" s="92"/>
      <c r="G1623" s="92"/>
      <c r="H1623" s="92"/>
      <c r="I1623" s="92"/>
      <c r="J1623" s="92"/>
      <c r="K1623" s="92"/>
      <c r="L1623" s="92"/>
      <c r="M1623" s="92"/>
      <c r="N1623" s="92"/>
      <c r="O1623" s="92"/>
      <c r="P1623" s="92"/>
      <c r="Q1623" s="92"/>
      <c r="R1623" s="92"/>
      <c r="S1623" s="92"/>
    </row>
    <row r="1624" spans="1:19">
      <c r="A1624" s="92"/>
      <c r="B1624" s="92"/>
      <c r="C1624" s="94"/>
      <c r="D1624" s="92"/>
      <c r="E1624" s="92"/>
      <c r="F1624" s="92"/>
      <c r="G1624" s="92"/>
      <c r="H1624" s="92"/>
      <c r="I1624" s="92"/>
      <c r="J1624" s="92"/>
      <c r="K1624" s="92"/>
      <c r="L1624" s="92"/>
      <c r="M1624" s="92"/>
      <c r="N1624" s="92"/>
      <c r="O1624" s="92"/>
      <c r="P1624" s="92"/>
      <c r="Q1624" s="92"/>
      <c r="R1624" s="92"/>
      <c r="S1624" s="92"/>
    </row>
    <row r="1625" spans="1:19">
      <c r="A1625" s="92"/>
      <c r="B1625" s="92"/>
      <c r="C1625" s="94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  <c r="O1625" s="92"/>
      <c r="P1625" s="92"/>
      <c r="Q1625" s="92"/>
      <c r="R1625" s="92"/>
      <c r="S1625" s="92"/>
    </row>
    <row r="1626" spans="1:19">
      <c r="A1626" s="92"/>
      <c r="B1626" s="92"/>
      <c r="C1626" s="94"/>
      <c r="D1626" s="92"/>
      <c r="E1626" s="92"/>
      <c r="F1626" s="92"/>
      <c r="G1626" s="92"/>
      <c r="H1626" s="92"/>
      <c r="I1626" s="92"/>
      <c r="J1626" s="92"/>
      <c r="K1626" s="92"/>
      <c r="L1626" s="92"/>
      <c r="M1626" s="92"/>
      <c r="N1626" s="92"/>
      <c r="O1626" s="92"/>
      <c r="P1626" s="92"/>
      <c r="Q1626" s="92"/>
      <c r="R1626" s="92"/>
      <c r="S1626" s="92"/>
    </row>
    <row r="1627" spans="1:19">
      <c r="A1627" s="92"/>
      <c r="B1627" s="92"/>
      <c r="C1627" s="94"/>
      <c r="D1627" s="92"/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</row>
    <row r="1628" spans="1:19">
      <c r="A1628" s="92"/>
      <c r="B1628" s="92"/>
      <c r="C1628" s="94"/>
      <c r="D1628" s="92"/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</row>
    <row r="1629" spans="1:19">
      <c r="A1629" s="92"/>
      <c r="B1629" s="92"/>
      <c r="C1629" s="94"/>
      <c r="D1629" s="92"/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</row>
    <row r="1630" spans="1:19">
      <c r="A1630" s="92"/>
      <c r="B1630" s="92"/>
      <c r="C1630" s="94"/>
      <c r="D1630" s="92"/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</row>
    <row r="1631" spans="1:19">
      <c r="A1631" s="92"/>
      <c r="B1631" s="92"/>
      <c r="C1631" s="94"/>
      <c r="D1631" s="92"/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</row>
    <row r="1632" spans="1:19">
      <c r="A1632" s="92"/>
      <c r="B1632" s="92"/>
      <c r="C1632" s="94"/>
      <c r="D1632" s="92"/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</row>
    <row r="1633" spans="1:19">
      <c r="A1633" s="92"/>
      <c r="B1633" s="92"/>
      <c r="C1633" s="94"/>
      <c r="D1633" s="92"/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</row>
    <row r="1634" spans="1:19">
      <c r="A1634" s="92"/>
      <c r="B1634" s="92"/>
      <c r="C1634" s="94"/>
      <c r="D1634" s="92"/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</row>
    <row r="1635" spans="1:19">
      <c r="A1635" s="92"/>
      <c r="B1635" s="92"/>
      <c r="C1635" s="94"/>
      <c r="D1635" s="92"/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</row>
    <row r="1636" spans="1:19">
      <c r="A1636" s="92"/>
      <c r="B1636" s="92"/>
      <c r="C1636" s="94"/>
      <c r="D1636" s="92"/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</row>
    <row r="1637" spans="1:19">
      <c r="A1637" s="92"/>
      <c r="B1637" s="92"/>
      <c r="C1637" s="94"/>
      <c r="D1637" s="92"/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</row>
    <row r="1638" spans="1:19">
      <c r="A1638" s="92"/>
      <c r="B1638" s="92"/>
      <c r="C1638" s="94"/>
      <c r="D1638" s="92"/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</row>
    <row r="1639" spans="1:19">
      <c r="A1639" s="92"/>
      <c r="B1639" s="92"/>
      <c r="C1639" s="94"/>
      <c r="D1639" s="92"/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</row>
    <row r="1640" spans="1:19">
      <c r="A1640" s="92"/>
      <c r="B1640" s="92"/>
      <c r="C1640" s="94"/>
      <c r="D1640" s="92"/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</row>
    <row r="1641" spans="1:19">
      <c r="A1641" s="92"/>
      <c r="B1641" s="92"/>
      <c r="C1641" s="94"/>
      <c r="D1641" s="92"/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</row>
    <row r="1642" spans="1:19">
      <c r="A1642" s="92"/>
      <c r="B1642" s="92"/>
      <c r="C1642" s="94"/>
      <c r="D1642" s="92"/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</row>
    <row r="1643" spans="1:19">
      <c r="A1643" s="92"/>
      <c r="B1643" s="92"/>
      <c r="C1643" s="94"/>
      <c r="D1643" s="92"/>
      <c r="E1643" s="92"/>
      <c r="F1643" s="92"/>
      <c r="G1643" s="92"/>
      <c r="H1643" s="92"/>
      <c r="I1643" s="92"/>
      <c r="J1643" s="92"/>
      <c r="K1643" s="92"/>
      <c r="L1643" s="92"/>
      <c r="M1643" s="92"/>
      <c r="N1643" s="92"/>
      <c r="O1643" s="92"/>
      <c r="P1643" s="92"/>
      <c r="Q1643" s="92"/>
      <c r="R1643" s="92"/>
      <c r="S1643" s="92"/>
    </row>
    <row r="1644" spans="1:19">
      <c r="A1644" s="92"/>
      <c r="B1644" s="92"/>
      <c r="C1644" s="94"/>
      <c r="D1644" s="92"/>
      <c r="E1644" s="92"/>
      <c r="F1644" s="92"/>
      <c r="G1644" s="92"/>
      <c r="H1644" s="92"/>
      <c r="I1644" s="92"/>
      <c r="J1644" s="92"/>
      <c r="K1644" s="92"/>
      <c r="L1644" s="92"/>
      <c r="M1644" s="92"/>
      <c r="N1644" s="92"/>
      <c r="O1644" s="92"/>
      <c r="P1644" s="92"/>
      <c r="Q1644" s="92"/>
      <c r="R1644" s="92"/>
      <c r="S1644" s="92"/>
    </row>
    <row r="1645" spans="1:19">
      <c r="A1645" s="92"/>
      <c r="B1645" s="92"/>
      <c r="C1645" s="94"/>
      <c r="D1645" s="92"/>
      <c r="E1645" s="92"/>
      <c r="F1645" s="92"/>
      <c r="G1645" s="92"/>
      <c r="H1645" s="92"/>
      <c r="I1645" s="92"/>
      <c r="J1645" s="92"/>
      <c r="K1645" s="92"/>
      <c r="L1645" s="92"/>
      <c r="M1645" s="92"/>
      <c r="N1645" s="92"/>
      <c r="O1645" s="92"/>
      <c r="P1645" s="92"/>
      <c r="Q1645" s="92"/>
      <c r="R1645" s="92"/>
      <c r="S1645" s="92"/>
    </row>
    <row r="1646" spans="1:19">
      <c r="A1646" s="92"/>
      <c r="B1646" s="92"/>
      <c r="C1646" s="94"/>
      <c r="D1646" s="92"/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</row>
    <row r="1647" spans="1:19">
      <c r="A1647" s="92"/>
      <c r="B1647" s="92"/>
      <c r="C1647" s="94"/>
      <c r="D1647" s="92"/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</row>
    <row r="1648" spans="1:19">
      <c r="A1648" s="92"/>
      <c r="B1648" s="92"/>
      <c r="C1648" s="94"/>
      <c r="D1648" s="92"/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</row>
    <row r="1649" spans="1:19">
      <c r="A1649" s="92"/>
      <c r="B1649" s="92"/>
      <c r="C1649" s="94"/>
      <c r="D1649" s="92"/>
      <c r="E1649" s="92"/>
      <c r="F1649" s="92"/>
      <c r="G1649" s="92"/>
      <c r="H1649" s="92"/>
      <c r="I1649" s="92"/>
      <c r="J1649" s="92"/>
      <c r="K1649" s="92"/>
      <c r="L1649" s="92"/>
      <c r="M1649" s="92"/>
      <c r="N1649" s="92"/>
      <c r="O1649" s="92"/>
      <c r="P1649" s="92"/>
      <c r="Q1649" s="92"/>
      <c r="R1649" s="92"/>
      <c r="S1649" s="92"/>
    </row>
    <row r="1650" spans="1:19">
      <c r="A1650" s="92"/>
      <c r="B1650" s="92"/>
      <c r="C1650" s="94"/>
      <c r="D1650" s="92"/>
      <c r="E1650" s="92"/>
      <c r="F1650" s="92"/>
      <c r="G1650" s="92"/>
      <c r="H1650" s="92"/>
      <c r="I1650" s="92"/>
      <c r="J1650" s="92"/>
      <c r="K1650" s="92"/>
      <c r="L1650" s="92"/>
      <c r="M1650" s="92"/>
      <c r="N1650" s="92"/>
      <c r="O1650" s="92"/>
      <c r="P1650" s="92"/>
      <c r="Q1650" s="92"/>
      <c r="R1650" s="92"/>
      <c r="S1650" s="92"/>
    </row>
    <row r="1651" spans="1:19">
      <c r="A1651" s="92"/>
      <c r="B1651" s="92"/>
      <c r="C1651" s="94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  <c r="O1651" s="92"/>
      <c r="P1651" s="92"/>
      <c r="Q1651" s="92"/>
      <c r="R1651" s="92"/>
      <c r="S1651" s="92"/>
    </row>
    <row r="1652" spans="1:19">
      <c r="A1652" s="92"/>
      <c r="B1652" s="92"/>
      <c r="C1652" s="94"/>
      <c r="D1652" s="92"/>
      <c r="E1652" s="92"/>
      <c r="F1652" s="92"/>
      <c r="G1652" s="92"/>
      <c r="H1652" s="92"/>
      <c r="I1652" s="92"/>
      <c r="J1652" s="92"/>
      <c r="K1652" s="92"/>
      <c r="L1652" s="92"/>
      <c r="M1652" s="92"/>
      <c r="N1652" s="92"/>
      <c r="O1652" s="92"/>
      <c r="P1652" s="92"/>
      <c r="Q1652" s="92"/>
      <c r="R1652" s="92"/>
      <c r="S1652" s="92"/>
    </row>
    <row r="1653" spans="1:19">
      <c r="A1653" s="92"/>
      <c r="B1653" s="92"/>
      <c r="C1653" s="94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92"/>
    </row>
    <row r="1654" spans="1:19">
      <c r="A1654" s="92"/>
      <c r="B1654" s="92"/>
      <c r="C1654" s="94"/>
      <c r="D1654" s="92"/>
      <c r="E1654" s="92"/>
      <c r="F1654" s="92"/>
      <c r="G1654" s="92"/>
      <c r="H1654" s="92"/>
      <c r="I1654" s="92"/>
      <c r="J1654" s="92"/>
      <c r="K1654" s="92"/>
      <c r="L1654" s="92"/>
      <c r="M1654" s="92"/>
      <c r="N1654" s="92"/>
      <c r="O1654" s="92"/>
      <c r="P1654" s="92"/>
      <c r="Q1654" s="92"/>
      <c r="R1654" s="92"/>
      <c r="S1654" s="92"/>
    </row>
    <row r="1655" spans="1:19">
      <c r="A1655" s="92"/>
      <c r="B1655" s="92"/>
      <c r="C1655" s="94"/>
      <c r="D1655" s="92"/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O1655" s="92"/>
      <c r="P1655" s="92"/>
      <c r="Q1655" s="92"/>
      <c r="R1655" s="92"/>
      <c r="S1655" s="92"/>
    </row>
    <row r="1656" spans="1:19">
      <c r="A1656" s="92"/>
      <c r="B1656" s="92"/>
      <c r="C1656" s="94"/>
      <c r="D1656" s="92"/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O1656" s="92"/>
      <c r="P1656" s="92"/>
      <c r="Q1656" s="92"/>
      <c r="R1656" s="92"/>
      <c r="S1656" s="92"/>
    </row>
    <row r="1657" spans="1:19">
      <c r="A1657" s="92"/>
      <c r="B1657" s="92"/>
      <c r="C1657" s="94"/>
      <c r="D1657" s="92"/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O1657" s="92"/>
      <c r="P1657" s="92"/>
      <c r="Q1657" s="92"/>
      <c r="R1657" s="92"/>
      <c r="S1657" s="92"/>
    </row>
    <row r="1658" spans="1:19">
      <c r="A1658" s="92"/>
      <c r="B1658" s="92"/>
      <c r="C1658" s="94"/>
      <c r="D1658" s="92"/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</row>
    <row r="1659" spans="1:19">
      <c r="A1659" s="92"/>
      <c r="B1659" s="92"/>
      <c r="C1659" s="94"/>
      <c r="D1659" s="92"/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</row>
    <row r="1660" spans="1:19">
      <c r="A1660" s="92"/>
      <c r="B1660" s="92"/>
      <c r="C1660" s="94"/>
      <c r="D1660" s="92"/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</row>
    <row r="1661" spans="1:19">
      <c r="A1661" s="92"/>
      <c r="B1661" s="92"/>
      <c r="C1661" s="94"/>
      <c r="D1661" s="92"/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</row>
    <row r="1662" spans="1:19">
      <c r="A1662" s="92"/>
      <c r="B1662" s="92"/>
      <c r="C1662" s="94"/>
      <c r="D1662" s="92"/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</row>
    <row r="1663" spans="1:19">
      <c r="A1663" s="92"/>
      <c r="B1663" s="92"/>
      <c r="C1663" s="94"/>
      <c r="D1663" s="92"/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</row>
    <row r="1664" spans="1:19">
      <c r="A1664" s="92"/>
      <c r="B1664" s="92"/>
      <c r="C1664" s="94"/>
      <c r="D1664" s="92"/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</row>
    <row r="1665" spans="1:19">
      <c r="A1665" s="92"/>
      <c r="B1665" s="92"/>
      <c r="C1665" s="94"/>
      <c r="D1665" s="92"/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</row>
    <row r="1666" spans="1:19">
      <c r="A1666" s="92"/>
      <c r="B1666" s="92"/>
      <c r="C1666" s="94"/>
      <c r="D1666" s="92"/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</row>
    <row r="1667" spans="1:19">
      <c r="A1667" s="92"/>
      <c r="B1667" s="92"/>
      <c r="C1667" s="94"/>
      <c r="D1667" s="92"/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</row>
    <row r="1668" spans="1:19">
      <c r="A1668" s="92"/>
      <c r="B1668" s="92"/>
      <c r="C1668" s="94"/>
      <c r="D1668" s="92"/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</row>
    <row r="1669" spans="1:19">
      <c r="A1669" s="92"/>
      <c r="B1669" s="92"/>
      <c r="C1669" s="94"/>
      <c r="D1669" s="92"/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</row>
    <row r="1670" spans="1:19">
      <c r="A1670" s="92"/>
      <c r="B1670" s="92"/>
      <c r="C1670" s="94"/>
      <c r="D1670" s="92"/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</row>
    <row r="1671" spans="1:19">
      <c r="A1671" s="92"/>
      <c r="B1671" s="92"/>
      <c r="C1671" s="94"/>
      <c r="D1671" s="92"/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</row>
    <row r="1672" spans="1:19">
      <c r="A1672" s="92"/>
      <c r="B1672" s="92"/>
      <c r="C1672" s="94"/>
      <c r="D1672" s="92"/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</row>
    <row r="1673" spans="1:19">
      <c r="A1673" s="92"/>
      <c r="B1673" s="92"/>
      <c r="C1673" s="94"/>
      <c r="D1673" s="92"/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</row>
    <row r="1674" spans="1:19">
      <c r="A1674" s="92"/>
      <c r="B1674" s="92"/>
      <c r="C1674" s="94"/>
      <c r="D1674" s="92"/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</row>
    <row r="1675" spans="1:19">
      <c r="A1675" s="92"/>
      <c r="B1675" s="92"/>
      <c r="C1675" s="94"/>
      <c r="D1675" s="92"/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</row>
    <row r="1676" spans="1:19">
      <c r="A1676" s="92"/>
      <c r="B1676" s="92"/>
      <c r="C1676" s="94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</row>
    <row r="1677" spans="1:19">
      <c r="A1677" s="92"/>
      <c r="B1677" s="92"/>
      <c r="C1677" s="94"/>
      <c r="D1677" s="92"/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</row>
    <row r="1678" spans="1:19">
      <c r="A1678" s="92"/>
      <c r="B1678" s="92"/>
      <c r="C1678" s="94"/>
      <c r="D1678" s="92"/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</row>
    <row r="1679" spans="1:19">
      <c r="A1679" s="92"/>
      <c r="B1679" s="92"/>
      <c r="C1679" s="94"/>
      <c r="D1679" s="92"/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</row>
    <row r="1680" spans="1:19">
      <c r="A1680" s="92"/>
      <c r="B1680" s="92"/>
      <c r="C1680" s="94"/>
      <c r="D1680" s="92"/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</row>
    <row r="1681" spans="1:19">
      <c r="A1681" s="92"/>
      <c r="B1681" s="92"/>
      <c r="C1681" s="94"/>
      <c r="D1681" s="92"/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</row>
    <row r="1682" spans="1:19">
      <c r="A1682" s="92"/>
      <c r="B1682" s="92"/>
      <c r="C1682" s="94"/>
      <c r="D1682" s="92"/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</row>
    <row r="1683" spans="1:19">
      <c r="A1683" s="92"/>
      <c r="B1683" s="92"/>
      <c r="C1683" s="94"/>
      <c r="D1683" s="92"/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</row>
    <row r="1684" spans="1:19">
      <c r="A1684" s="92"/>
      <c r="B1684" s="92"/>
      <c r="C1684" s="94"/>
      <c r="D1684" s="92"/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</row>
    <row r="1685" spans="1:19">
      <c r="A1685" s="92"/>
      <c r="B1685" s="92"/>
      <c r="C1685" s="94"/>
      <c r="D1685" s="92"/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</row>
    <row r="1686" spans="1:19">
      <c r="A1686" s="92"/>
      <c r="B1686" s="92"/>
      <c r="C1686" s="94"/>
      <c r="D1686" s="92"/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</row>
    <row r="1687" spans="1:19">
      <c r="A1687" s="92"/>
      <c r="B1687" s="92"/>
      <c r="C1687" s="94"/>
      <c r="D1687" s="92"/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</row>
    <row r="1688" spans="1:19">
      <c r="A1688" s="92"/>
      <c r="B1688" s="92"/>
      <c r="C1688" s="94"/>
      <c r="D1688" s="92"/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</row>
    <row r="1689" spans="1:19">
      <c r="A1689" s="92"/>
      <c r="B1689" s="92"/>
      <c r="C1689" s="94"/>
      <c r="D1689" s="92"/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</row>
    <row r="1690" spans="1:19">
      <c r="A1690" s="92"/>
      <c r="B1690" s="92"/>
      <c r="C1690" s="94"/>
      <c r="D1690" s="92"/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</row>
    <row r="1691" spans="1:19">
      <c r="A1691" s="92"/>
      <c r="B1691" s="92"/>
      <c r="C1691" s="94"/>
      <c r="D1691" s="92"/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</row>
    <row r="1692" spans="1:19">
      <c r="A1692" s="92"/>
      <c r="B1692" s="92"/>
      <c r="C1692" s="94"/>
      <c r="D1692" s="92"/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</row>
    <row r="1693" spans="1:19">
      <c r="A1693" s="92"/>
      <c r="B1693" s="92"/>
      <c r="C1693" s="94"/>
      <c r="D1693" s="92"/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</row>
    <row r="1694" spans="1:19">
      <c r="A1694" s="92"/>
      <c r="B1694" s="92"/>
      <c r="C1694" s="94"/>
      <c r="D1694" s="92"/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</row>
    <row r="1695" spans="1:19">
      <c r="A1695" s="92"/>
      <c r="B1695" s="92"/>
      <c r="C1695" s="94"/>
      <c r="D1695" s="92"/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</row>
    <row r="1696" spans="1:19">
      <c r="A1696" s="92"/>
      <c r="B1696" s="92"/>
      <c r="C1696" s="94"/>
      <c r="D1696" s="92"/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</row>
    <row r="1697" spans="1:19">
      <c r="A1697" s="92"/>
      <c r="B1697" s="92"/>
      <c r="C1697" s="94"/>
      <c r="D1697" s="92"/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</row>
    <row r="1698" spans="1:19">
      <c r="A1698" s="92"/>
      <c r="B1698" s="92"/>
      <c r="C1698" s="94"/>
      <c r="D1698" s="92"/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</row>
    <row r="1699" spans="1:19">
      <c r="A1699" s="92"/>
      <c r="B1699" s="92"/>
      <c r="C1699" s="94"/>
      <c r="D1699" s="92"/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</row>
    <row r="1700" spans="1:19">
      <c r="A1700" s="92"/>
      <c r="B1700" s="92"/>
      <c r="C1700" s="94"/>
      <c r="D1700" s="92"/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</row>
    <row r="1701" spans="1:19">
      <c r="A1701" s="92"/>
      <c r="B1701" s="92"/>
      <c r="C1701" s="94"/>
      <c r="D1701" s="92"/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</row>
    <row r="1702" spans="1:19">
      <c r="A1702" s="92"/>
      <c r="B1702" s="92"/>
      <c r="C1702" s="94"/>
      <c r="D1702" s="92"/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</row>
    <row r="1703" spans="1:19">
      <c r="A1703" s="92"/>
      <c r="B1703" s="92"/>
      <c r="C1703" s="94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92"/>
    </row>
    <row r="1704" spans="1:19">
      <c r="A1704" s="92"/>
      <c r="B1704" s="92"/>
      <c r="C1704" s="94"/>
      <c r="D1704" s="92"/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</row>
    <row r="1705" spans="1:19">
      <c r="A1705" s="92"/>
      <c r="B1705" s="92"/>
      <c r="C1705" s="94"/>
      <c r="D1705" s="92"/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</row>
    <row r="1706" spans="1:19">
      <c r="A1706" s="92"/>
      <c r="B1706" s="92"/>
      <c r="C1706" s="94"/>
      <c r="D1706" s="92"/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</row>
    <row r="1707" spans="1:19">
      <c r="A1707" s="92"/>
      <c r="B1707" s="92"/>
      <c r="C1707" s="94"/>
      <c r="D1707" s="92"/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</row>
    <row r="1708" spans="1:19">
      <c r="A1708" s="92"/>
      <c r="B1708" s="92"/>
      <c r="C1708" s="94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</row>
    <row r="1709" spans="1:19">
      <c r="A1709" s="92"/>
      <c r="B1709" s="92"/>
      <c r="C1709" s="94"/>
      <c r="D1709" s="92"/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</row>
    <row r="1710" spans="1:19">
      <c r="A1710" s="92"/>
      <c r="B1710" s="92"/>
      <c r="C1710" s="94"/>
      <c r="D1710" s="92"/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</row>
    <row r="1711" spans="1:19">
      <c r="A1711" s="92"/>
      <c r="B1711" s="92"/>
      <c r="C1711" s="94"/>
      <c r="D1711" s="92"/>
      <c r="E1711" s="92"/>
      <c r="F1711" s="92"/>
      <c r="G1711" s="92"/>
      <c r="H1711" s="92"/>
      <c r="I1711" s="92"/>
      <c r="J1711" s="92"/>
      <c r="K1711" s="92"/>
      <c r="L1711" s="92"/>
      <c r="M1711" s="92"/>
      <c r="N1711" s="92"/>
      <c r="O1711" s="92"/>
      <c r="P1711" s="92"/>
      <c r="Q1711" s="92"/>
      <c r="R1711" s="92"/>
      <c r="S1711" s="92"/>
    </row>
    <row r="1712" spans="1:19">
      <c r="A1712" s="92"/>
      <c r="B1712" s="92"/>
      <c r="C1712" s="94"/>
      <c r="D1712" s="92"/>
      <c r="E1712" s="92"/>
      <c r="F1712" s="92"/>
      <c r="G1712" s="92"/>
      <c r="H1712" s="92"/>
      <c r="I1712" s="92"/>
      <c r="J1712" s="92"/>
      <c r="K1712" s="92"/>
      <c r="L1712" s="92"/>
      <c r="M1712" s="92"/>
      <c r="N1712" s="92"/>
      <c r="O1712" s="92"/>
      <c r="P1712" s="92"/>
      <c r="Q1712" s="92"/>
      <c r="R1712" s="92"/>
      <c r="S1712" s="92"/>
    </row>
    <row r="1713" spans="1:19">
      <c r="A1713" s="92"/>
      <c r="B1713" s="92"/>
      <c r="C1713" s="94"/>
      <c r="D1713" s="92"/>
      <c r="E1713" s="92"/>
      <c r="F1713" s="92"/>
      <c r="G1713" s="92"/>
      <c r="H1713" s="92"/>
      <c r="I1713" s="92"/>
      <c r="J1713" s="92"/>
      <c r="K1713" s="92"/>
      <c r="L1713" s="92"/>
      <c r="M1713" s="92"/>
      <c r="N1713" s="92"/>
      <c r="O1713" s="92"/>
      <c r="P1713" s="92"/>
      <c r="Q1713" s="92"/>
      <c r="R1713" s="92"/>
      <c r="S1713" s="92"/>
    </row>
    <row r="1714" spans="1:19">
      <c r="A1714" s="92"/>
      <c r="B1714" s="92"/>
      <c r="C1714" s="94"/>
      <c r="D1714" s="92"/>
      <c r="E1714" s="92"/>
      <c r="F1714" s="92"/>
      <c r="G1714" s="92"/>
      <c r="H1714" s="92"/>
      <c r="I1714" s="92"/>
      <c r="J1714" s="92"/>
      <c r="K1714" s="92"/>
      <c r="L1714" s="92"/>
      <c r="M1714" s="92"/>
      <c r="N1714" s="92"/>
      <c r="O1714" s="92"/>
      <c r="P1714" s="92"/>
      <c r="Q1714" s="92"/>
      <c r="R1714" s="92"/>
      <c r="S1714" s="92"/>
    </row>
    <row r="1715" spans="1:19">
      <c r="A1715" s="92"/>
      <c r="B1715" s="92"/>
      <c r="C1715" s="94"/>
      <c r="D1715" s="92"/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</row>
    <row r="1716" spans="1:19">
      <c r="A1716" s="92"/>
      <c r="B1716" s="92"/>
      <c r="C1716" s="94"/>
      <c r="D1716" s="92"/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</row>
    <row r="1717" spans="1:19">
      <c r="A1717" s="92"/>
      <c r="B1717" s="92"/>
      <c r="C1717" s="94"/>
      <c r="D1717" s="92"/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</row>
    <row r="1718" spans="1:19">
      <c r="A1718" s="92"/>
      <c r="B1718" s="92"/>
      <c r="C1718" s="94"/>
      <c r="D1718" s="92"/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</row>
    <row r="1719" spans="1:19">
      <c r="A1719" s="92"/>
      <c r="B1719" s="92"/>
      <c r="C1719" s="94"/>
      <c r="D1719" s="92"/>
      <c r="E1719" s="92"/>
      <c r="F1719" s="92"/>
      <c r="G1719" s="92"/>
      <c r="H1719" s="92"/>
      <c r="I1719" s="92"/>
      <c r="J1719" s="92"/>
      <c r="K1719" s="92"/>
      <c r="L1719" s="92"/>
      <c r="M1719" s="92"/>
      <c r="N1719" s="92"/>
      <c r="O1719" s="92"/>
      <c r="P1719" s="92"/>
      <c r="Q1719" s="92"/>
      <c r="R1719" s="92"/>
      <c r="S1719" s="92"/>
    </row>
    <row r="1720" spans="1:19">
      <c r="A1720" s="92"/>
      <c r="B1720" s="92"/>
      <c r="C1720" s="94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</row>
    <row r="1721" spans="1:19">
      <c r="A1721" s="92"/>
      <c r="B1721" s="92"/>
      <c r="C1721" s="94"/>
      <c r="D1721" s="92"/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</row>
    <row r="1722" spans="1:19">
      <c r="A1722" s="92"/>
      <c r="B1722" s="92"/>
      <c r="C1722" s="94"/>
      <c r="D1722" s="92"/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</row>
    <row r="1723" spans="1:19">
      <c r="A1723" s="92"/>
      <c r="B1723" s="92"/>
      <c r="C1723" s="94"/>
      <c r="D1723" s="92"/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</row>
    <row r="1724" spans="1:19">
      <c r="A1724" s="92"/>
      <c r="B1724" s="92"/>
      <c r="C1724" s="94"/>
      <c r="D1724" s="92"/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</row>
    <row r="1725" spans="1:19">
      <c r="A1725" s="92"/>
      <c r="B1725" s="92"/>
      <c r="C1725" s="94"/>
      <c r="D1725" s="92"/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</row>
    <row r="1726" spans="1:19">
      <c r="A1726" s="92"/>
      <c r="B1726" s="92"/>
      <c r="C1726" s="94"/>
      <c r="D1726" s="92"/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</row>
    <row r="1727" spans="1:19">
      <c r="A1727" s="92"/>
      <c r="B1727" s="92"/>
      <c r="C1727" s="94"/>
      <c r="D1727" s="92"/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</row>
    <row r="1728" spans="1:19">
      <c r="A1728" s="92"/>
      <c r="B1728" s="92"/>
      <c r="C1728" s="94"/>
      <c r="D1728" s="92"/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</row>
    <row r="1729" spans="1:19">
      <c r="A1729" s="92"/>
      <c r="B1729" s="92"/>
      <c r="C1729" s="94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</row>
    <row r="1730" spans="1:19">
      <c r="A1730" s="92"/>
      <c r="B1730" s="92"/>
      <c r="C1730" s="94"/>
      <c r="D1730" s="92"/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</row>
    <row r="1731" spans="1:19">
      <c r="A1731" s="92"/>
      <c r="B1731" s="92"/>
      <c r="C1731" s="94"/>
      <c r="D1731" s="92"/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1:19">
      <c r="A1732" s="92"/>
      <c r="B1732" s="92"/>
      <c r="C1732" s="94"/>
      <c r="D1732" s="92"/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1:19">
      <c r="A1733" s="92"/>
      <c r="B1733" s="92"/>
      <c r="C1733" s="94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4" spans="1:19">
      <c r="A1734" s="92"/>
      <c r="B1734" s="92"/>
      <c r="C1734" s="94"/>
      <c r="D1734" s="92"/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</row>
    <row r="1735" spans="1:19">
      <c r="A1735" s="92"/>
      <c r="B1735" s="92"/>
      <c r="C1735" s="94"/>
      <c r="D1735" s="92"/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</row>
    <row r="1736" spans="1:19">
      <c r="A1736" s="92"/>
      <c r="B1736" s="92"/>
      <c r="C1736" s="94"/>
      <c r="D1736" s="92"/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</row>
    <row r="1737" spans="1:19">
      <c r="A1737" s="92"/>
      <c r="B1737" s="92"/>
      <c r="C1737" s="94"/>
      <c r="D1737" s="92"/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</row>
    <row r="1738" spans="1:19">
      <c r="A1738" s="92"/>
      <c r="B1738" s="92"/>
      <c r="C1738" s="94"/>
      <c r="D1738" s="92"/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1:19">
      <c r="A1739" s="92"/>
      <c r="B1739" s="92"/>
      <c r="C1739" s="94"/>
      <c r="D1739" s="92"/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1:19">
      <c r="A1740" s="92"/>
      <c r="B1740" s="92"/>
      <c r="C1740" s="94"/>
      <c r="D1740" s="92"/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1" spans="1:19">
      <c r="A1741" s="92"/>
      <c r="B1741" s="92"/>
      <c r="C1741" s="94"/>
      <c r="D1741" s="92"/>
      <c r="E1741" s="92"/>
      <c r="F1741" s="92"/>
      <c r="G1741" s="92"/>
      <c r="H1741" s="92"/>
      <c r="I1741" s="92"/>
      <c r="J1741" s="92"/>
      <c r="K1741" s="92"/>
      <c r="L1741" s="92"/>
      <c r="M1741" s="92"/>
      <c r="N1741" s="92"/>
      <c r="O1741" s="92"/>
      <c r="P1741" s="92"/>
      <c r="Q1741" s="92"/>
      <c r="R1741" s="92"/>
      <c r="S1741" s="92"/>
    </row>
    <row r="1742" spans="1:19">
      <c r="A1742" s="92"/>
      <c r="B1742" s="92"/>
      <c r="C1742" s="94"/>
      <c r="D1742" s="92"/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</row>
    <row r="1743" spans="1:19">
      <c r="A1743" s="92"/>
      <c r="B1743" s="92"/>
      <c r="C1743" s="94"/>
      <c r="D1743" s="92"/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</row>
    <row r="1744" spans="1:19">
      <c r="A1744" s="92"/>
      <c r="B1744" s="92"/>
      <c r="C1744" s="94"/>
      <c r="D1744" s="92"/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</row>
    <row r="1745" spans="1:19">
      <c r="A1745" s="92"/>
      <c r="B1745" s="92"/>
      <c r="C1745" s="94"/>
      <c r="D1745" s="92"/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</row>
    <row r="1746" spans="1:19">
      <c r="A1746" s="92"/>
      <c r="B1746" s="92"/>
      <c r="C1746" s="94"/>
      <c r="D1746" s="92"/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</row>
    <row r="1747" spans="1:19">
      <c r="A1747" s="92"/>
      <c r="B1747" s="92"/>
      <c r="C1747" s="94"/>
      <c r="D1747" s="92"/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</row>
    <row r="1748" spans="1:19">
      <c r="A1748" s="92"/>
      <c r="B1748" s="92"/>
      <c r="C1748" s="94"/>
      <c r="D1748" s="92"/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O1748" s="92"/>
      <c r="P1748" s="92"/>
      <c r="Q1748" s="92"/>
      <c r="R1748" s="92"/>
      <c r="S1748" s="92"/>
    </row>
    <row r="1749" spans="1:19">
      <c r="A1749" s="92"/>
      <c r="B1749" s="92"/>
      <c r="C1749" s="94"/>
      <c r="D1749" s="92"/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</row>
    <row r="1750" spans="1:19">
      <c r="A1750" s="92"/>
      <c r="B1750" s="92"/>
      <c r="C1750" s="94"/>
      <c r="D1750" s="92"/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</row>
    <row r="1751" spans="1:19">
      <c r="A1751" s="92"/>
      <c r="B1751" s="92"/>
      <c r="C1751" s="94"/>
      <c r="D1751" s="92"/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</row>
    <row r="1752" spans="1:19">
      <c r="A1752" s="92"/>
      <c r="B1752" s="92"/>
      <c r="C1752" s="94"/>
      <c r="D1752" s="92"/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</row>
    <row r="1753" spans="1:19">
      <c r="A1753" s="92"/>
      <c r="B1753" s="92"/>
      <c r="C1753" s="94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</row>
    <row r="1754" spans="1:19">
      <c r="A1754" s="92"/>
      <c r="B1754" s="92"/>
      <c r="C1754" s="94"/>
      <c r="D1754" s="92"/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</row>
    <row r="1755" spans="1:19">
      <c r="A1755" s="92"/>
      <c r="B1755" s="92"/>
      <c r="C1755" s="94"/>
      <c r="D1755" s="92"/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</row>
    <row r="1756" spans="1:19">
      <c r="A1756" s="92"/>
      <c r="B1756" s="92"/>
      <c r="C1756" s="94"/>
      <c r="D1756" s="92"/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</row>
    <row r="1757" spans="1:19">
      <c r="A1757" s="92"/>
      <c r="B1757" s="92"/>
      <c r="C1757" s="94"/>
      <c r="D1757" s="92"/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</row>
    <row r="1758" spans="1:19">
      <c r="A1758" s="92"/>
      <c r="B1758" s="92"/>
      <c r="C1758" s="94"/>
      <c r="D1758" s="92"/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</row>
    <row r="1759" spans="1:19">
      <c r="A1759" s="92"/>
      <c r="B1759" s="92"/>
      <c r="C1759" s="94"/>
      <c r="D1759" s="92"/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</row>
    <row r="1760" spans="1:19">
      <c r="A1760" s="92"/>
      <c r="B1760" s="92"/>
      <c r="C1760" s="94"/>
      <c r="D1760" s="92"/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</row>
    <row r="1761" spans="1:19">
      <c r="A1761" s="92"/>
      <c r="B1761" s="92"/>
      <c r="C1761" s="94"/>
      <c r="D1761" s="92"/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</row>
    <row r="1762" spans="1:19">
      <c r="A1762" s="92"/>
      <c r="B1762" s="92"/>
      <c r="C1762" s="94"/>
      <c r="D1762" s="92"/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</row>
    <row r="1763" spans="1:19">
      <c r="A1763" s="92"/>
      <c r="B1763" s="92"/>
      <c r="C1763" s="94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1:19">
      <c r="A1764" s="92"/>
      <c r="B1764" s="92"/>
      <c r="C1764" s="94"/>
      <c r="D1764" s="92"/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1:19">
      <c r="A1765" s="92"/>
      <c r="B1765" s="92"/>
      <c r="C1765" s="94"/>
      <c r="D1765" s="92"/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6" spans="1:19">
      <c r="A1766" s="92"/>
      <c r="B1766" s="92"/>
      <c r="C1766" s="94"/>
      <c r="D1766" s="92"/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O1766" s="92"/>
      <c r="P1766" s="92"/>
      <c r="Q1766" s="92"/>
      <c r="R1766" s="92"/>
      <c r="S1766" s="92"/>
    </row>
    <row r="1767" spans="1:19">
      <c r="A1767" s="92"/>
      <c r="B1767" s="92"/>
      <c r="C1767" s="94"/>
      <c r="D1767" s="92"/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</row>
    <row r="1768" spans="1:19">
      <c r="A1768" s="92"/>
      <c r="B1768" s="92"/>
      <c r="C1768" s="94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</row>
    <row r="1769" spans="1:19">
      <c r="A1769" s="92"/>
      <c r="B1769" s="92"/>
      <c r="C1769" s="94"/>
      <c r="D1769" s="92"/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</row>
    <row r="1770" spans="1:19">
      <c r="A1770" s="92"/>
      <c r="B1770" s="92"/>
      <c r="C1770" s="94"/>
      <c r="D1770" s="92"/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</row>
    <row r="1771" spans="1:19">
      <c r="A1771" s="92"/>
      <c r="B1771" s="92"/>
      <c r="C1771" s="94"/>
      <c r="D1771" s="92"/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</row>
    <row r="1772" spans="1:19">
      <c r="A1772" s="92"/>
      <c r="B1772" s="92"/>
      <c r="C1772" s="94"/>
      <c r="D1772" s="92"/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</row>
    <row r="1773" spans="1:19">
      <c r="A1773" s="92"/>
      <c r="B1773" s="92"/>
      <c r="C1773" s="94"/>
      <c r="D1773" s="92"/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</row>
    <row r="1774" spans="1:19">
      <c r="A1774" s="92"/>
      <c r="B1774" s="92"/>
      <c r="C1774" s="94"/>
      <c r="D1774" s="92"/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</row>
    <row r="1775" spans="1:19">
      <c r="A1775" s="92"/>
      <c r="B1775" s="92"/>
      <c r="C1775" s="94"/>
      <c r="D1775" s="92"/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</row>
    <row r="1776" spans="1:19">
      <c r="A1776" s="92"/>
      <c r="B1776" s="92"/>
      <c r="C1776" s="94"/>
      <c r="D1776" s="92"/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</row>
    <row r="1777" spans="1:19">
      <c r="A1777" s="92"/>
      <c r="B1777" s="92"/>
      <c r="C1777" s="94"/>
      <c r="D1777" s="92"/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</row>
    <row r="1778" spans="1:19">
      <c r="A1778" s="92"/>
      <c r="B1778" s="92"/>
      <c r="C1778" s="94"/>
      <c r="D1778" s="92"/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</row>
    <row r="1779" spans="1:19">
      <c r="A1779" s="92"/>
      <c r="B1779" s="92"/>
      <c r="C1779" s="94"/>
      <c r="D1779" s="92"/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</row>
    <row r="1780" spans="1:19">
      <c r="A1780" s="92"/>
      <c r="B1780" s="92"/>
      <c r="C1780" s="94"/>
      <c r="D1780" s="92"/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</row>
    <row r="1781" spans="1:19">
      <c r="A1781" s="92"/>
      <c r="B1781" s="92"/>
      <c r="C1781" s="94"/>
      <c r="D1781" s="92"/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</row>
    <row r="1782" spans="1:19">
      <c r="A1782" s="92"/>
      <c r="B1782" s="92"/>
      <c r="C1782" s="94"/>
      <c r="D1782" s="92"/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</row>
    <row r="1783" spans="1:19">
      <c r="A1783" s="92"/>
      <c r="B1783" s="92"/>
      <c r="C1783" s="94"/>
      <c r="D1783" s="92"/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</row>
    <row r="1784" spans="1:19">
      <c r="A1784" s="92"/>
      <c r="B1784" s="92"/>
      <c r="C1784" s="94"/>
      <c r="D1784" s="92"/>
      <c r="E1784" s="92"/>
      <c r="F1784" s="92"/>
      <c r="G1784" s="92"/>
      <c r="H1784" s="92"/>
      <c r="I1784" s="92"/>
      <c r="J1784" s="92"/>
      <c r="K1784" s="92"/>
      <c r="L1784" s="92"/>
      <c r="M1784" s="92"/>
      <c r="N1784" s="92"/>
      <c r="O1784" s="92"/>
      <c r="P1784" s="92"/>
      <c r="Q1784" s="92"/>
      <c r="R1784" s="92"/>
      <c r="S1784" s="92"/>
    </row>
    <row r="1785" spans="1:19">
      <c r="A1785" s="92"/>
      <c r="B1785" s="92"/>
      <c r="C1785" s="94"/>
      <c r="D1785" s="92"/>
      <c r="E1785" s="92"/>
      <c r="F1785" s="92"/>
      <c r="G1785" s="92"/>
      <c r="H1785" s="92"/>
      <c r="I1785" s="92"/>
      <c r="J1785" s="92"/>
      <c r="K1785" s="92"/>
      <c r="L1785" s="92"/>
      <c r="M1785" s="92"/>
      <c r="N1785" s="92"/>
      <c r="O1785" s="92"/>
      <c r="P1785" s="92"/>
      <c r="Q1785" s="92"/>
      <c r="R1785" s="92"/>
      <c r="S1785" s="92"/>
    </row>
    <row r="1786" spans="1:19">
      <c r="A1786" s="92"/>
      <c r="B1786" s="92"/>
      <c r="C1786" s="94"/>
      <c r="D1786" s="92"/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</row>
    <row r="1787" spans="1:19">
      <c r="A1787" s="92"/>
      <c r="B1787" s="92"/>
      <c r="C1787" s="94"/>
      <c r="D1787" s="92"/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</row>
    <row r="1788" spans="1:19">
      <c r="A1788" s="92"/>
      <c r="B1788" s="92"/>
      <c r="C1788" s="94"/>
      <c r="D1788" s="92"/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</row>
    <row r="1789" spans="1:19">
      <c r="A1789" s="92"/>
      <c r="B1789" s="92"/>
      <c r="C1789" s="94"/>
      <c r="D1789" s="92"/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</row>
    <row r="1790" spans="1:19">
      <c r="A1790" s="92"/>
      <c r="B1790" s="92"/>
      <c r="C1790" s="94"/>
      <c r="D1790" s="92"/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</row>
    <row r="1791" spans="1:19">
      <c r="A1791" s="92"/>
      <c r="B1791" s="92"/>
      <c r="C1791" s="94"/>
      <c r="D1791" s="92"/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</row>
    <row r="1792" spans="1:19">
      <c r="A1792" s="92"/>
      <c r="B1792" s="92"/>
      <c r="C1792" s="94"/>
      <c r="D1792" s="92"/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</row>
    <row r="1793" spans="1:19">
      <c r="A1793" s="92"/>
      <c r="B1793" s="92"/>
      <c r="C1793" s="94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</row>
    <row r="1794" spans="1:19">
      <c r="A1794" s="92"/>
      <c r="B1794" s="92"/>
      <c r="C1794" s="94"/>
      <c r="D1794" s="92"/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</row>
    <row r="1795" spans="1:19">
      <c r="A1795" s="92"/>
      <c r="B1795" s="92"/>
      <c r="C1795" s="94"/>
      <c r="D1795" s="92"/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</row>
    <row r="1796" spans="1:19">
      <c r="A1796" s="92"/>
      <c r="B1796" s="92"/>
      <c r="C1796" s="94"/>
      <c r="D1796" s="92"/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</row>
    <row r="1797" spans="1:19">
      <c r="A1797" s="92"/>
      <c r="B1797" s="92"/>
      <c r="C1797" s="94"/>
      <c r="D1797" s="92"/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</row>
    <row r="1798" spans="1:19">
      <c r="A1798" s="92"/>
      <c r="B1798" s="92"/>
      <c r="C1798" s="94"/>
      <c r="D1798" s="92"/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1:19">
      <c r="A1799" s="92"/>
      <c r="B1799" s="92"/>
      <c r="C1799" s="94"/>
      <c r="D1799" s="92"/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1:19">
      <c r="A1800" s="92"/>
      <c r="B1800" s="92"/>
      <c r="C1800" s="94"/>
      <c r="D1800" s="92"/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"/>
  <sheetViews>
    <sheetView workbookViewId="0"/>
  </sheetViews>
  <sheetFormatPr defaultColWidth="17.28515625" defaultRowHeight="15" customHeight="1"/>
  <sheetData>
    <row r="1" spans="1:1">
      <c r="A1" s="1" t="s">
        <v>9176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e8f7400-d615-4b09-be76-78f518059851" xsi:nil="true"/>
    <lcf76f155ced4ddcb4097134ff3c332f xmlns="b1c7ae98-977d-4a76-b89e-024dbe577fd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8453B622C6434B9C1FC3980BC0FCCB" ma:contentTypeVersion="12" ma:contentTypeDescription="Create a new document." ma:contentTypeScope="" ma:versionID="bc4d6980ca77b8771cd145b58b927148">
  <xsd:schema xmlns:xsd="http://www.w3.org/2001/XMLSchema" xmlns:xs="http://www.w3.org/2001/XMLSchema" xmlns:p="http://schemas.microsoft.com/office/2006/metadata/properties" xmlns:ns2="b1c7ae98-977d-4a76-b89e-024dbe577fde" xmlns:ns3="8e8f7400-d615-4b09-be76-78f518059851" targetNamespace="http://schemas.microsoft.com/office/2006/metadata/properties" ma:root="true" ma:fieldsID="7beb628048de75307e7eb2edddd7bbfe" ns2:_="" ns3:_="">
    <xsd:import namespace="b1c7ae98-977d-4a76-b89e-024dbe577fde"/>
    <xsd:import namespace="8e8f7400-d615-4b09-be76-78f5180598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c7ae98-977d-4a76-b89e-024dbe577f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2543a41-8d99-4241-8456-4ef53fc29b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8f7400-d615-4b09-be76-78f518059851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b8edbe4d-eed4-4629-9daa-1e570f33e9a7}" ma:internalName="TaxCatchAll" ma:showField="CatchAllData" ma:web="8e8f7400-d615-4b09-be76-78f5180598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5D7E79-0D2B-4E21-AFC4-94C0A389E629}"/>
</file>

<file path=customXml/itemProps2.xml><?xml version="1.0" encoding="utf-8"?>
<ds:datastoreItem xmlns:ds="http://schemas.openxmlformats.org/officeDocument/2006/customXml" ds:itemID="{8E7C9166-F429-41AC-B871-13B9BDFDB88E}"/>
</file>

<file path=customXml/itemProps3.xml><?xml version="1.0" encoding="utf-8"?>
<ds:datastoreItem xmlns:ds="http://schemas.openxmlformats.org/officeDocument/2006/customXml" ds:itemID="{F3E620F4-2044-482E-9806-C499DE78A0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Raka Mukherjee</cp:lastModifiedBy>
  <cp:revision/>
  <dcterms:created xsi:type="dcterms:W3CDTF">2024-06-05T18:13:48Z</dcterms:created>
  <dcterms:modified xsi:type="dcterms:W3CDTF">2024-08-02T05:54:26Z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0x010100D98453B622C6434B9C1FC3980BC0FCCB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  <property fmtid="{D5CDD505-2E9C-101B-9397-08002B2CF9AE}" pid="11" name="xd_Signature">
    <vt:bool>false</vt:bool>
  </property>
</Properties>
</file>