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omiFriedman\AppData\Roaming\Microsoft\Windows\Network Shortcuts\"/>
    </mc:Choice>
  </mc:AlternateContent>
  <xr:revisionPtr revIDLastSave="0" documentId="8_{339C2F4D-02E8-4B0D-B5B9-7B571FD54653}" xr6:coauthVersionLast="47" xr6:coauthVersionMax="47" xr10:uidLastSave="{00000000-0000-0000-0000-000000000000}"/>
  <bookViews>
    <workbookView xWindow="720" yWindow="12852" windowWidth="23256" windowHeight="13896" activeTab="2" xr2:uid="{2E74CB05-C966-4399-B08E-AF4C83419AA9}"/>
  </bookViews>
  <sheets>
    <sheet name="Electricity" sheetId="15" r:id="rId1"/>
    <sheet name="Gas" sheetId="5" r:id="rId2"/>
    <sheet name="Water" sheetId="10" r:id="rId3"/>
  </sheets>
  <definedNames>
    <definedName name="_xlnm._FilterDatabase" localSheetId="0" hidden="1">Electricity!#REF!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2" i="10" l="1"/>
  <c r="BW42" i="10"/>
  <c r="BX42" i="10"/>
  <c r="BY42" i="10"/>
  <c r="BZ42" i="10"/>
  <c r="CA42" i="10"/>
  <c r="CB42" i="10"/>
  <c r="CC42" i="10"/>
  <c r="CD42" i="10"/>
  <c r="CE42" i="10"/>
  <c r="CF42" i="10"/>
  <c r="BU42" i="10"/>
  <c r="CC23" i="5"/>
  <c r="CD23" i="5"/>
  <c r="CB10" i="15"/>
  <c r="CB2" i="15"/>
  <c r="CB3" i="15"/>
  <c r="CB4" i="15"/>
  <c r="CB5" i="15"/>
  <c r="CB6" i="15"/>
  <c r="CB7" i="15"/>
  <c r="CB8" i="15"/>
  <c r="CB9" i="15"/>
  <c r="CB11" i="15"/>
  <c r="CB12" i="15"/>
  <c r="CB13" i="15"/>
  <c r="CB14" i="15"/>
  <c r="CB15" i="15"/>
  <c r="CB16" i="15"/>
  <c r="CB17" i="15"/>
  <c r="CB18" i="15"/>
  <c r="CB19" i="15"/>
  <c r="CB20" i="15"/>
  <c r="CB21" i="15"/>
  <c r="CB22" i="15"/>
  <c r="CB23" i="15"/>
  <c r="CG3" i="10"/>
  <c r="CH3" i="10" s="1"/>
  <c r="CG4" i="10"/>
  <c r="CH4" i="10" s="1"/>
  <c r="CG5" i="10"/>
  <c r="CH5" i="10" s="1"/>
  <c r="CG6" i="10"/>
  <c r="CH6" i="10" s="1"/>
  <c r="CG7" i="10"/>
  <c r="CH7" i="10" s="1"/>
  <c r="CG8" i="10"/>
  <c r="CH8" i="10" s="1"/>
  <c r="CG9" i="10"/>
  <c r="CH9" i="10" s="1"/>
  <c r="CG10" i="10"/>
  <c r="CH10" i="10" s="1"/>
  <c r="CG11" i="10"/>
  <c r="CH11" i="10" s="1"/>
  <c r="CG12" i="10"/>
  <c r="CH12" i="10" s="1"/>
  <c r="CG13" i="10"/>
  <c r="CH13" i="10" s="1"/>
  <c r="CG14" i="10"/>
  <c r="CH14" i="10" s="1"/>
  <c r="CG15" i="10"/>
  <c r="CH15" i="10" s="1"/>
  <c r="CG16" i="10"/>
  <c r="CH16" i="10" s="1"/>
  <c r="CG17" i="10"/>
  <c r="CH17" i="10" s="1"/>
  <c r="CG18" i="10"/>
  <c r="CH18" i="10" s="1"/>
  <c r="CG19" i="10"/>
  <c r="CH19" i="10" s="1"/>
  <c r="CG20" i="10"/>
  <c r="CH20" i="10" s="1"/>
  <c r="CG21" i="10"/>
  <c r="CH21" i="10" s="1"/>
  <c r="CG22" i="10"/>
  <c r="CH22" i="10" s="1"/>
  <c r="CG23" i="10"/>
  <c r="CH23" i="10" s="1"/>
  <c r="CG24" i="10"/>
  <c r="CH24" i="10" s="1"/>
  <c r="CG25" i="10"/>
  <c r="CH25" i="10" s="1"/>
  <c r="CG26" i="10"/>
  <c r="CH26" i="10" s="1"/>
  <c r="CG27" i="10"/>
  <c r="CH27" i="10" s="1"/>
  <c r="CG28" i="10"/>
  <c r="CH28" i="10" s="1"/>
  <c r="CG29" i="10"/>
  <c r="CH29" i="10" s="1"/>
  <c r="CG30" i="10"/>
  <c r="CH30" i="10" s="1"/>
  <c r="CG31" i="10"/>
  <c r="CH31" i="10" s="1"/>
  <c r="CG32" i="10"/>
  <c r="CH32" i="10" s="1"/>
  <c r="CG33" i="10"/>
  <c r="CH33" i="10" s="1"/>
  <c r="CG34" i="10"/>
  <c r="CH34" i="10" s="1"/>
  <c r="CG35" i="10"/>
  <c r="CH35" i="10" s="1"/>
  <c r="CG36" i="10"/>
  <c r="CH36" i="10" s="1"/>
  <c r="CG37" i="10"/>
  <c r="CH37" i="10" s="1"/>
  <c r="CG38" i="10"/>
  <c r="CH38" i="10" s="1"/>
  <c r="CG39" i="10"/>
  <c r="CH39" i="10" s="1"/>
  <c r="CG40" i="10"/>
  <c r="CH40" i="10" s="1"/>
  <c r="CG41" i="10"/>
  <c r="CH41" i="10" s="1"/>
  <c r="CG2" i="10"/>
  <c r="CH2" i="10" s="1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4" i="5"/>
  <c r="CB23" i="5"/>
  <c r="CA23" i="5"/>
  <c r="BZ23" i="5"/>
  <c r="BY23" i="5"/>
  <c r="BX23" i="5"/>
  <c r="BW23" i="5"/>
  <c r="BV23" i="5"/>
  <c r="BU23" i="5"/>
  <c r="BT23" i="5"/>
  <c r="BS23" i="5"/>
  <c r="CA24" i="15"/>
  <c r="BZ24" i="15"/>
  <c r="BY24" i="15"/>
  <c r="BX24" i="15"/>
  <c r="BW24" i="15"/>
  <c r="BV24" i="15"/>
  <c r="BU24" i="15"/>
  <c r="BT24" i="15"/>
  <c r="BS24" i="15"/>
  <c r="BR24" i="15"/>
  <c r="BQ24" i="15"/>
  <c r="BP24" i="15"/>
  <c r="O4" i="15"/>
  <c r="AB4" i="15"/>
  <c r="AO4" i="15"/>
  <c r="BB4" i="15"/>
  <c r="BO4" i="15"/>
  <c r="BS2" i="10"/>
  <c r="BT2" i="10" s="1"/>
  <c r="BS3" i="10"/>
  <c r="BT3" i="10" s="1"/>
  <c r="BS4" i="10"/>
  <c r="BT4" i="10" s="1"/>
  <c r="BS5" i="10"/>
  <c r="BT5" i="10" s="1"/>
  <c r="BS6" i="10"/>
  <c r="BT6" i="10" s="1"/>
  <c r="BS7" i="10"/>
  <c r="BT7" i="10" s="1"/>
  <c r="BS8" i="10"/>
  <c r="BT8" i="10" s="1"/>
  <c r="BS9" i="10"/>
  <c r="BT9" i="10" s="1"/>
  <c r="BS10" i="10"/>
  <c r="BT10" i="10" s="1"/>
  <c r="BS11" i="10"/>
  <c r="BT11" i="10" s="1"/>
  <c r="BS12" i="10"/>
  <c r="BT12" i="10" s="1"/>
  <c r="BS13" i="10"/>
  <c r="BT13" i="10" s="1"/>
  <c r="BS14" i="10"/>
  <c r="BT14" i="10" s="1"/>
  <c r="BS15" i="10"/>
  <c r="BT15" i="10" s="1"/>
  <c r="BS16" i="10"/>
  <c r="BT16" i="10" s="1"/>
  <c r="BS17" i="10"/>
  <c r="BT17" i="10" s="1"/>
  <c r="BS18" i="10"/>
  <c r="BT18" i="10" s="1"/>
  <c r="BS19" i="10"/>
  <c r="BT19" i="10" s="1"/>
  <c r="BS20" i="10"/>
  <c r="BT20" i="10" s="1"/>
  <c r="BS21" i="10"/>
  <c r="BT21" i="10" s="1"/>
  <c r="BS22" i="10"/>
  <c r="BT22" i="10" s="1"/>
  <c r="BS23" i="10"/>
  <c r="BT23" i="10" s="1"/>
  <c r="BS24" i="10"/>
  <c r="BT24" i="10" s="1"/>
  <c r="BS25" i="10"/>
  <c r="BT25" i="10" s="1"/>
  <c r="BS26" i="10"/>
  <c r="BT26" i="10" s="1"/>
  <c r="BS27" i="10"/>
  <c r="BT27" i="10" s="1"/>
  <c r="BS28" i="10"/>
  <c r="BT28" i="10" s="1"/>
  <c r="BS29" i="10"/>
  <c r="BT29" i="10" s="1"/>
  <c r="BS30" i="10"/>
  <c r="BT30" i="10" s="1"/>
  <c r="BS31" i="10"/>
  <c r="BT31" i="10" s="1"/>
  <c r="BS32" i="10"/>
  <c r="BT32" i="10" s="1"/>
  <c r="BS33" i="10"/>
  <c r="BT33" i="10" s="1"/>
  <c r="BS34" i="10"/>
  <c r="BT34" i="10" s="1"/>
  <c r="BS35" i="10"/>
  <c r="BT35" i="10" s="1"/>
  <c r="BS36" i="10"/>
  <c r="BT36" i="10" s="1"/>
  <c r="BS37" i="10"/>
  <c r="BT37" i="10" s="1"/>
  <c r="BS38" i="10"/>
  <c r="BT38" i="10" s="1"/>
  <c r="BS39" i="10"/>
  <c r="BT39" i="10" s="1"/>
  <c r="BS40" i="10"/>
  <c r="BT40" i="10" s="1"/>
  <c r="BS41" i="10"/>
  <c r="BT41" i="10" s="1"/>
  <c r="BO3" i="15"/>
  <c r="BO5" i="15"/>
  <c r="BO6" i="15"/>
  <c r="BO7" i="15"/>
  <c r="BO8" i="15"/>
  <c r="BO9" i="15"/>
  <c r="BO10" i="15"/>
  <c r="BO11" i="15"/>
  <c r="BO12" i="15"/>
  <c r="BO13" i="15"/>
  <c r="BO14" i="15"/>
  <c r="BO15" i="15"/>
  <c r="BO16" i="15"/>
  <c r="BO17" i="15"/>
  <c r="BO18" i="15"/>
  <c r="BO19" i="15"/>
  <c r="BO20" i="15"/>
  <c r="BO21" i="15"/>
  <c r="BO22" i="15"/>
  <c r="BO23" i="15"/>
  <c r="BO2" i="15"/>
  <c r="BF23" i="5"/>
  <c r="BG23" i="5"/>
  <c r="BH23" i="5"/>
  <c r="BI23" i="5"/>
  <c r="BJ23" i="5"/>
  <c r="BK23" i="5"/>
  <c r="BL23" i="5"/>
  <c r="BM23" i="5"/>
  <c r="BN23" i="5"/>
  <c r="BO23" i="5"/>
  <c r="BP23" i="5"/>
  <c r="BQ23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4" i="5"/>
  <c r="BE41" i="10"/>
  <c r="BF41" i="10" s="1"/>
  <c r="AQ41" i="10"/>
  <c r="AR41" i="10" s="1"/>
  <c r="AC41" i="10"/>
  <c r="AD41" i="10" s="1"/>
  <c r="O41" i="10"/>
  <c r="P41" i="10" s="1"/>
  <c r="BE40" i="10"/>
  <c r="BF40" i="10" s="1"/>
  <c r="AQ40" i="10"/>
  <c r="AR40" i="10" s="1"/>
  <c r="AC40" i="10"/>
  <c r="AD40" i="10" s="1"/>
  <c r="O40" i="10"/>
  <c r="P40" i="10" s="1"/>
  <c r="BE39" i="10"/>
  <c r="BF39" i="10" s="1"/>
  <c r="AQ39" i="10"/>
  <c r="AR39" i="10" s="1"/>
  <c r="AC39" i="10"/>
  <c r="AD39" i="10" s="1"/>
  <c r="O39" i="10"/>
  <c r="P39" i="10" s="1"/>
  <c r="BE38" i="10"/>
  <c r="BF38" i="10" s="1"/>
  <c r="AQ38" i="10"/>
  <c r="AR38" i="10" s="1"/>
  <c r="AC38" i="10"/>
  <c r="AD38" i="10" s="1"/>
  <c r="O38" i="10"/>
  <c r="P38" i="10" s="1"/>
  <c r="BE37" i="10"/>
  <c r="BF37" i="10" s="1"/>
  <c r="AQ37" i="10"/>
  <c r="AR37" i="10" s="1"/>
  <c r="AC37" i="10"/>
  <c r="AD37" i="10" s="1"/>
  <c r="O37" i="10"/>
  <c r="P37" i="10" s="1"/>
  <c r="BE36" i="10"/>
  <c r="BF36" i="10" s="1"/>
  <c r="AQ36" i="10"/>
  <c r="AR36" i="10" s="1"/>
  <c r="AC36" i="10"/>
  <c r="AD36" i="10" s="1"/>
  <c r="O36" i="10"/>
  <c r="P36" i="10" s="1"/>
  <c r="BE35" i="10"/>
  <c r="BF35" i="10" s="1"/>
  <c r="AQ35" i="10"/>
  <c r="AR35" i="10" s="1"/>
  <c r="AC35" i="10"/>
  <c r="AD35" i="10" s="1"/>
  <c r="O35" i="10"/>
  <c r="P35" i="10" s="1"/>
  <c r="BE34" i="10"/>
  <c r="BF34" i="10" s="1"/>
  <c r="AQ34" i="10"/>
  <c r="AR34" i="10" s="1"/>
  <c r="AC34" i="10"/>
  <c r="AD34" i="10" s="1"/>
  <c r="O34" i="10"/>
  <c r="P34" i="10" s="1"/>
  <c r="BE33" i="10"/>
  <c r="BF33" i="10" s="1"/>
  <c r="AQ33" i="10"/>
  <c r="AR33" i="10" s="1"/>
  <c r="AC33" i="10"/>
  <c r="AD33" i="10" s="1"/>
  <c r="O33" i="10"/>
  <c r="P33" i="10" s="1"/>
  <c r="BE32" i="10"/>
  <c r="BF32" i="10" s="1"/>
  <c r="AQ32" i="10"/>
  <c r="AR32" i="10" s="1"/>
  <c r="AC32" i="10"/>
  <c r="AD32" i="10" s="1"/>
  <c r="O32" i="10"/>
  <c r="P32" i="10" s="1"/>
  <c r="BE31" i="10"/>
  <c r="BF31" i="10" s="1"/>
  <c r="AQ31" i="10"/>
  <c r="AR31" i="10" s="1"/>
  <c r="AC31" i="10"/>
  <c r="AD31" i="10" s="1"/>
  <c r="O31" i="10"/>
  <c r="P31" i="10" s="1"/>
  <c r="BE30" i="10"/>
  <c r="BF30" i="10" s="1"/>
  <c r="AQ30" i="10"/>
  <c r="AR30" i="10" s="1"/>
  <c r="AC30" i="10"/>
  <c r="AD30" i="10" s="1"/>
  <c r="O30" i="10"/>
  <c r="P30" i="10" s="1"/>
  <c r="BE29" i="10"/>
  <c r="BF29" i="10" s="1"/>
  <c r="AE29" i="10"/>
  <c r="AQ29" i="10" s="1"/>
  <c r="AR29" i="10" s="1"/>
  <c r="AC29" i="10"/>
  <c r="AD29" i="10" s="1"/>
  <c r="O29" i="10"/>
  <c r="P29" i="10" s="1"/>
  <c r="BE28" i="10"/>
  <c r="BF28" i="10" s="1"/>
  <c r="AQ28" i="10"/>
  <c r="AR28" i="10" s="1"/>
  <c r="AC28" i="10"/>
  <c r="AD28" i="10" s="1"/>
  <c r="O28" i="10"/>
  <c r="P28" i="10" s="1"/>
  <c r="BE27" i="10"/>
  <c r="BF27" i="10" s="1"/>
  <c r="AQ27" i="10"/>
  <c r="AR27" i="10" s="1"/>
  <c r="AC27" i="10"/>
  <c r="AD27" i="10" s="1"/>
  <c r="O27" i="10"/>
  <c r="P27" i="10" s="1"/>
  <c r="AW26" i="10"/>
  <c r="BE26" i="10" s="1"/>
  <c r="BF26" i="10" s="1"/>
  <c r="AQ26" i="10"/>
  <c r="AR26" i="10" s="1"/>
  <c r="AC26" i="10"/>
  <c r="AD26" i="10" s="1"/>
  <c r="O26" i="10"/>
  <c r="P26" i="10" s="1"/>
  <c r="AW25" i="10"/>
  <c r="BE25" i="10" s="1"/>
  <c r="BF25" i="10" s="1"/>
  <c r="AQ25" i="10"/>
  <c r="AR25" i="10" s="1"/>
  <c r="AC25" i="10"/>
  <c r="AD25" i="10" s="1"/>
  <c r="O25" i="10"/>
  <c r="P25" i="10" s="1"/>
  <c r="BE24" i="10"/>
  <c r="BF24" i="10" s="1"/>
  <c r="AQ24" i="10"/>
  <c r="AR24" i="10" s="1"/>
  <c r="AC24" i="10"/>
  <c r="AD24" i="10" s="1"/>
  <c r="O24" i="10"/>
  <c r="P24" i="10" s="1"/>
  <c r="BE23" i="10"/>
  <c r="BF23" i="10" s="1"/>
  <c r="AQ23" i="10"/>
  <c r="AR23" i="10" s="1"/>
  <c r="AC23" i="10"/>
  <c r="AD23" i="10" s="1"/>
  <c r="O23" i="10"/>
  <c r="P23" i="10" s="1"/>
  <c r="BE22" i="10"/>
  <c r="BF22" i="10" s="1"/>
  <c r="AQ22" i="10"/>
  <c r="AR22" i="10" s="1"/>
  <c r="AC22" i="10"/>
  <c r="AD22" i="10" s="1"/>
  <c r="O22" i="10"/>
  <c r="P22" i="10" s="1"/>
  <c r="BE21" i="10"/>
  <c r="BF21" i="10" s="1"/>
  <c r="AQ21" i="10"/>
  <c r="AR21" i="10" s="1"/>
  <c r="AC21" i="10"/>
  <c r="AD21" i="10" s="1"/>
  <c r="O21" i="10"/>
  <c r="P21" i="10" s="1"/>
  <c r="BE20" i="10"/>
  <c r="BF20" i="10" s="1"/>
  <c r="AQ20" i="10"/>
  <c r="AR20" i="10" s="1"/>
  <c r="AC20" i="10"/>
  <c r="AD20" i="10" s="1"/>
  <c r="O20" i="10"/>
  <c r="P20" i="10" s="1"/>
  <c r="BE19" i="10"/>
  <c r="BF19" i="10" s="1"/>
  <c r="AQ19" i="10"/>
  <c r="AR19" i="10" s="1"/>
  <c r="AC19" i="10"/>
  <c r="AD19" i="10" s="1"/>
  <c r="O19" i="10"/>
  <c r="P19" i="10" s="1"/>
  <c r="BE18" i="10"/>
  <c r="BF18" i="10" s="1"/>
  <c r="AQ18" i="10"/>
  <c r="AR18" i="10" s="1"/>
  <c r="AC18" i="10"/>
  <c r="AD18" i="10" s="1"/>
  <c r="O18" i="10"/>
  <c r="P18" i="10" s="1"/>
  <c r="BE17" i="10"/>
  <c r="BF17" i="10" s="1"/>
  <c r="AQ17" i="10"/>
  <c r="AR17" i="10" s="1"/>
  <c r="AC17" i="10"/>
  <c r="AD17" i="10" s="1"/>
  <c r="O17" i="10"/>
  <c r="P17" i="10" s="1"/>
  <c r="BE16" i="10"/>
  <c r="BF16" i="10" s="1"/>
  <c r="AQ16" i="10"/>
  <c r="AR16" i="10" s="1"/>
  <c r="AC16" i="10"/>
  <c r="AD16" i="10" s="1"/>
  <c r="O16" i="10"/>
  <c r="P16" i="10" s="1"/>
  <c r="BE15" i="10"/>
  <c r="BF15" i="10" s="1"/>
  <c r="AQ15" i="10"/>
  <c r="AR15" i="10" s="1"/>
  <c r="AC15" i="10"/>
  <c r="AD15" i="10" s="1"/>
  <c r="O15" i="10"/>
  <c r="P15" i="10" s="1"/>
  <c r="BE14" i="10"/>
  <c r="BF14" i="10" s="1"/>
  <c r="AQ14" i="10"/>
  <c r="AR14" i="10" s="1"/>
  <c r="AC14" i="10"/>
  <c r="AD14" i="10" s="1"/>
  <c r="O14" i="10"/>
  <c r="P14" i="10" s="1"/>
  <c r="BE13" i="10"/>
  <c r="BF13" i="10" s="1"/>
  <c r="AQ13" i="10"/>
  <c r="AR13" i="10" s="1"/>
  <c r="AC13" i="10"/>
  <c r="AD13" i="10" s="1"/>
  <c r="O13" i="10"/>
  <c r="P13" i="10" s="1"/>
  <c r="BE12" i="10"/>
  <c r="BF12" i="10" s="1"/>
  <c r="AQ12" i="10"/>
  <c r="AR12" i="10" s="1"/>
  <c r="AC12" i="10"/>
  <c r="AD12" i="10" s="1"/>
  <c r="O12" i="10"/>
  <c r="P12" i="10" s="1"/>
  <c r="BE11" i="10"/>
  <c r="BF11" i="10" s="1"/>
  <c r="AQ11" i="10"/>
  <c r="AR11" i="10" s="1"/>
  <c r="AC11" i="10"/>
  <c r="AD11" i="10" s="1"/>
  <c r="O11" i="10"/>
  <c r="P11" i="10" s="1"/>
  <c r="BE10" i="10"/>
  <c r="BF10" i="10" s="1"/>
  <c r="AQ10" i="10"/>
  <c r="AR10" i="10" s="1"/>
  <c r="AC10" i="10"/>
  <c r="AD10" i="10" s="1"/>
  <c r="O10" i="10"/>
  <c r="P10" i="10" s="1"/>
  <c r="BE9" i="10"/>
  <c r="BF9" i="10" s="1"/>
  <c r="AQ9" i="10"/>
  <c r="AR9" i="10" s="1"/>
  <c r="AC9" i="10"/>
  <c r="AD9" i="10" s="1"/>
  <c r="O9" i="10"/>
  <c r="P9" i="10" s="1"/>
  <c r="BE8" i="10"/>
  <c r="BF8" i="10" s="1"/>
  <c r="AQ8" i="10"/>
  <c r="AR8" i="10" s="1"/>
  <c r="AC8" i="10"/>
  <c r="AD8" i="10" s="1"/>
  <c r="O8" i="10"/>
  <c r="P8" i="10" s="1"/>
  <c r="BE7" i="10"/>
  <c r="BF7" i="10" s="1"/>
  <c r="AQ7" i="10"/>
  <c r="AR7" i="10" s="1"/>
  <c r="AC7" i="10"/>
  <c r="AD7" i="10" s="1"/>
  <c r="O7" i="10"/>
  <c r="P7" i="10" s="1"/>
  <c r="BE6" i="10"/>
  <c r="BF6" i="10" s="1"/>
  <c r="AQ6" i="10"/>
  <c r="AR6" i="10" s="1"/>
  <c r="AC6" i="10"/>
  <c r="AD6" i="10" s="1"/>
  <c r="O6" i="10"/>
  <c r="P6" i="10" s="1"/>
  <c r="BE5" i="10"/>
  <c r="BF5" i="10" s="1"/>
  <c r="AQ5" i="10"/>
  <c r="AR5" i="10" s="1"/>
  <c r="AC5" i="10"/>
  <c r="AD5" i="10" s="1"/>
  <c r="O5" i="10"/>
  <c r="P5" i="10" s="1"/>
  <c r="BE4" i="10"/>
  <c r="BF4" i="10" s="1"/>
  <c r="AQ4" i="10"/>
  <c r="AR4" i="10" s="1"/>
  <c r="AC4" i="10"/>
  <c r="AD4" i="10" s="1"/>
  <c r="O4" i="10"/>
  <c r="P4" i="10" s="1"/>
  <c r="BE3" i="10"/>
  <c r="BF3" i="10" s="1"/>
  <c r="AQ3" i="10"/>
  <c r="AR3" i="10" s="1"/>
  <c r="AC3" i="10"/>
  <c r="AD3" i="10" s="1"/>
  <c r="O3" i="10"/>
  <c r="P3" i="10" s="1"/>
  <c r="BE2" i="10"/>
  <c r="BF2" i="10" s="1"/>
  <c r="AQ2" i="10"/>
  <c r="AR2" i="10" s="1"/>
  <c r="AC2" i="10"/>
  <c r="AD2" i="10" s="1"/>
  <c r="O2" i="10"/>
  <c r="P2" i="10" s="1"/>
  <c r="BD23" i="5"/>
  <c r="BC23" i="5"/>
  <c r="BB23" i="5"/>
  <c r="BA23" i="5"/>
  <c r="AZ23" i="5"/>
  <c r="AY23" i="5"/>
  <c r="AX23" i="5"/>
  <c r="AW23" i="5"/>
  <c r="AV23" i="5"/>
  <c r="AU23" i="5"/>
  <c r="AT23" i="5"/>
  <c r="AS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D23" i="5"/>
  <c r="AC23" i="5"/>
  <c r="AB23" i="5"/>
  <c r="AA23" i="5"/>
  <c r="Z23" i="5"/>
  <c r="Y23" i="5"/>
  <c r="X23" i="5"/>
  <c r="W23" i="5"/>
  <c r="V23" i="5"/>
  <c r="U23" i="5"/>
  <c r="Q23" i="5"/>
  <c r="P23" i="5"/>
  <c r="O23" i="5"/>
  <c r="N23" i="5"/>
  <c r="M23" i="5"/>
  <c r="L23" i="5"/>
  <c r="K23" i="5"/>
  <c r="J23" i="5"/>
  <c r="I23" i="5"/>
  <c r="BE21" i="5"/>
  <c r="BE20" i="5"/>
  <c r="AR20" i="5"/>
  <c r="AE20" i="5"/>
  <c r="H20" i="5"/>
  <c r="G20" i="5"/>
  <c r="F20" i="5"/>
  <c r="BE19" i="5"/>
  <c r="AR19" i="5"/>
  <c r="AE19" i="5"/>
  <c r="H19" i="5"/>
  <c r="G19" i="5"/>
  <c r="F19" i="5"/>
  <c r="BE18" i="5"/>
  <c r="AR18" i="5"/>
  <c r="AE18" i="5"/>
  <c r="H18" i="5"/>
  <c r="G18" i="5"/>
  <c r="F18" i="5"/>
  <c r="BE17" i="5"/>
  <c r="AR17" i="5"/>
  <c r="AE17" i="5"/>
  <c r="H17" i="5"/>
  <c r="G17" i="5"/>
  <c r="F17" i="5"/>
  <c r="R17" i="5" s="1"/>
  <c r="BE16" i="5"/>
  <c r="AR16" i="5"/>
  <c r="AE16" i="5"/>
  <c r="H16" i="5"/>
  <c r="G16" i="5"/>
  <c r="F16" i="5"/>
  <c r="BE15" i="5"/>
  <c r="AR15" i="5"/>
  <c r="AE15" i="5"/>
  <c r="H15" i="5"/>
  <c r="G15" i="5"/>
  <c r="F15" i="5"/>
  <c r="BE14" i="5"/>
  <c r="AR14" i="5"/>
  <c r="AE14" i="5"/>
  <c r="H14" i="5"/>
  <c r="G14" i="5"/>
  <c r="F14" i="5"/>
  <c r="BE13" i="5"/>
  <c r="AR13" i="5"/>
  <c r="AE13" i="5"/>
  <c r="H13" i="5"/>
  <c r="G13" i="5"/>
  <c r="F13" i="5"/>
  <c r="BE12" i="5"/>
  <c r="AR12" i="5"/>
  <c r="AE12" i="5"/>
  <c r="H12" i="5"/>
  <c r="G12" i="5"/>
  <c r="F12" i="5"/>
  <c r="BE11" i="5"/>
  <c r="AR11" i="5"/>
  <c r="T11" i="5"/>
  <c r="G11" i="5" s="1"/>
  <c r="H11" i="5"/>
  <c r="F11" i="5"/>
  <c r="BE10" i="5"/>
  <c r="AR10" i="5"/>
  <c r="T10" i="5"/>
  <c r="S10" i="5"/>
  <c r="S23" i="5" s="1"/>
  <c r="H10" i="5"/>
  <c r="BE9" i="5"/>
  <c r="AR9" i="5"/>
  <c r="AE9" i="5"/>
  <c r="BE8" i="5"/>
  <c r="AR8" i="5"/>
  <c r="AE8" i="5"/>
  <c r="R8" i="5"/>
  <c r="BE7" i="5"/>
  <c r="AR7" i="5"/>
  <c r="AE7" i="5"/>
  <c r="H7" i="5"/>
  <c r="R7" i="5" s="1"/>
  <c r="BE6" i="5"/>
  <c r="AR6" i="5"/>
  <c r="AE6" i="5"/>
  <c r="H6" i="5"/>
  <c r="G6" i="5"/>
  <c r="F6" i="5"/>
  <c r="BE5" i="5"/>
  <c r="AR5" i="5"/>
  <c r="AE5" i="5"/>
  <c r="H5" i="5"/>
  <c r="G5" i="5"/>
  <c r="F5" i="5"/>
  <c r="BE4" i="5"/>
  <c r="AR4" i="5"/>
  <c r="AE4" i="5"/>
  <c r="H4" i="5"/>
  <c r="G4" i="5"/>
  <c r="F4" i="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A24" i="15"/>
  <c r="AZ24" i="15"/>
  <c r="AY24" i="15"/>
  <c r="AX24" i="15"/>
  <c r="AW24" i="15"/>
  <c r="AV24" i="15"/>
  <c r="AU24" i="15"/>
  <c r="AT24" i="15"/>
  <c r="AS24" i="15"/>
  <c r="AR24" i="15"/>
  <c r="AP24" i="15"/>
  <c r="AN24" i="15"/>
  <c r="AM24" i="15"/>
  <c r="AL24" i="15"/>
  <c r="AI24" i="15"/>
  <c r="AH24" i="15"/>
  <c r="AG24" i="15"/>
  <c r="AF24" i="15"/>
  <c r="AE24" i="15"/>
  <c r="AD24" i="15"/>
  <c r="AC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N24" i="15"/>
  <c r="M24" i="15"/>
  <c r="L24" i="15"/>
  <c r="K24" i="15"/>
  <c r="J24" i="15"/>
  <c r="I24" i="15"/>
  <c r="H24" i="15"/>
  <c r="G24" i="15"/>
  <c r="F24" i="15"/>
  <c r="E24" i="15"/>
  <c r="D24" i="15"/>
  <c r="BB23" i="15"/>
  <c r="AO23" i="15"/>
  <c r="AB23" i="15"/>
  <c r="O23" i="15"/>
  <c r="BB22" i="15"/>
  <c r="AO22" i="15"/>
  <c r="AB22" i="15"/>
  <c r="O22" i="15"/>
  <c r="BB21" i="15"/>
  <c r="AO21" i="15"/>
  <c r="AB21" i="15"/>
  <c r="O21" i="15"/>
  <c r="BB20" i="15"/>
  <c r="AO20" i="15"/>
  <c r="AB20" i="15"/>
  <c r="O20" i="15"/>
  <c r="BB19" i="15"/>
  <c r="AO19" i="15"/>
  <c r="AB19" i="15"/>
  <c r="O19" i="15"/>
  <c r="BB18" i="15"/>
  <c r="AO18" i="15"/>
  <c r="AB18" i="15"/>
  <c r="O18" i="15"/>
  <c r="BB17" i="15"/>
  <c r="AO17" i="15"/>
  <c r="AB17" i="15"/>
  <c r="O17" i="15"/>
  <c r="BB16" i="15"/>
  <c r="AO16" i="15"/>
  <c r="AB16" i="15"/>
  <c r="O16" i="15"/>
  <c r="BB15" i="15"/>
  <c r="AO15" i="15"/>
  <c r="AB15" i="15"/>
  <c r="O15" i="15"/>
  <c r="BB14" i="15"/>
  <c r="AO14" i="15"/>
  <c r="AB14" i="15"/>
  <c r="O14" i="15"/>
  <c r="BB13" i="15"/>
  <c r="AO13" i="15"/>
  <c r="AB13" i="15"/>
  <c r="O13" i="15"/>
  <c r="BB12" i="15"/>
  <c r="AO12" i="15"/>
  <c r="AB12" i="15"/>
  <c r="O12" i="15"/>
  <c r="BB11" i="15"/>
  <c r="AO11" i="15"/>
  <c r="AB11" i="15"/>
  <c r="O11" i="15"/>
  <c r="BB10" i="15"/>
  <c r="AO10" i="15"/>
  <c r="AB10" i="15"/>
  <c r="O10" i="15"/>
  <c r="AQ9" i="15"/>
  <c r="AO9" i="15"/>
  <c r="AB9" i="15"/>
  <c r="O9" i="15"/>
  <c r="BB8" i="15"/>
  <c r="AO8" i="15"/>
  <c r="AB8" i="15"/>
  <c r="O8" i="15"/>
  <c r="BB7" i="15"/>
  <c r="AK7" i="15"/>
  <c r="AK24" i="15" s="1"/>
  <c r="AJ7" i="15"/>
  <c r="AO7" i="15" s="1"/>
  <c r="AB7" i="15"/>
  <c r="O7" i="15"/>
  <c r="BB6" i="15"/>
  <c r="AO6" i="15"/>
  <c r="AB6" i="15"/>
  <c r="O6" i="15"/>
  <c r="BB5" i="15"/>
  <c r="AO5" i="15"/>
  <c r="AB5" i="15"/>
  <c r="O5" i="15"/>
  <c r="BB3" i="15"/>
  <c r="AO3" i="15"/>
  <c r="AB3" i="15"/>
  <c r="O3" i="15"/>
  <c r="BB2" i="15"/>
  <c r="AO2" i="15"/>
  <c r="AB2" i="15"/>
  <c r="O2" i="15"/>
  <c r="R11" i="5" l="1"/>
  <c r="R15" i="5"/>
  <c r="CE23" i="5"/>
  <c r="R5" i="5"/>
  <c r="C24" i="15"/>
  <c r="CB24" i="15"/>
  <c r="R12" i="5"/>
  <c r="R20" i="5"/>
  <c r="R18" i="5"/>
  <c r="F10" i="5"/>
  <c r="R14" i="5"/>
  <c r="R4" i="5"/>
  <c r="CH42" i="10"/>
  <c r="BO24" i="15"/>
  <c r="AO26" i="15"/>
  <c r="H23" i="5"/>
  <c r="R19" i="5"/>
  <c r="BF42" i="10"/>
  <c r="P42" i="10"/>
  <c r="R13" i="5"/>
  <c r="AR23" i="5"/>
  <c r="BT42" i="10"/>
  <c r="AD42" i="10"/>
  <c r="O24" i="15"/>
  <c r="AB24" i="15"/>
  <c r="BB9" i="15"/>
  <c r="BB24" i="15" s="1"/>
  <c r="AQ24" i="15"/>
  <c r="BE23" i="5"/>
  <c r="R6" i="5"/>
  <c r="AE10" i="5"/>
  <c r="R16" i="5"/>
  <c r="BR23" i="5"/>
  <c r="AR42" i="10"/>
  <c r="AJ24" i="15"/>
  <c r="AE11" i="5"/>
  <c r="G10" i="5"/>
  <c r="T23" i="5"/>
  <c r="R10" i="5" l="1"/>
  <c r="AE23" i="5"/>
  <c r="AO24" i="15"/>
  <c r="G23" i="5"/>
  <c r="R23" i="5"/>
  <c r="F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tc={B0095C08-E137-46D9-85CD-2139A8587724}</author>
    <author>tc={73D90D49-61F1-4251-AF14-3564747F5951}</author>
    <author>tc={B56313FB-4A08-4119-9C4F-02B38A0DB58B}</author>
    <author>tc={FA58C0C4-D512-4D45-B02B-09657DCEDECF}</author>
    <author>tc={A760DE63-8855-4B9D-A277-2D56ECBFD108}</author>
    <author>tc={0C766CE4-FE91-479A-9DB2-70FA29413377}</author>
    <author>tc={441FC186-41C9-45DA-854F-35AE46A65951}</author>
    <author>tc={2CA4D396-D3D3-4E8B-A98B-6C1AACB1BE4C}</author>
    <author>tc={2CF7221B-A18F-4D13-B865-77CA69C97C19}</author>
    <author>tc={DB91E118-28D2-49D0-9504-E4EC32E95292}</author>
    <author>tc={58C7DCBA-A29B-4897-9B10-B3362275E6F5}</author>
    <author>tc={2B52C7FA-6C45-41A4-B483-1DFB5ABC7509}</author>
    <author>tc={47A5290A-330D-45B4-A9B0-DA67E7276FF0}</author>
  </authors>
  <commentList>
    <comment ref="BE2" authorId="0" shapeId="0" xr:uid="{B0095C08-E137-46D9-85CD-2139A858772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Incorrect, too high reading
Reply:
    Split difference between Aug and Oct</t>
      </text>
    </comment>
    <comment ref="AJ4" authorId="1" shapeId="0" xr:uid="{73D90D49-61F1-4251-AF14-3564747F5951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 reads 3179520 but this is wrong
Reply:
    Use estimated value of 60,000</t>
      </text>
    </comment>
    <comment ref="B6" authorId="2" shapeId="0" xr:uid="{B56313FB-4A08-4119-9C4F-02B38A0DB5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longer being read</t>
      </text>
    </comment>
    <comment ref="AJ7" authorId="3" shapeId="0" xr:uid="{FA58C0C4-D512-4D45-B02B-09657DCEDECF}">
      <text>
        <t>[Threaded comment]
Your version of Excel allows you to read this threaded comment; however, any edits to it will get removed if the file is opened in a newer version of Excel. Learn more: https://go.microsoft.com/fwlink/?linkid=870924
Comment:
    TCCS sheet reads 802171, which is not possible. I estimated by taking average of February usage from last 3  years</t>
      </text>
    </comment>
    <comment ref="AK7" authorId="4" shapeId="0" xr:uid="{A760DE63-8855-4B9D-A277-2D56ECBFD108}">
      <text>
        <t>[Threaded comment]
Your version of Excel allows you to read this threaded comment; however, any edits to it will get removed if the file is opened in a newer version of Excel. Learn more: https://go.microsoft.com/fwlink/?linkid=870924
Comment:
    TCCS sheet reads 822226, which is not possible.  I estimated by taking average of March usage from last 3  years</t>
      </text>
    </comment>
    <comment ref="AQ7" authorId="5" shapeId="0" xr:uid="{0C766CE4-FE91-479A-9DB2-70FA294133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Discrepancy with 703-02 sheet, which reads 10230
Reply:
    I decided to go with 20,295 since that is more consistent with higher energy use in the summer.</t>
      </text>
    </comment>
    <comment ref="AJ8" authorId="6" shapeId="0" xr:uid="{441FC186-41C9-45DA-854F-35AE46A65951}">
      <text>
        <t>[Threaded comment]
Your version of Excel allows you to read this threaded comment; however, any edits to it will get removed if the file is opened in a newer version of Excel. Learn more: https://go.microsoft.com/fwlink/?linkid=870924
Comment:
    TCCS sheet says 99997899</t>
      </text>
    </comment>
    <comment ref="BC8" authorId="7" shapeId="0" xr:uid="{2CA4D396-D3D3-4E8B-A98B-6C1AACB1BE4C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putting the Toll info here...Toll and Clark seem to be seperate</t>
      </text>
    </comment>
    <comment ref="BP8" authorId="8" shapeId="0" xr:uid="{2CF7221B-A18F-4D13-B865-77CA69C97C19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Clark</t>
      </text>
    </comment>
    <comment ref="BC11" authorId="9" shapeId="0" xr:uid="{DB91E118-28D2-49D0-9504-E4EC32E95292}">
      <text>
        <t>[Threaded comment]
Your version of Excel allows you to read this threaded comment; however, any edits to it will get removed if the file is opened in a newer version of Excel. Learn more: https://go.microsoft.com/fwlink/?linkid=870924
Comment:
    TCCS confirmed off by factor of 10, multiplier added in</t>
      </text>
    </comment>
    <comment ref="BC15" authorId="10" shapeId="0" xr:uid="{58C7DCBA-A29B-4897-9B10-B3362275E6F5}">
      <text>
        <t>[Threaded comment]
Your version of Excel allows you to read this threaded comment; however, any edits to it will get removed if the file is opened in a newer version of Excel. Learn more: https://go.microsoft.com/fwlink/?linkid=870924
Comment:
    way too large: 99,106,758
Reply:
    Based on billing looks like they accidentally put a 99 infront</t>
      </text>
    </comment>
    <comment ref="BF15" authorId="11" shapeId="0" xr:uid="{2B52C7FA-6C45-41A4-B483-1DFB5ABC7509}">
      <text>
        <t>[Threaded comment]
Your version of Excel allows you to read this threaded comment; however, any edits to it will get removed if the file is opened in a newer version of Excel. Learn more: https://go.microsoft.com/fwlink/?linkid=870924
Comment:
    TCCS confirmed off by factor of 10, multiplier added</t>
      </text>
    </comment>
    <comment ref="AK22" authorId="12" shapeId="0" xr:uid="{47A5290A-330D-45B4-A9B0-DA67E7276FF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meter broken?
Reply:
    Yes, and TCCS estimated these values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tc={94EE1AA3-44B7-4875-A332-9E9D710C7DB4}</author>
    <author>tc={505ADEC5-031D-435B-9F58-BF6CB8DE5B8C}</author>
    <author>tc={D053DE35-8B37-4891-8BED-960DF53482DF}</author>
    <author>tc={DF8DB7A2-5E65-49BD-9591-3B669413DBD1}</author>
  </authors>
  <commentList>
    <comment ref="E15" authorId="0" shapeId="0" xr:uid="{94EE1AA3-44B7-4875-A332-9E9D710C7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Ceramics
</t>
      </text>
    </comment>
    <comment ref="BF18" authorId="1" shapeId="0" xr:uid="{505ADEC5-031D-435B-9F58-BF6CB8DE5B8C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of these are just labeled as 404 Platt Blvd. Assumed one with higher therms was the building and the pool was the lower therms.</t>
      </text>
    </comment>
    <comment ref="E20" authorId="2" shapeId="0" xr:uid="{D053DE35-8B37-4891-8BED-960DF53482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Schow Hall
</t>
      </text>
    </comment>
    <comment ref="E21" authorId="3" shapeId="0" xr:uid="{DF8DB7A2-5E65-49BD-9591-3B669413DBD1}">
      <text>
        <t>[Threaded comment]
Your version of Excel allows you to read this threaded comment; however, any edits to it will get removed if the file is opened in a newer version of Excel. Learn more: https://go.microsoft.com/fwlink/?linkid=870924
Comment:
    Keck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tc={D2AB1D51-BAC6-42E0-B631-EB0473519183}</author>
    <author>tc={3DCD9673-C946-4CA0-A6C5-3C98DAB17E8C}</author>
    <author>tc={BD6275A0-0DF6-4B4A-BAB0-8DADCF0AFF1C}</author>
    <author>tc={582A580C-2238-4A93-AB26-93889C431522}</author>
    <author>tc={036463BC-6D00-4776-AF0A-29CF245FD91A}</author>
    <author>tc={BEAF5616-70F2-4A0A-B08E-8F3A97F21603}</author>
    <author>tc={17C3D602-80AC-4A29-A979-CDF908FEF895}</author>
    <author>tc={22A87957-32C5-4C5B-832E-A836F3DF89A1}</author>
    <author>tc={583AFD0D-8438-43BC-8AE1-646FEB936AF0}</author>
    <author>tc={3FB3339B-A116-4D56-9D7A-E25BEDF3D37F}</author>
  </authors>
  <commentList>
    <comment ref="I2" authorId="0" shapeId="0" xr:uid="{D2AB1D51-BAC6-42E0-B631-EB047351918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is extremely high compared to the trend??</t>
      </text>
    </comment>
    <comment ref="BB5" authorId="1" shapeId="0" xr:uid="{3DCD9673-C946-4CA0-A6C5-3C98DAB17E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usual usage?</t>
      </text>
    </comment>
    <comment ref="B9" authorId="2" shapeId="0" xr:uid="{BD6275A0-0DF6-4B4A-BAB0-8DADCF0AFF1C}">
      <text>
        <t>[Threaded comment]
Your version of Excel allows you to read this threaded comment; however, any edits to it will get removed if the file is opened in a newer version of Excel. Learn more: https://go.microsoft.com/fwlink/?linkid=870924
Comment:
    FP means fire protectant (sprinklers, etc)</t>
      </text>
    </comment>
    <comment ref="AJ13" authorId="3" shapeId="0" xr:uid="{582A580C-2238-4A93-AB26-93889C431522}">
      <text>
        <t>[Threaded comment]
Your version of Excel allows you to read this threaded comment; however, any edits to it will get removed if the file is opened in a newer version of Excel. Learn more: https://go.microsoft.com/fwlink/?linkid=870924
Comment:
    Unusually high?</t>
      </text>
    </comment>
    <comment ref="AY27" authorId="4" shapeId="0" xr:uid="{036463BC-6D00-4776-AF0A-29CF245FD91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AZ27" authorId="5" shapeId="0" xr:uid="{BEAF5616-70F2-4A0A-B08E-8F3A97F21603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AJ31" authorId="6" shapeId="0" xr:uid="{17C3D602-80AC-4A29-A979-CDF908FEF895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AN31" authorId="7" shapeId="0" xr:uid="{22A87957-32C5-4C5B-832E-A836F3DF89A1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AL34" authorId="8" shapeId="0" xr:uid="{583AFD0D-8438-43BC-8AE1-646FEB936AF0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</t>
      </text>
    </comment>
    <comment ref="B36" authorId="9" shapeId="0" xr:uid="{3FB3339B-A116-4D56-9D7A-E25BEDF3D37F}">
      <text>
        <t>[Threaded comment]
Your version of Excel allows you to read this threaded comment; however, any edits to it will get removed if the file is opened in a newer version of Excel. Learn more: https://go.microsoft.com/fwlink/?linkid=870924
Comment:
    2 Meters</t>
      </text>
    </comment>
  </commentList>
</comments>
</file>

<file path=xl/sharedStrings.xml><?xml version="1.0" encoding="utf-8"?>
<sst xmlns="http://schemas.openxmlformats.org/spreadsheetml/2006/main" count="547" uniqueCount="227">
  <si>
    <t>Type</t>
  </si>
  <si>
    <t>Place and Address</t>
  </si>
  <si>
    <t>Residential</t>
  </si>
  <si>
    <t>Denison Library</t>
  </si>
  <si>
    <t>Academic</t>
  </si>
  <si>
    <t>Balch Hall</t>
  </si>
  <si>
    <t>Administrative</t>
  </si>
  <si>
    <t>Dining</t>
  </si>
  <si>
    <t>Humanities</t>
  </si>
  <si>
    <t>Kimberly and Wilber Halls</t>
  </si>
  <si>
    <t>Clark and Toll Halls</t>
  </si>
  <si>
    <t>Routt and Frankel Halls</t>
  </si>
  <si>
    <t>Garrison Theatre/Performing Arts Center</t>
  </si>
  <si>
    <t>Venue</t>
  </si>
  <si>
    <t>Revelle</t>
  </si>
  <si>
    <t>Tiernan Field House</t>
  </si>
  <si>
    <t>Athletic</t>
  </si>
  <si>
    <t>McAlister Center</t>
  </si>
  <si>
    <t>Location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</si>
  <si>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</si>
  <si>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</si>
  <si>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</si>
  <si>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</si>
  <si>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</si>
  <si>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</si>
  <si>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</si>
  <si>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</si>
  <si>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</si>
  <si>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</si>
  <si>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</si>
  <si>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</si>
  <si>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2019 SUM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</si>
  <si>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</si>
  <si>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</si>
  <si>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</si>
  <si>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</si>
  <si>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</si>
  <si>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</si>
  <si>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</si>
  <si>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</si>
  <si>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</si>
  <si>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</si>
  <si>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</si>
  <si>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</si>
  <si>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2020 SUM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</si>
  <si>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</si>
  <si>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</si>
  <si>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</si>
  <si>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</si>
  <si>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</si>
  <si>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</si>
  <si>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</si>
  <si>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</si>
  <si>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</si>
  <si>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</si>
  <si>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</si>
  <si>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</si>
  <si>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2021 SUM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</si>
  <si>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</si>
  <si>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</si>
  <si>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</si>
  <si>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</si>
  <si>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</si>
  <si>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</si>
  <si>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</si>
  <si>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</si>
  <si>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</si>
  <si>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</si>
  <si>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</si>
  <si>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</si>
  <si>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2022 SUM</t>
  </si>
  <si>
    <t>22-Jul</t>
  </si>
  <si>
    <t>22-Aug</t>
  </si>
  <si>
    <t>22-Sep</t>
  </si>
  <si>
    <t>22-Oct</t>
  </si>
  <si>
    <t>22-Nov</t>
  </si>
  <si>
    <t>22-Dec</t>
  </si>
  <si>
    <t>23-Jan</t>
  </si>
  <si>
    <t>23-Feb</t>
  </si>
  <si>
    <t>23-Mar</t>
  </si>
  <si>
    <t>23-Apr</t>
  </si>
  <si>
    <t>23-May</t>
  </si>
  <si>
    <t>23-Jun</t>
  </si>
  <si>
    <t>2023 SUM</t>
  </si>
  <si>
    <t>Jul-24</t>
  </si>
  <si>
    <t>Aug-24</t>
  </si>
  <si>
    <t>Sep-24</t>
  </si>
  <si>
    <t>Oct-24</t>
  </si>
  <si>
    <t>Nov-24</t>
  </si>
  <si>
    <t>Dec-24</t>
  </si>
  <si>
    <t>Jan-24</t>
  </si>
  <si>
    <t>Feb-24</t>
  </si>
  <si>
    <t>Mar-24</t>
  </si>
  <si>
    <t>Apr-24</t>
  </si>
  <si>
    <t>May-24</t>
  </si>
  <si>
    <t>Jun-24</t>
  </si>
  <si>
    <t>2024  SUM</t>
  </si>
  <si>
    <t>2025  SUM</t>
  </si>
  <si>
    <t>missing</t>
  </si>
  <si>
    <t>1030 N  Dartmouth</t>
  </si>
  <si>
    <t>240 E 11th St</t>
  </si>
  <si>
    <t>Baxter Hall (752-01)</t>
  </si>
  <si>
    <t>Baxter Hall (752-02)</t>
  </si>
  <si>
    <t xml:space="preserve">Residential   </t>
  </si>
  <si>
    <t>Browning and Dorsey Halls</t>
  </si>
  <si>
    <t>Clark and Toll Halls (old)</t>
  </si>
  <si>
    <t>Jungles Winkler Hall</t>
  </si>
  <si>
    <t>Malott Commons</t>
  </si>
  <si>
    <t xml:space="preserve">Routt and Frankel Halls </t>
  </si>
  <si>
    <t>Schow Hall</t>
  </si>
  <si>
    <t xml:space="preserve">Administrative </t>
  </si>
  <si>
    <t>Steele Hall (750-01)</t>
  </si>
  <si>
    <t>Steele Hall (750-02)</t>
  </si>
  <si>
    <t>TOTAL</t>
  </si>
  <si>
    <t>2019 - 2021</t>
  </si>
  <si>
    <t>FY 2019 Monthly Use (in Therms)</t>
  </si>
  <si>
    <t>2020 Monthly Use</t>
  </si>
  <si>
    <t>FY 2021 Monthly Use</t>
  </si>
  <si>
    <t xml:space="preserve">FY 2022 </t>
  </si>
  <si>
    <t>FY 2023</t>
  </si>
  <si>
    <t>FY 2024</t>
  </si>
  <si>
    <t>Account</t>
  </si>
  <si>
    <t>Building</t>
  </si>
  <si>
    <t>Total FY 2019</t>
  </si>
  <si>
    <t>Total FY 2020</t>
  </si>
  <si>
    <t>Total FY 2021</t>
  </si>
  <si>
    <t>Total FY 2022</t>
  </si>
  <si>
    <t xml:space="preserve"> Jul-22</t>
  </si>
  <si>
    <t xml:space="preserve"> Aug-22</t>
  </si>
  <si>
    <t xml:space="preserve"> Sept-22</t>
  </si>
  <si>
    <t xml:space="preserve"> Oct-22</t>
  </si>
  <si>
    <t xml:space="preserve"> Nov-22</t>
  </si>
  <si>
    <t xml:space="preserve"> Dec-22</t>
  </si>
  <si>
    <t xml:space="preserve"> Jan-23</t>
  </si>
  <si>
    <t xml:space="preserve"> Feb-23</t>
  </si>
  <si>
    <t xml:space="preserve"> Mar-23</t>
  </si>
  <si>
    <t xml:space="preserve"> Apr-23</t>
  </si>
  <si>
    <t xml:space="preserve"> May-23</t>
  </si>
  <si>
    <t xml:space="preserve"> Jun-23</t>
  </si>
  <si>
    <t>Total FY 2023</t>
  </si>
  <si>
    <t>Total FY 2024</t>
  </si>
  <si>
    <t>Business</t>
  </si>
  <si>
    <t>Malott??</t>
  </si>
  <si>
    <t>325 9TH ST</t>
  </si>
  <si>
    <t>345 9TH ST</t>
  </si>
  <si>
    <t>950 AMHERST AVE</t>
  </si>
  <si>
    <t>Kimbo???</t>
  </si>
  <si>
    <t>1000 AMHERST AV</t>
  </si>
  <si>
    <t>Browning/Dorsey</t>
  </si>
  <si>
    <t>1151 AMHERST AV</t>
  </si>
  <si>
    <t>919 COLUMBIA AV</t>
  </si>
  <si>
    <t>Balch</t>
  </si>
  <si>
    <t>1030 COLUMBIA A</t>
  </si>
  <si>
    <t>1111 COLUMBIA A</t>
  </si>
  <si>
    <t>EmPower Center</t>
  </si>
  <si>
    <t>1030 DARTMOUTH</t>
  </si>
  <si>
    <t>Kimberley or Tiernan??</t>
  </si>
  <si>
    <t>1031 MILLS AVE</t>
  </si>
  <si>
    <t>Lang/Steele</t>
  </si>
  <si>
    <t>250 PLATT BLVD</t>
  </si>
  <si>
    <t>Lincoln Ceramics</t>
  </si>
  <si>
    <t>254 PLATT BLVD</t>
  </si>
  <si>
    <t>It's in front of Toll hall?</t>
  </si>
  <si>
    <t>326 PLATT BLVD</t>
  </si>
  <si>
    <t>Routt Hall?</t>
  </si>
  <si>
    <t>400 PLATT BLVD</t>
  </si>
  <si>
    <t>404 PLATT BLVD</t>
  </si>
  <si>
    <t>404 PLATT BLVD POOL</t>
  </si>
  <si>
    <t>406 PLATT BLVD (AKA 406 1/2 PLATT BOILER)</t>
  </si>
  <si>
    <t>925 MILLS AVE</t>
  </si>
  <si>
    <t>TOTALS (therms)</t>
  </si>
  <si>
    <t>Total CCF FY19</t>
  </si>
  <si>
    <t>Total Gallons FY19</t>
  </si>
  <si>
    <t>Total CCF FY20</t>
  </si>
  <si>
    <t>Total Gallons FY20</t>
  </si>
  <si>
    <t>Total CCF FY 21</t>
  </si>
  <si>
    <t>Total Gallons FY21</t>
  </si>
  <si>
    <t>Total CCF FY22</t>
  </si>
  <si>
    <t>Total Gallons FY22</t>
  </si>
  <si>
    <t xml:space="preserve"> Sep-22</t>
  </si>
  <si>
    <t>Total CCF FY23</t>
  </si>
  <si>
    <t>Total Gallons FY23</t>
  </si>
  <si>
    <t>Vita Nova Hall, 9th &amp; Amherst Ave</t>
  </si>
  <si>
    <t>Tiernan FS, 1031 FS 8 Mills Ave</t>
  </si>
  <si>
    <t>Tiernan FS, 1031 FS 4 Milles Ave</t>
  </si>
  <si>
    <t>McAlister LC34005, 919 Columbia Ave</t>
  </si>
  <si>
    <t>N/A</t>
  </si>
  <si>
    <t>McAlister FP, 919 Columbia Ave FP</t>
  </si>
  <si>
    <t>McAlister</t>
  </si>
  <si>
    <t>MISSING</t>
  </si>
  <si>
    <t>Malott Commons, 349 E 9th St</t>
  </si>
  <si>
    <t>Malott Commons FP, 349 E FP 9th St</t>
  </si>
  <si>
    <t>Lincoln Ceramic Art Bldg FS, 254 Platt Blvd</t>
  </si>
  <si>
    <t>Lang Art Bldg FP, 250 12th St</t>
  </si>
  <si>
    <t>Lang Art Bld, 250 Platt Blvd</t>
  </si>
  <si>
    <t>Humanities, 955 Amherst Ave</t>
  </si>
  <si>
    <t>Humanities FP, 955 Fp Amherst St</t>
  </si>
  <si>
    <t>Garrison, Dartmouth &amp; 10th FP</t>
  </si>
  <si>
    <t>Garrison, Darthmouth &amp;  10th ST</t>
  </si>
  <si>
    <t>PAC, 1020 N Dartmouth Ave</t>
  </si>
  <si>
    <t>Empower Center, 1030 N Dartmouth</t>
  </si>
  <si>
    <t>E Campus Service Building</t>
  </si>
  <si>
    <t>Denison Library, 1080 Columbia Ave</t>
  </si>
  <si>
    <t>Baxter, 251 E 11th St</t>
  </si>
  <si>
    <t xml:space="preserve">Balch Hall, 1030 FP </t>
  </si>
  <si>
    <t>Balch Hall, 1030 Dom Columbia</t>
  </si>
  <si>
    <t>Grounds</t>
  </si>
  <si>
    <t>South IRR Amherst Ave</t>
  </si>
  <si>
    <t>Middle IRR Amherst Ave</t>
  </si>
  <si>
    <t>Amherst Ave SO Platt Blvd</t>
  </si>
  <si>
    <t>406 Platt Blvd</t>
  </si>
  <si>
    <t>Keck</t>
  </si>
  <si>
    <t>925 North Mills Ave (Fire Protection)</t>
  </si>
  <si>
    <t>925 North Mills Ave (Domestic)</t>
  </si>
  <si>
    <t xml:space="preserve">925 North Mills Ave </t>
  </si>
  <si>
    <t>Schow Hall, 406 Platt Blvd DOM</t>
  </si>
  <si>
    <t>Schow Hall FP, 406 Platt Blvd FP</t>
  </si>
  <si>
    <t>Routt and Frankel FP, 400-402 E 12th &amp; Amherst FP</t>
  </si>
  <si>
    <t>Routt &amp; Frankel Halls, 12th &amp; Amherst St</t>
  </si>
  <si>
    <t>Revelle House, 950 Amherst Ave</t>
  </si>
  <si>
    <t>Kimberly &amp; Wilber, 1031 S Mills Ave</t>
  </si>
  <si>
    <t>Jungles- Winkler FP, 404 FP E 12th Ave</t>
  </si>
  <si>
    <t>Dorsey Hall, 1111 Amherst Ave</t>
  </si>
  <si>
    <t>Dorsey FP, FP Amherst Ave</t>
  </si>
  <si>
    <t>Browing &amp; Dorsey Hall, 1180 Columbia Ave</t>
  </si>
  <si>
    <t>Browing &amp; Dorsey FP,  1111-51 FP Amherst Ave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</si>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</sst>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charset val="1"/>
    </font>
    <font>
      <sz val="10"/>
      <color theme="1"/>
      <name val="Arial"/>
      <charset val="1"/>
    </font>
    <font>
      <sz val="11"/>
      <color rgb="FF000000"/>
      <name val="Calibri"/>
      <charset val="1"/>
    </font>
    <font>
      <sz val="10"/>
      <color rgb="FF000000"/>
      <name val="Arial"/>
      <charset val="1"/>
    </font>
    <font>
      <sz val="11"/>
      <color rgb="FF000000"/>
      <name val="Aptos Narrow"/>
      <family val="2"/>
    </font>
    <font>
      <sz val="9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theme="7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theme="7" tint="0.79998168889431442"/>
      </patternFill>
    </fill>
    <fill>
      <patternFill patternType="solid">
        <fgColor theme="9" tint="0.39997558519241921"/>
        <bgColor theme="7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theme="7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6F6"/>
        <bgColor indexed="64"/>
      </patternFill>
    </fill>
    <fill>
      <patternFill patternType="solid">
        <fgColor rgb="FFAC9BE9"/>
        <bgColor indexed="64"/>
      </patternFill>
    </fill>
    <fill>
      <patternFill patternType="solid">
        <fgColor rgb="FFEF6DC4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0"/>
    <xf numFmtId="0" fontId="12" fillId="12" borderId="0" applyNumberFormat="0" applyBorder="0" applyAlignment="0" applyProtection="0"/>
    <xf numFmtId="0" fontId="15" fillId="16" borderId="10" applyNumberFormat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0" borderId="0" xfId="0" applyFont="1"/>
    <xf numFmtId="0" fontId="0" fillId="7" borderId="0" xfId="0" applyFill="1"/>
    <xf numFmtId="2" fontId="0" fillId="0" borderId="0" xfId="0" applyNumberFormat="1"/>
    <xf numFmtId="2" fontId="0" fillId="0" borderId="0" xfId="0" applyNumberFormat="1" applyAlignment="1">
      <alignment horizontal="right" vertical="top"/>
    </xf>
    <xf numFmtId="0" fontId="2" fillId="3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17" fontId="0" fillId="8" borderId="0" xfId="0" applyNumberFormat="1" applyFill="1" applyAlignment="1">
      <alignment horizontal="center"/>
    </xf>
    <xf numFmtId="0" fontId="11" fillId="0" borderId="0" xfId="0" applyFont="1"/>
    <xf numFmtId="2" fontId="11" fillId="0" borderId="0" xfId="0" applyNumberFormat="1" applyFont="1"/>
    <xf numFmtId="1" fontId="11" fillId="0" borderId="0" xfId="0" applyNumberFormat="1" applyFont="1"/>
    <xf numFmtId="0" fontId="12" fillId="12" borderId="0" xfId="5"/>
    <xf numFmtId="0" fontId="0" fillId="6" borderId="4" xfId="3" applyNumberFormat="1" applyFont="1" applyBorder="1" applyAlignment="1">
      <alignment horizontal="center"/>
    </xf>
    <xf numFmtId="0" fontId="12" fillId="12" borderId="4" xfId="5" applyBorder="1"/>
    <xf numFmtId="0" fontId="0" fillId="0" borderId="4" xfId="0" applyBorder="1"/>
    <xf numFmtId="0" fontId="5" fillId="5" borderId="0" xfId="2"/>
    <xf numFmtId="1" fontId="0" fillId="0" borderId="4" xfId="0" applyNumberFormat="1" applyBorder="1"/>
    <xf numFmtId="0" fontId="0" fillId="4" borderId="7" xfId="0" applyFill="1" applyBorder="1"/>
    <xf numFmtId="0" fontId="2" fillId="3" borderId="3" xfId="0" applyFont="1" applyFill="1" applyBorder="1"/>
    <xf numFmtId="17" fontId="0" fillId="0" borderId="0" xfId="0" applyNumberFormat="1"/>
    <xf numFmtId="0" fontId="6" fillId="0" borderId="0" xfId="0" applyFont="1" applyAlignment="1">
      <alignment wrapText="1"/>
    </xf>
    <xf numFmtId="0" fontId="2" fillId="3" borderId="8" xfId="0" applyFont="1" applyFill="1" applyBorder="1" applyAlignment="1">
      <alignment wrapText="1"/>
    </xf>
    <xf numFmtId="17" fontId="2" fillId="9" borderId="8" xfId="0" applyNumberFormat="1" applyFont="1" applyFill="1" applyBorder="1"/>
    <xf numFmtId="17" fontId="2" fillId="9" borderId="3" xfId="0" applyNumberFormat="1" applyFont="1" applyFill="1" applyBorder="1"/>
    <xf numFmtId="0" fontId="0" fillId="10" borderId="8" xfId="0" applyFill="1" applyBorder="1"/>
    <xf numFmtId="0" fontId="0" fillId="9" borderId="8" xfId="0" applyFill="1" applyBorder="1"/>
    <xf numFmtId="0" fontId="2" fillId="2" borderId="9" xfId="0" applyFont="1" applyFill="1" applyBorder="1" applyAlignment="1">
      <alignment horizontal="right" wrapText="1"/>
    </xf>
    <xf numFmtId="1" fontId="2" fillId="2" borderId="9" xfId="0" applyNumberFormat="1" applyFont="1" applyFill="1" applyBorder="1"/>
    <xf numFmtId="1" fontId="0" fillId="0" borderId="0" xfId="0" applyNumberFormat="1"/>
    <xf numFmtId="0" fontId="8" fillId="0" borderId="0" xfId="0" applyFont="1"/>
    <xf numFmtId="0" fontId="7" fillId="0" borderId="0" xfId="0" applyFont="1"/>
    <xf numFmtId="17" fontId="13" fillId="17" borderId="8" xfId="0" applyNumberFormat="1" applyFont="1" applyFill="1" applyBorder="1"/>
    <xf numFmtId="17" fontId="13" fillId="17" borderId="3" xfId="0" applyNumberFormat="1" applyFont="1" applyFill="1" applyBorder="1"/>
    <xf numFmtId="0" fontId="8" fillId="18" borderId="0" xfId="0" applyFont="1" applyFill="1"/>
    <xf numFmtId="0" fontId="6" fillId="0" borderId="0" xfId="0" applyFont="1"/>
    <xf numFmtId="1" fontId="14" fillId="0" borderId="0" xfId="4" applyNumberFormat="1" applyFont="1"/>
    <xf numFmtId="1" fontId="6" fillId="0" borderId="0" xfId="0" applyNumberFormat="1" applyFont="1"/>
    <xf numFmtId="1" fontId="5" fillId="5" borderId="0" xfId="2" applyNumberFormat="1"/>
    <xf numFmtId="1" fontId="0" fillId="6" borderId="4" xfId="3" applyNumberFormat="1" applyFont="1" applyBorder="1" applyAlignment="1">
      <alignment horizontal="center"/>
    </xf>
    <xf numFmtId="1" fontId="12" fillId="12" borderId="4" xfId="5" applyNumberFormat="1" applyBorder="1"/>
    <xf numFmtId="0" fontId="0" fillId="2" borderId="0" xfId="0" applyFill="1"/>
    <xf numFmtId="0" fontId="0" fillId="19" borderId="0" xfId="0" applyFill="1"/>
    <xf numFmtId="0" fontId="0" fillId="4" borderId="0" xfId="0" applyFill="1"/>
    <xf numFmtId="17" fontId="13" fillId="20" borderId="8" xfId="0" applyNumberFormat="1" applyFont="1" applyFill="1" applyBorder="1"/>
    <xf numFmtId="0" fontId="8" fillId="8" borderId="0" xfId="0" applyFont="1" applyFill="1"/>
    <xf numFmtId="17" fontId="13" fillId="21" borderId="8" xfId="0" applyNumberFormat="1" applyFont="1" applyFill="1" applyBorder="1"/>
    <xf numFmtId="0" fontId="8" fillId="22" borderId="0" xfId="0" applyFont="1" applyFill="1"/>
    <xf numFmtId="0" fontId="0" fillId="13" borderId="0" xfId="0" applyFill="1"/>
    <xf numFmtId="17" fontId="13" fillId="23" borderId="8" xfId="0" applyNumberFormat="1" applyFont="1" applyFill="1" applyBorder="1"/>
    <xf numFmtId="0" fontId="8" fillId="24" borderId="0" xfId="0" applyFont="1" applyFill="1"/>
    <xf numFmtId="0" fontId="12" fillId="12" borderId="0" xfId="5" applyAlignment="1">
      <alignment wrapText="1"/>
    </xf>
    <xf numFmtId="0" fontId="0" fillId="7" borderId="2" xfId="0" applyFill="1" applyBorder="1"/>
    <xf numFmtId="0" fontId="15" fillId="16" borderId="8" xfId="6" applyBorder="1"/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25" borderId="0" xfId="0" applyFont="1" applyFill="1" applyAlignment="1">
      <alignment horizontal="right" wrapText="1"/>
    </xf>
    <xf numFmtId="0" fontId="16" fillId="7" borderId="0" xfId="0" applyFont="1" applyFill="1" applyAlignment="1">
      <alignment horizontal="right" wrapText="1"/>
    </xf>
    <xf numFmtId="0" fontId="16" fillId="0" borderId="0" xfId="0" applyFont="1"/>
    <xf numFmtId="17" fontId="5" fillId="5" borderId="8" xfId="2" applyNumberFormat="1" applyBorder="1"/>
    <xf numFmtId="0" fontId="5" fillId="5" borderId="8" xfId="2" applyBorder="1"/>
    <xf numFmtId="1" fontId="5" fillId="5" borderId="9" xfId="2" applyNumberFormat="1" applyBorder="1"/>
    <xf numFmtId="0" fontId="0" fillId="0" borderId="2" xfId="0" applyBorder="1"/>
    <xf numFmtId="0" fontId="0" fillId="9" borderId="0" xfId="0" applyFill="1"/>
    <xf numFmtId="165" fontId="2" fillId="9" borderId="8" xfId="0" applyNumberFormat="1" applyFont="1" applyFill="1" applyBorder="1"/>
    <xf numFmtId="17" fontId="2" fillId="9" borderId="0" xfId="0" applyNumberFormat="1" applyFont="1" applyFill="1"/>
    <xf numFmtId="0" fontId="0" fillId="26" borderId="0" xfId="0" applyFill="1"/>
    <xf numFmtId="17" fontId="13" fillId="27" borderId="8" xfId="0" applyNumberFormat="1" applyFont="1" applyFill="1" applyBorder="1"/>
    <xf numFmtId="17" fontId="13" fillId="27" borderId="3" xfId="0" applyNumberFormat="1" applyFont="1" applyFill="1" applyBorder="1"/>
    <xf numFmtId="0" fontId="8" fillId="27" borderId="0" xfId="0" applyFont="1" applyFill="1"/>
    <xf numFmtId="0" fontId="0" fillId="0" borderId="11" xfId="0" applyBorder="1"/>
    <xf numFmtId="0" fontId="2" fillId="10" borderId="8" xfId="0" applyFont="1" applyFill="1" applyBorder="1"/>
    <xf numFmtId="0" fontId="2" fillId="9" borderId="8" xfId="0" applyFont="1" applyFill="1" applyBorder="1"/>
    <xf numFmtId="1" fontId="2" fillId="9" borderId="8" xfId="0" applyNumberFormat="1" applyFont="1" applyFill="1" applyBorder="1"/>
    <xf numFmtId="1" fontId="2" fillId="10" borderId="8" xfId="0" applyNumberFormat="1" applyFont="1" applyFill="1" applyBorder="1"/>
    <xf numFmtId="1" fontId="17" fillId="12" borderId="8" xfId="5" applyNumberFormat="1" applyFont="1" applyBorder="1"/>
    <xf numFmtId="0" fontId="18" fillId="0" borderId="12" xfId="0" applyFont="1" applyBorder="1" applyAlignment="1">
      <alignment readingOrder="1"/>
    </xf>
    <xf numFmtId="0" fontId="18" fillId="0" borderId="13" xfId="0" applyFont="1" applyBorder="1" applyAlignment="1">
      <alignment readingOrder="1"/>
    </xf>
    <xf numFmtId="0" fontId="18" fillId="0" borderId="14" xfId="0" applyFont="1" applyBorder="1" applyAlignment="1">
      <alignment readingOrder="1"/>
    </xf>
    <xf numFmtId="0" fontId="0" fillId="7" borderId="0" xfId="5" applyFont="1" applyFill="1" applyBorder="1"/>
    <xf numFmtId="3" fontId="19" fillId="14" borderId="0" xfId="0" applyNumberFormat="1" applyFont="1" applyFill="1"/>
    <xf numFmtId="3" fontId="19" fillId="4" borderId="0" xfId="0" applyNumberFormat="1" applyFont="1" applyFill="1"/>
    <xf numFmtId="0" fontId="0" fillId="10" borderId="0" xfId="0" applyFill="1"/>
    <xf numFmtId="0" fontId="0" fillId="14" borderId="0" xfId="0" applyFill="1"/>
    <xf numFmtId="0" fontId="20" fillId="14" borderId="0" xfId="0" applyFont="1" applyFill="1" applyAlignment="1">
      <alignment readingOrder="1"/>
    </xf>
    <xf numFmtId="0" fontId="20" fillId="4" borderId="0" xfId="0" applyFont="1" applyFill="1" applyAlignment="1">
      <alignment readingOrder="1"/>
    </xf>
    <xf numFmtId="0" fontId="19" fillId="4" borderId="0" xfId="0" applyFont="1" applyFill="1" applyAlignment="1">
      <alignment readingOrder="1"/>
    </xf>
    <xf numFmtId="3" fontId="20" fillId="14" borderId="0" xfId="0" applyNumberFormat="1" applyFont="1" applyFill="1" applyAlignment="1">
      <alignment readingOrder="1"/>
    </xf>
    <xf numFmtId="3" fontId="0" fillId="9" borderId="0" xfId="0" applyNumberFormat="1" applyFill="1"/>
    <xf numFmtId="0" fontId="16" fillId="4" borderId="0" xfId="6" applyFont="1" applyFill="1" applyBorder="1"/>
    <xf numFmtId="3" fontId="20" fillId="4" borderId="0" xfId="0" applyNumberFormat="1" applyFont="1" applyFill="1" applyAlignment="1">
      <alignment readingOrder="1"/>
    </xf>
    <xf numFmtId="3" fontId="0" fillId="10" borderId="0" xfId="0" applyNumberFormat="1" applyFill="1"/>
    <xf numFmtId="3" fontId="19" fillId="14" borderId="0" xfId="0" applyNumberFormat="1" applyFont="1" applyFill="1" applyAlignment="1">
      <alignment readingOrder="1"/>
    </xf>
    <xf numFmtId="3" fontId="19" fillId="4" borderId="0" xfId="0" applyNumberFormat="1" applyFont="1" applyFill="1" applyAlignment="1">
      <alignment readingOrder="1"/>
    </xf>
    <xf numFmtId="3" fontId="21" fillId="4" borderId="0" xfId="0" applyNumberFormat="1" applyFont="1" applyFill="1" applyAlignment="1">
      <alignment readingOrder="1"/>
    </xf>
    <xf numFmtId="0" fontId="16" fillId="4" borderId="0" xfId="0" applyFont="1" applyFill="1"/>
    <xf numFmtId="0" fontId="5" fillId="5" borderId="15" xfId="2" applyBorder="1"/>
    <xf numFmtId="1" fontId="2" fillId="2" borderId="16" xfId="0" applyNumberFormat="1" applyFont="1" applyFill="1" applyBorder="1"/>
    <xf numFmtId="43" fontId="0" fillId="0" borderId="0" xfId="0" applyNumberFormat="1"/>
    <xf numFmtId="0" fontId="0" fillId="24" borderId="2" xfId="0" applyFill="1" applyBorder="1"/>
    <xf numFmtId="0" fontId="2" fillId="24" borderId="8" xfId="0" applyFont="1" applyFill="1" applyBorder="1"/>
    <xf numFmtId="0" fontId="0" fillId="24" borderId="8" xfId="0" applyFill="1" applyBorder="1"/>
    <xf numFmtId="0" fontId="5" fillId="24" borderId="8" xfId="2" applyFill="1" applyBorder="1"/>
    <xf numFmtId="0" fontId="0" fillId="24" borderId="0" xfId="0" applyFill="1"/>
    <xf numFmtId="0" fontId="5" fillId="24" borderId="15" xfId="2" applyFill="1" applyBorder="1"/>
    <xf numFmtId="1" fontId="2" fillId="24" borderId="8" xfId="0" applyNumberFormat="1" applyFont="1" applyFill="1" applyBorder="1"/>
    <xf numFmtId="3" fontId="0" fillId="24" borderId="0" xfId="0" applyNumberFormat="1" applyFill="1"/>
    <xf numFmtId="3" fontId="20" fillId="24" borderId="0" xfId="0" applyNumberFormat="1" applyFont="1" applyFill="1" applyAlignment="1">
      <alignment readingOrder="1"/>
    </xf>
    <xf numFmtId="43" fontId="2" fillId="2" borderId="9" xfId="0" applyNumberFormat="1" applyFont="1" applyFill="1" applyBorder="1"/>
    <xf numFmtId="0" fontId="2" fillId="4" borderId="8" xfId="0" applyFont="1" applyFill="1" applyBorder="1"/>
    <xf numFmtId="0" fontId="0" fillId="4" borderId="8" xfId="0" applyFill="1" applyBorder="1"/>
    <xf numFmtId="0" fontId="15" fillId="4" borderId="8" xfId="6" applyFill="1" applyBorder="1"/>
    <xf numFmtId="17" fontId="2" fillId="9" borderId="8" xfId="2" applyNumberFormat="1" applyFont="1" applyFill="1" applyBorder="1"/>
    <xf numFmtId="17" fontId="13" fillId="28" borderId="8" xfId="0" applyNumberFormat="1" applyFont="1" applyFill="1" applyBorder="1"/>
    <xf numFmtId="17" fontId="13" fillId="28" borderId="3" xfId="0" applyNumberFormat="1" applyFont="1" applyFill="1" applyBorder="1"/>
    <xf numFmtId="0" fontId="8" fillId="28" borderId="0" xfId="0" applyFont="1" applyFill="1"/>
    <xf numFmtId="0" fontId="0" fillId="29" borderId="0" xfId="0" applyFill="1"/>
    <xf numFmtId="0" fontId="0" fillId="11" borderId="0" xfId="0" applyFill="1"/>
    <xf numFmtId="0" fontId="5" fillId="15" borderId="15" xfId="2" applyFill="1" applyBorder="1"/>
    <xf numFmtId="49" fontId="5" fillId="5" borderId="17" xfId="2" applyNumberFormat="1" applyBorder="1" applyAlignment="1">
      <alignment horizontal="right"/>
    </xf>
    <xf numFmtId="0" fontId="0" fillId="0" borderId="17" xfId="0" applyBorder="1"/>
    <xf numFmtId="0" fontId="12" fillId="0" borderId="17" xfId="5" applyFill="1" applyBorder="1"/>
    <xf numFmtId="0" fontId="12" fillId="0" borderId="17" xfId="5" applyFill="1" applyBorder="1" applyAlignment="1">
      <alignment wrapText="1"/>
    </xf>
    <xf numFmtId="0" fontId="16" fillId="15" borderId="15" xfId="2" applyFont="1" applyFill="1" applyBorder="1"/>
    <xf numFmtId="3" fontId="22" fillId="4" borderId="0" xfId="0" applyNumberFormat="1" applyFont="1" applyFill="1"/>
    <xf numFmtId="0" fontId="2" fillId="0" borderId="0" xfId="0" applyFont="1" applyAlignment="1">
      <alignment horizontal="left"/>
    </xf>
    <xf numFmtId="2" fontId="2" fillId="4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2" fillId="4" borderId="5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0" fillId="0" borderId="4" xfId="0" applyFill="1" applyBorder="1"/>
  </cellXfs>
  <cellStyles count="7">
    <cellStyle name="20% - Accent1" xfId="3" builtinId="30"/>
    <cellStyle name="Bad" xfId="5" builtinId="27"/>
    <cellStyle name="Calculation" xfId="6" builtinId="22"/>
    <cellStyle name="Good" xfId="2" builtinId="26"/>
    <cellStyle name="Normal" xfId="0" builtinId="0"/>
    <cellStyle name="Normal 2" xfId="4" xr:uid="{36EA288C-69DD-421B-A497-C2D23AE64041}"/>
    <cellStyle name="Normal 2 2" xfId="1" xr:uid="{7A96D13F-43B9-4785-9BD4-AC3AF5FFFB33}"/>
  </cellStyles>
  <dxfs count="11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rgb="FFDDD6F6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border outline="0">
        <left style="thin">
          <color theme="7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theme="7" tint="0.79998168889431442"/>
          <bgColor theme="7" tint="0.79998168889431442"/>
        </patternFill>
      </fill>
    </dxf>
  </dxfs>
  <tableStyles count="0" defaultTableStyle="TableStyleMedium2" defaultPivotStyle="PivotStyleLight16"/>
  <colors>
    <mruColors>
      <color rgb="FFEF6DC4"/>
      <color rgb="FFFFCCFF"/>
      <color rgb="FFDDD6F6"/>
      <color rgb="FFAC9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en Ng" id="{41400574-109F-48A0-AA62-1CBFA031F8DB}" userId="" providerId=""/>
  <person displayName="Shelby Luster" id="{C06E06A7-5F7D-489F-ABBE-8BE56DF63A07}" userId="" providerId=""/>
  <person displayName="Naomi Friedman" id="{A6DB6E83-3988-48C6-8589-2D6140B5A915}" userId="" providerId=""/>
  <person displayName="Lauren Ng" id="{1A3681D7-13FF-4493-BDD5-90CE36F9B64C}" userId="S::lng@scrippscollege.edu::5a6aa267-85b1-463d-a49b-20cb55ac2e82" providerId="AD"/>
  <person displayName="Naomi Friedman" id="{1368E249-A028-4E6F-BF18-385E92C006B0}" userId="S::nfriedma@scrippscollege.edu::2cfd5f9f-3a15-4dd7-b538-2a30b1c6b64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082791-6A37-426C-9FC4-C3130079B771}" name="Table4" displayName="Table4" ref="A1:CC24" totalsRowShown="0" headerRowDxfId="112" tableBorderDxfId="111">
  <autoFilter ref="A1:CC24" xr:uid="{B8082791-6A37-426C-9FC4-C3130079B771}"/>
  <sortState xmlns:xlrd2="http://schemas.microsoft.com/office/spreadsheetml/2017/richdata2" ref="A2:BB24">
    <sortCondition ref="B1:B24"/>
  </sortState>
  <tableColumns count="81">
    <tableColumn id="2" xr3:uid="{532288F6-33AE-4AA5-94F3-42ECB396DCD3}" name="Type" dataDxfId="110" totalsRowDxfId="109"/>
    <tableColumn id="3" xr3:uid="{04B143BC-F89B-455A-99F2-8E8EB0518FE1}" name="Location" totalsRowDxfId="108"/>
    <tableColumn id="17" xr3:uid="{019B7DB6-701B-46AF-B515-7B58AD64962A}" name="Jul-18" totalsRowDxfId="107"/>
    <tableColumn id="18" xr3:uid="{E33FE480-8093-4BC6-92E8-E0E0415AA371}" name="Aug-18" totalsRowDxfId="106"/>
    <tableColumn id="19" xr3:uid="{7EF4642D-8DEB-4191-9E2B-686516960F69}" name="Sep-18" totalsRowDxfId="105"/>
    <tableColumn id="20" xr3:uid="{E094A1B3-E976-4516-88D3-2F89251DF1ED}" name="Oct-18" totalsRowDxfId="104"/>
    <tableColumn id="21" xr3:uid="{8F350923-8C1A-4007-9016-9AD47268E9EA}" name="Nov-18" totalsRowDxfId="103"/>
    <tableColumn id="22" xr3:uid="{4A233264-8D2A-43B7-BE92-EA7637B70371}" name="Dec-18" totalsRowDxfId="102"/>
    <tableColumn id="23" xr3:uid="{5D8898DB-78BA-4004-B00E-CCAAF1195746}" name="Jan-19" totalsRowDxfId="101"/>
    <tableColumn id="24" xr3:uid="{1B997AB8-3EC2-4DA1-9231-BA7FEE548E4B}" name="Feb-19" totalsRowDxfId="100"/>
    <tableColumn id="25" xr3:uid="{DE85278E-4257-4898-9FFD-12078659115A}" name="Mar-19" totalsRowDxfId="99"/>
    <tableColumn id="26" xr3:uid="{D06C2CA5-6ECF-44E2-8660-E8EABB636839}" name="Apr-19" totalsRowDxfId="98"/>
    <tableColumn id="27" xr3:uid="{9DA56F63-3AE0-4900-AA5E-66AF4454A955}" name="May-19" totalsRowDxfId="97"/>
    <tableColumn id="28" xr3:uid="{8CFD8DFB-A566-465E-B545-731EDC7B86A2}" name="Jun-19" totalsRowDxfId="96"/>
    <tableColumn id="1" xr3:uid="{DCF15A57-CFA2-4E19-AE29-A7C3329F38AD}" name="2019 SUM" dataDxfId="95" dataCellStyle="Good">
      <calculatedColumnFormula>SUM(Table4[[#This Row],[Jul-18]:[Jun-19]])</calculatedColumnFormula>
    </tableColumn>
    <tableColumn id="30" xr3:uid="{05B96D95-E5C4-4873-BF46-43B48002502B}" name="Jul-19" totalsRowDxfId="94"/>
    <tableColumn id="31" xr3:uid="{DE3A4650-66A9-435D-B937-EDCEE1390497}" name="Aug-19" totalsRowDxfId="93"/>
    <tableColumn id="32" xr3:uid="{715970F5-E4FB-4A78-ACA2-2522D7B13ABC}" name="Sep-19" totalsRowDxfId="92"/>
    <tableColumn id="33" xr3:uid="{72738A3F-2A6F-4959-9E56-F7FED665C093}" name="Oct-19" totalsRowDxfId="91"/>
    <tableColumn id="34" xr3:uid="{B04D7A61-99F1-4CDF-88FE-9BD2257F1808}" name="Nov-19" totalsRowDxfId="90"/>
    <tableColumn id="35" xr3:uid="{B417DBD9-F5A9-4BB5-A918-F4A78519AB7C}" name="Dec-19" totalsRowDxfId="89"/>
    <tableColumn id="36" xr3:uid="{F8DE2488-926D-4CAE-BEC2-88740F6D9A9A}" name="Jan-20" totalsRowDxfId="88"/>
    <tableColumn id="37" xr3:uid="{4EE68F91-E03F-451F-A1A6-B6BA8859513D}" name="Feb-20" totalsRowDxfId="87"/>
    <tableColumn id="38" xr3:uid="{396AB8DF-F37F-48EA-B7F9-9F6F8FA493F2}" name="Mar-20" totalsRowDxfId="86"/>
    <tableColumn id="39" xr3:uid="{C567ECE2-FDA9-487D-B6CA-8A98311A518A}" name="Apr-20" totalsRowDxfId="85"/>
    <tableColumn id="40" xr3:uid="{3F4859ED-EF51-4CC5-B637-7C8487E96F63}" name="May-20" totalsRowDxfId="84"/>
    <tableColumn id="41" xr3:uid="{A57FEE3F-5712-4DE4-9D68-9DDBD3FCF555}" name="Jun-20" totalsRowDxfId="83"/>
    <tableColumn id="4" xr3:uid="{F059071A-D453-48CF-BA75-6447FC3449F1}" name="2020 SUM" dataDxfId="82" totalsRowDxfId="81" dataCellStyle="Good">
      <calculatedColumnFormula>SUM(Table4[[#This Row],[Jul-19]:[Jun-20]])</calculatedColumnFormula>
    </tableColumn>
    <tableColumn id="43" xr3:uid="{0A9C9408-9EDF-4F75-8646-CBD1454A8838}" name="Jul-20" totalsRowDxfId="80"/>
    <tableColumn id="44" xr3:uid="{EDC160F7-6795-4C97-A26F-668E40B778F3}" name="Aug-20" totalsRowDxfId="79"/>
    <tableColumn id="45" xr3:uid="{80B4690E-17E1-40CD-9B10-7020E3AB5CF1}" name="Sep-20" totalsRowDxfId="78"/>
    <tableColumn id="46" xr3:uid="{719003DA-ECC5-4709-ACE0-004DE8C08A4D}" name="Oct-20" totalsRowDxfId="77"/>
    <tableColumn id="47" xr3:uid="{207268D6-55D7-45D4-A16C-899F8481B408}" name="Nov-20" totalsRowDxfId="76"/>
    <tableColumn id="48" xr3:uid="{A0C704C3-34B1-40D6-B1C5-45F084384553}" name="Dec-20" totalsRowDxfId="75"/>
    <tableColumn id="49" xr3:uid="{05A2B937-B4FA-462E-84B9-84EC31117EBB}" name="Jan-21" totalsRowDxfId="74"/>
    <tableColumn id="50" xr3:uid="{F0437017-3178-4681-B9CF-FC27B79DF58F}" name="Feb-21" totalsRowDxfId="73"/>
    <tableColumn id="51" xr3:uid="{DF5E5B98-8545-4BE7-B077-AA26B0670EF9}" name="Mar-21" totalsRowDxfId="72"/>
    <tableColumn id="52" xr3:uid="{1C267221-8255-4974-9260-67A3EFB853B4}" name="Apr-21" totalsRowDxfId="71"/>
    <tableColumn id="53" xr3:uid="{EBB83563-8035-4BCD-B162-27FE68238D53}" name="May-21" totalsRowDxfId="70"/>
    <tableColumn id="54" xr3:uid="{48C5F95B-D89E-47B8-8F0C-55FA5145AA92}" name="Jun-21" totalsRowDxfId="69"/>
    <tableColumn id="5" xr3:uid="{3CDA508A-56E5-422C-9582-1F795CE4A56D}" name="2021 SUM" dataDxfId="68" totalsRowDxfId="67" dataCellStyle="Good">
      <calculatedColumnFormula>SUM(Table4[[#This Row],[Jul-20]:[Jun-21]])</calculatedColumnFormula>
    </tableColumn>
    <tableColumn id="56" xr3:uid="{242E0EB0-05F8-4EE6-850F-8C2184A4BA3D}" name="Jul-21" totalsRowDxfId="66"/>
    <tableColumn id="57" xr3:uid="{4F403D4D-2B80-4C63-A359-8014BBDD1D68}" name="Aug-21" totalsRowDxfId="65"/>
    <tableColumn id="58" xr3:uid="{5266D2AA-0490-4C0D-8AD0-0297FE51BAA1}" name="Sep-21" totalsRowDxfId="64"/>
    <tableColumn id="59" xr3:uid="{27C6ED3B-9541-4FD4-A710-0F8AD6D8F16D}" name="Oct-21" totalsRowDxfId="63"/>
    <tableColumn id="60" xr3:uid="{9218D1D4-AC3C-4354-B814-88246A2A6C9F}" name="Nov-21" totalsRowDxfId="62"/>
    <tableColumn id="61" xr3:uid="{29E555B2-E49C-4838-AE97-9C6FBF905DD5}" name="Dec-21" totalsRowDxfId="61"/>
    <tableColumn id="62" xr3:uid="{A6B65BC4-D6E4-4BB2-B520-D730E2EC8F4C}" name="Jan-22" totalsRowDxfId="60"/>
    <tableColumn id="63" xr3:uid="{60C3668D-3C29-4254-85A3-6B1DA0F8B81C}" name="Feb-22" totalsRowDxfId="59"/>
    <tableColumn id="64" xr3:uid="{67A16F2D-76CD-480A-BF70-13B7215989A2}" name="Mar-22" totalsRowDxfId="58"/>
    <tableColumn id="65" xr3:uid="{DD1FAF1E-C2B6-4C3D-BF70-C4286A9A112D}" name="Apr-22" totalsRowDxfId="57"/>
    <tableColumn id="66" xr3:uid="{65091B1E-1A07-49D4-9866-95549B0C193B}" name="May-22" totalsRowDxfId="56"/>
    <tableColumn id="67" xr3:uid="{EA30BA10-E337-4343-B243-CB1ADAB88D03}" name="Jun-22" totalsRowDxfId="55"/>
    <tableColumn id="6" xr3:uid="{2B3BDCDD-66A1-43A6-98CD-A50279A6220C}" name="2022 SUM" dataDxfId="54" totalsRowDxfId="53" dataCellStyle="Good">
      <calculatedColumnFormula>SUM(Table4[[#This Row],[Jul-21]:[Jun-22]])</calculatedColumnFormula>
    </tableColumn>
    <tableColumn id="7" xr3:uid="{FD8CB522-FFA5-499C-BB8F-D9F7D6931687}" name="22-Jul" totalsRowDxfId="52"/>
    <tableColumn id="8" xr3:uid="{FAE2031B-8BC4-45E3-909B-33A0A562E3FF}" name="22-Aug" totalsRowDxfId="51"/>
    <tableColumn id="9" xr3:uid="{31225A40-EE1F-4531-9915-7A54516EFD8D}" name="22-Sep" totalsRowDxfId="50"/>
    <tableColumn id="10" xr3:uid="{AD8AA93E-AEEB-4006-BA57-D87702EFB98F}" name="22-Oct" totalsRowDxfId="49"/>
    <tableColumn id="11" xr3:uid="{FD782935-5E9E-49C2-9C53-74351B2A3DD0}" name="22-Nov" totalsRowDxfId="48"/>
    <tableColumn id="12" xr3:uid="{268C2B3D-1F66-47E0-A18F-D08C812C6693}" name="22-Dec" totalsRowDxfId="47"/>
    <tableColumn id="13" xr3:uid="{37FBB0C1-5901-415B-A175-4D0C44DD735E}" name="23-Jan" totalsRowDxfId="46"/>
    <tableColumn id="14" xr3:uid="{8ED95C21-04C0-4059-B79E-945962D0D7A6}" name="23-Feb" totalsRowDxfId="45"/>
    <tableColumn id="15" xr3:uid="{0B621088-FA79-4E83-86A8-EB3086034EDB}" name="23-Mar" totalsRowDxfId="44"/>
    <tableColumn id="16" xr3:uid="{4B821CA6-700B-455D-8B15-8D8F8FB58075}" name="23-Apr" totalsRowDxfId="43"/>
    <tableColumn id="29" xr3:uid="{E772CEFE-8BD6-4A06-8D03-90CAC9ED6CF8}" name="23-May" totalsRowDxfId="42"/>
    <tableColumn id="42" xr3:uid="{83679791-7425-4219-9428-42AED1B9A398}" name="23-Jun" totalsRowDxfId="41"/>
    <tableColumn id="55" xr3:uid="{D16351BD-22A4-4EB5-ADE6-14603395A685}" name="2023 SUM" dataDxfId="40" dataCellStyle="Good"/>
    <tableColumn id="68" xr3:uid="{5697A3FC-AB2C-48F0-9900-6C2C7CC81A96}" name="Jul-24" totalsRowDxfId="39"/>
    <tableColumn id="69" xr3:uid="{AF09292A-5238-4AB2-85F2-A48253F3C675}" name="Aug-24" dataDxfId="38" totalsRowDxfId="37"/>
    <tableColumn id="70" xr3:uid="{5B12316D-EB6D-4FEB-A041-D80FA841BC96}" name="Sep-24" dataDxfId="36" totalsRowDxfId="35"/>
    <tableColumn id="71" xr3:uid="{CF2F45F9-D4BC-49FD-AD6F-902DC577096A}" name="Oct-24" dataDxfId="34" totalsRowDxfId="33"/>
    <tableColumn id="72" xr3:uid="{55FEB199-04FC-4C95-A179-434311CB0AB8}" name="Nov-24" dataDxfId="32" totalsRowDxfId="31"/>
    <tableColumn id="73" xr3:uid="{6F5B9ADD-4A88-4762-A639-23A5B6108511}" name="Dec-24" dataDxfId="30" totalsRowDxfId="29"/>
    <tableColumn id="74" xr3:uid="{636CBA23-4C46-4538-9FAB-C562273D7364}" name="Jan-24" dataDxfId="28" totalsRowDxfId="27"/>
    <tableColumn id="75" xr3:uid="{C35DB2E6-16A0-49BF-A4DC-75D3997EC0A6}" name="Feb-24" totalsRowDxfId="26"/>
    <tableColumn id="76" xr3:uid="{F73BD174-8580-4FC3-8EE7-6ADE08EF711F}" name="Mar-24" totalsRowDxfId="25"/>
    <tableColumn id="77" xr3:uid="{B67BF292-2093-4ECD-A470-884C7B3484EC}" name="Apr-24" totalsRowDxfId="24"/>
    <tableColumn id="78" xr3:uid="{B078F549-A771-49E5-AF1C-2BEF76CE192B}" name="May-24" totalsRowDxfId="23"/>
    <tableColumn id="79" xr3:uid="{0AD3D855-62DC-4C4F-B862-9922FEAEF1E5}" name="Jun-24" totalsRowDxfId="22"/>
    <tableColumn id="80" xr3:uid="{0C3BE855-5F98-408C-A23D-0D7D16ECD6E5}" name="2024  SUM" dataDxfId="21" totalsRowDxfId="20" dataCellStyle="Good"/>
    <tableColumn id="81" xr3:uid="{3140CECB-3DF1-4232-81DA-B35A08C1454B}" name="2025  SUM" totalsRow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393108-CE2B-4567-83C2-282CE427BE4F}" name="Table3" displayName="Table3" ref="A1:BT41" totalsRowShown="0" headerRowDxfId="18">
  <autoFilter ref="A1:BT41" xr:uid="{05393108-CE2B-4567-83C2-282CE427BE4F}"/>
  <sortState xmlns:xlrd2="http://schemas.microsoft.com/office/spreadsheetml/2017/richdata2" ref="A2:BF41">
    <sortCondition ref="A1:A41"/>
  </sortState>
  <tableColumns count="72">
    <tableColumn id="1" xr3:uid="{C1BBB781-6833-4B4D-85F4-088B58F0ACE3}" name="Type"/>
    <tableColumn id="2" xr3:uid="{E393CBAF-877A-438A-B8E2-A19F8C8E8628}" name="Location"/>
    <tableColumn id="4" xr3:uid="{C4D6BA02-F0DE-4C4F-8194-4FE28E0B0CC3}" name="Jul-18"/>
    <tableColumn id="5" xr3:uid="{D00019B9-29E7-423D-AC99-E38CC883F7CC}" name="Aug-18"/>
    <tableColumn id="6" xr3:uid="{72F3D2D4-A0B6-4ADD-B094-B4CBAE3DC131}" name="Sep-18"/>
    <tableColumn id="7" xr3:uid="{503CDA8B-3B9A-4B8F-8121-FAB81BA4EDB4}" name="Oct-18"/>
    <tableColumn id="8" xr3:uid="{E2A9DD37-05A2-4626-BAE9-719BBCFDE349}" name="Nov-18"/>
    <tableColumn id="9" xr3:uid="{8C0BBCDE-927E-4847-9AAA-8F9846256941}" name="Dec-18"/>
    <tableColumn id="12" xr3:uid="{5F901755-A9AF-4114-9994-72C36AAC3D93}" name="Jan-19"/>
    <tableColumn id="13" xr3:uid="{CBB523C3-7398-4B45-8375-8773ACC2DB3B}" name="Feb-19"/>
    <tableColumn id="14" xr3:uid="{97760457-6862-4D6F-9049-BADD0DA2B761}" name="Mar-19"/>
    <tableColumn id="15" xr3:uid="{C3CB9C87-584B-40C4-B3CC-DB10429699B3}" name="Apr-19"/>
    <tableColumn id="16" xr3:uid="{EB31C82F-D57C-46B5-B510-F724CF06B703}" name="May-19"/>
    <tableColumn id="17" xr3:uid="{D5DBE859-A07E-4E99-8886-B3AFF51B2C92}" name="Jun-19"/>
    <tableColumn id="10" xr3:uid="{6E7F6702-0A19-441C-9FA2-FDCB3D7184A0}" name="Total CCF FY19" dataDxfId="17" totalsRowDxfId="16">
      <calculatedColumnFormula>SUM(Table3[[#This Row],[Jul-18]:[Jun-19]])</calculatedColumnFormula>
    </tableColumn>
    <tableColumn id="11" xr3:uid="{6CA4B2B8-B991-497E-8DD0-FF1EB12826C8}" name="Total Gallons FY19" dataDxfId="15" totalsRowDxfId="14">
      <calculatedColumnFormula>Table3[[#This Row],[Total CCF FY19]]*748</calculatedColumnFormula>
    </tableColumn>
    <tableColumn id="18" xr3:uid="{8FD34EA1-13FD-4238-A2A6-E383567E6FBA}" name="Jul-19"/>
    <tableColumn id="19" xr3:uid="{B922726F-5CC8-429E-B598-FFA5C05CBFB5}" name="Aug-19"/>
    <tableColumn id="20" xr3:uid="{C5D39E8A-F2D0-4583-863F-8B4F0C857246}" name="Sep-19"/>
    <tableColumn id="21" xr3:uid="{40135AAD-9D8A-4444-A7A9-B8817A8003F8}" name="Oct-19"/>
    <tableColumn id="22" xr3:uid="{C8C610BA-7C5A-4699-AE30-82006442C295}" name="Nov-19"/>
    <tableColumn id="23" xr3:uid="{30AD8822-0FA0-4758-9C11-819C9758E523}" name="Dec-19"/>
    <tableColumn id="26" xr3:uid="{CCE61EDC-B8AC-48F6-B905-75C62DB904DE}" name="Jan-20"/>
    <tableColumn id="27" xr3:uid="{E6FF0F6E-57E6-4409-982D-1E5E4CEDEDE1}" name="Feb-20"/>
    <tableColumn id="28" xr3:uid="{6B222006-6196-4789-A452-55183C953317}" name="Mar-20"/>
    <tableColumn id="29" xr3:uid="{06EBB007-57DA-40BC-9758-A0F5E0DD9CDD}" name="Apr-20"/>
    <tableColumn id="30" xr3:uid="{BE998C76-58C7-4583-829F-0C250C36C113}" name="May-20"/>
    <tableColumn id="31" xr3:uid="{7BE14B64-5E81-4BF4-94A2-5047A40D3442}" name="Jun-20"/>
    <tableColumn id="24" xr3:uid="{DB4A3A72-A742-49A8-B311-0BBD4F17B549}" name="Total CCF FY20" dataDxfId="13" totalsRowDxfId="12">
      <calculatedColumnFormula>SUM(Table3[[#This Row],[Jul-19]:[Jun-20]])</calculatedColumnFormula>
    </tableColumn>
    <tableColumn id="25" xr3:uid="{1554CD3E-29F7-45D4-A01D-80313E826407}" name="Total Gallons FY20" dataDxfId="11" totalsRowDxfId="10">
      <calculatedColumnFormula>Table3[[#This Row],[Total CCF FY20]]*748</calculatedColumnFormula>
    </tableColumn>
    <tableColumn id="32" xr3:uid="{CF88F7E8-2A68-4824-867E-746E114FD408}" name="Jul-20"/>
    <tableColumn id="33" xr3:uid="{A1D224FD-7F96-4993-B38A-9EB9C7609A41}" name="Aug-20"/>
    <tableColumn id="34" xr3:uid="{99FFC0EF-75D1-409A-8BF2-DEFD229D1A3C}" name="Sep-20"/>
    <tableColumn id="35" xr3:uid="{94516D2E-61CF-4441-801F-8F6B4B4165C3}" name="Oct-20"/>
    <tableColumn id="36" xr3:uid="{DBEFB178-8697-4284-8483-6E85F4727D0A}" name="Nov-20"/>
    <tableColumn id="37" xr3:uid="{74A5BBD7-05A3-4F5B-8128-5FDB95DEB689}" name="Dec-20"/>
    <tableColumn id="38" xr3:uid="{83F5ABBF-9ABA-4760-8C13-B1DBCAA33437}" name="Jan-21"/>
    <tableColumn id="39" xr3:uid="{894C1ACC-0F72-4EE4-8441-A57F521DB10F}" name="Feb-21"/>
    <tableColumn id="40" xr3:uid="{1AA1C4B7-2A0A-4E66-ADA3-54F5D2553B11}" name="Mar-21"/>
    <tableColumn id="41" xr3:uid="{601BB288-2787-48B5-8FEB-4595A2A8A6FC}" name="Apr-21"/>
    <tableColumn id="42" xr3:uid="{F0406C82-A077-4014-8174-F64A0B9478A3}" name="May-21"/>
    <tableColumn id="43" xr3:uid="{6152D171-FF0C-4FBB-97C8-9A754CD753B1}" name="Jun-21"/>
    <tableColumn id="44" xr3:uid="{3256F2BC-BA06-4BEC-AFDA-99223AD6909E}" name="Total CCF FY 21" dataDxfId="9" totalsRowDxfId="8">
      <calculatedColumnFormula>SUM(Table3[[#This Row],[Jul-20]:[Jun-21]])</calculatedColumnFormula>
    </tableColumn>
    <tableColumn id="45" xr3:uid="{E8ECEEFE-C66C-4245-A6F0-D3186D84AF67}" name="Total Gallons FY21" dataDxfId="7" totalsRowDxfId="6">
      <calculatedColumnFormula>Table3[[#This Row],[Total CCF FY 21]]*748</calculatedColumnFormula>
    </tableColumn>
    <tableColumn id="46" xr3:uid="{7A37E53F-3F1B-4A7D-BF59-115D84CD5A1F}" name="Jul-21"/>
    <tableColumn id="47" xr3:uid="{B2ABD49A-B4A7-4D59-A41F-70C1155DB59B}" name="Aug-21"/>
    <tableColumn id="48" xr3:uid="{AE55828C-5FB7-470F-8364-798565B58B39}" name="Sep-21"/>
    <tableColumn id="49" xr3:uid="{94D1CD7E-61BC-4582-88F4-C60142181BB5}" name="Oct-21"/>
    <tableColumn id="50" xr3:uid="{6410CAEA-4C69-4D9F-9CDF-7262ABC3FA79}" name="Nov-21"/>
    <tableColumn id="51" xr3:uid="{8FA2ACD8-AA8F-46DD-98C3-7C643CDEAC93}" name="Dec-21"/>
    <tableColumn id="52" xr3:uid="{97EF7118-95EA-45A7-B140-6121D91811BB}" name="Jan-22"/>
    <tableColumn id="53" xr3:uid="{0F563DA7-AD26-426E-AD48-11F9AE979740}" name="Feb-22"/>
    <tableColumn id="54" xr3:uid="{A8A4FBE1-C9D1-4D14-82D9-B2A13C1F48F6}" name="Mar-22"/>
    <tableColumn id="55" xr3:uid="{783FB802-3296-4F35-96AE-D15F216CD600}" name="Apr-22"/>
    <tableColumn id="56" xr3:uid="{420CD8B0-0DAC-4B46-82BC-A85790221158}" name="May-22"/>
    <tableColumn id="57" xr3:uid="{DC698DF6-000A-408E-A559-85FDDAB47EF2}" name="Jun-22"/>
    <tableColumn id="58" xr3:uid="{5D77BF47-07D5-41B4-AA6B-529948B81816}" name="Total CCF FY22" dataDxfId="5" totalsRowDxfId="4">
      <calculatedColumnFormula>SUM(Table3[[#This Row],[Jul-21]:[Jun-22]])</calculatedColumnFormula>
    </tableColumn>
    <tableColumn id="59" xr3:uid="{9F6C435D-618A-49E0-89F6-004096B07FE5}" name="Total Gallons FY22" dataDxfId="3" totalsRowDxfId="2">
      <calculatedColumnFormula>Table3[[#This Row],[Total CCF FY22]]*748</calculatedColumnFormula>
    </tableColumn>
    <tableColumn id="60" xr3:uid="{2DC1735E-4406-40A0-A24C-05081E28DE4F}" name=" Jul-22"/>
    <tableColumn id="61" xr3:uid="{A5B5533F-ECFC-47AE-8C34-091D3B1BE32C}" name=" Aug-22"/>
    <tableColumn id="62" xr3:uid="{DF3C9141-9EEA-4D1C-9B2E-D1A78331898C}" name=" Sep-22"/>
    <tableColumn id="63" xr3:uid="{FDA95E24-B8C1-485E-82D7-E213EC61F2C1}" name=" Oct-22"/>
    <tableColumn id="64" xr3:uid="{1530AA74-DB09-4CFA-A3C7-D46C73EA6A63}" name=" Nov-22"/>
    <tableColumn id="65" xr3:uid="{F3FEC692-B4CB-4485-82D0-8836B4B171A7}" name=" Dec-22"/>
    <tableColumn id="66" xr3:uid="{336F66AF-F442-4ABC-A751-61DEB1D06AD1}" name=" Jan-23"/>
    <tableColumn id="67" xr3:uid="{FFAD7D25-482E-48B2-B566-7FD308C823B1}" name=" Feb-23"/>
    <tableColumn id="68" xr3:uid="{77668063-B7F1-4D78-B40C-16059D6EEDA5}" name=" Mar-23"/>
    <tableColumn id="69" xr3:uid="{23208992-9BD7-4BBE-AEDB-E2C494695650}" name=" Apr-23"/>
    <tableColumn id="70" xr3:uid="{5C8AD4EA-7CD9-4A62-BC97-14CF8B8537C7}" name=" May-23"/>
    <tableColumn id="71" xr3:uid="{089C5B71-6ADE-4D41-B25D-7EBED6174EA3}" name=" Jun-23"/>
    <tableColumn id="72" xr3:uid="{243A7152-8FDD-452A-A2C9-A538A0A5CC73}" name="Total CCF FY23" dataDxfId="1">
      <calculatedColumnFormula>SUM(Table3[[#This Row],[ Jul-22]:[ Jun-23]])</calculatedColumnFormula>
    </tableColumn>
    <tableColumn id="73" xr3:uid="{F57AA284-BE1D-4BF5-8810-7DDF5C680FE3}" name="Total Gallons FY23" dataDxfId="0">
      <calculatedColumnFormula>Table3[[#This Row],[Total CCF FY23]]*748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E2" dT="2024-03-14T22:13:27.50" personId="{A6DB6E83-3988-48C6-8589-2D6140B5A915}" id="{B0095C08-E137-46D9-85CD-2139A8587724}">
    <text>Incorrect, too high reading</text>
  </threadedComment>
  <threadedComment ref="BE2" dT="2024-03-14T23:22:26.01" personId="{A6DB6E83-3988-48C6-8589-2D6140B5A915}" id="{F2678C4A-3F23-465E-9F7A-91AEA8EC2BF6}" parentId="{B0095C08-E137-46D9-85CD-2139A8587724}">
    <text>Split difference between Aug and Oct</text>
  </threadedComment>
  <threadedComment ref="AJ4" dT="2021-09-22T17:49:51.27" personId="{1A3681D7-13FF-4493-BDD5-90CE36F9B64C}" id="{73D90D49-61F1-4251-AF14-3564747F5951}">
    <text>Meter reads 3179520 but this is wrong</text>
  </threadedComment>
  <threadedComment ref="AJ4" dT="2022-07-13T21:37:43.67" personId="{1A3681D7-13FF-4493-BDD5-90CE36F9B64C}" id="{A63D9A47-182E-496A-B865-FB5DAB641EFA}" parentId="{73D90D49-61F1-4251-AF14-3564747F5951}">
    <text>Use estimated value of 60,000</text>
  </threadedComment>
  <threadedComment ref="B6" dT="2022-07-14T22:04:09.78" personId="{1A3681D7-13FF-4493-BDD5-90CE36F9B64C}" id="{B56313FB-4A08-4119-9C4F-02B38A0DB58B}">
    <text>No longer being read</text>
  </threadedComment>
  <threadedComment ref="AJ7" dT="2022-07-13T21:41:34.17" personId="{1A3681D7-13FF-4493-BDD5-90CE36F9B64C}" id="{FA58C0C4-D512-4D45-B02B-09657DCEDECF}">
    <text>TCCS sheet reads 802171, which is not possible. I estimated by taking average of February usage from last 3  years</text>
  </threadedComment>
  <threadedComment ref="AK7" dT="2022-07-13T21:42:01.16" personId="{1A3681D7-13FF-4493-BDD5-90CE36F9B64C}" id="{A760DE63-8855-4B9D-A277-2D56ECBFD108}">
    <text>TCCS sheet reads 822226, which is not possible.  I estimated by taking average of March usage from last 3  years</text>
  </threadedComment>
  <threadedComment ref="AQ7" dT="2021-09-21T21:49:50.04" personId="{1A3681D7-13FF-4493-BDD5-90CE36F9B64C}" id="{0C766CE4-FE91-479A-9DB2-70FA29413377}">
    <text>Discrepancy with 703-02 sheet, which reads 10230</text>
  </threadedComment>
  <threadedComment ref="AQ7" dT="2022-07-13T21:38:46.55" personId="{1A3681D7-13FF-4493-BDD5-90CE36F9B64C}" id="{ABE04868-65C9-46D8-AB0A-230021B3831C}" parentId="{0C766CE4-FE91-479A-9DB2-70FA29413377}">
    <text>I decided to go with 20,295 since that is more consistent with higher energy use in the summer.</text>
  </threadedComment>
  <threadedComment ref="AJ8" dT="2021-09-22T17:51:46.18" personId="{1A3681D7-13FF-4493-BDD5-90CE36F9B64C}" id="{441FC186-41C9-45DA-854F-35AE46A65951}">
    <text>TCCS sheet says 99997899</text>
  </threadedComment>
  <threadedComment ref="BC8" dT="2024-03-14T21:52:17.15" personId="{A6DB6E83-3988-48C6-8589-2D6140B5A915}" id="{2CA4D396-D3D3-4E8B-A98B-6C1AACB1BE4C}">
    <text>I'm putting the Toll info here...Toll and Clark seem to be seperate</text>
  </threadedComment>
  <threadedComment ref="BP8" dT="2024-11-20T19:40:09.04" personId="{A6DB6E83-3988-48C6-8589-2D6140B5A915}" id="{2CF7221B-A18F-4D13-B865-77CA69C97C19}">
    <text>Clark</text>
  </threadedComment>
  <threadedComment ref="BC11" dT="2024-04-08T22:52:42.71" personId="{A6DB6E83-3988-48C6-8589-2D6140B5A915}" id="{DB91E118-28D2-49D0-9504-E4EC32E95292}">
    <text>TCCS confirmed off by factor of 10, multiplier added in</text>
  </threadedComment>
  <threadedComment ref="BC15" dT="2024-03-14T21:54:19.42" personId="{A6DB6E83-3988-48C6-8589-2D6140B5A915}" id="{58C7DCBA-A29B-4897-9B10-B3362275E6F5}">
    <text>way too large: 99,106,758</text>
  </threadedComment>
  <threadedComment ref="BC15" dT="2024-03-21T21:21:02.20" personId="{A6DB6E83-3988-48C6-8589-2D6140B5A915}" id="{FB16DBE3-FFC0-4E8C-B826-7103B49916C7}" parentId="{58C7DCBA-A29B-4897-9B10-B3362275E6F5}">
    <text>Based on billing looks like they accidentally put a 99 infront</text>
  </threadedComment>
  <threadedComment ref="BF15" dT="2024-04-08T22:53:36.12" personId="{A6DB6E83-3988-48C6-8589-2D6140B5A915}" id="{2B52C7FA-6C45-41A4-B483-1DFB5ABC7509}">
    <text>TCCS confirmed off by factor of 10, multiplier added</text>
  </threadedComment>
  <threadedComment ref="AK22" dT="2021-09-22T16:51:59.35" personId="{1A3681D7-13FF-4493-BDD5-90CE36F9B64C}" id="{47A5290A-330D-45B4-A9B0-DA67E7276FF0}">
    <text>Is the meter broken?</text>
  </threadedComment>
  <threadedComment ref="AK22" dT="2022-07-13T21:37:22.17" personId="{1A3681D7-13FF-4493-BDD5-90CE36F9B64C}" id="{079D3366-1396-4932-81F5-60AA4B80383C}" parentId="{47A5290A-330D-45B4-A9B0-DA67E7276FF0}">
    <text>Yes, and TCCS estimated these values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0T22:33:35.01" personId="{41400574-109F-48A0-AA62-1CBFA031F8DB}" id="{94EE1AA3-44B7-4875-A332-9E9D710C7DB4}">
    <text xml:space="preserve">Ceramics
</text>
  </threadedComment>
  <threadedComment ref="BF18" dT="2024-02-27T22:39:54.59" personId="{C06E06A7-5F7D-489F-ABBE-8BE56DF63A07}" id="{505ADEC5-031D-435B-9F58-BF6CB8DE5B8C}">
    <text>Both of these are just labeled as 404 Platt Blvd. Assumed one with higher therms was the building and the pool was the lower therms.</text>
  </threadedComment>
  <threadedComment ref="E20" dT="2022-10-20T22:31:51.71" personId="{41400574-109F-48A0-AA62-1CBFA031F8DB}" id="{D053DE35-8B37-4891-8BED-960DF53482DF}">
    <text xml:space="preserve">Schow Hall
</text>
  </threadedComment>
  <threadedComment ref="E21" dT="2024-10-18T17:52:51.55" personId="{A6DB6E83-3988-48C6-8589-2D6140B5A915}" id="{DF8DB7A2-5E65-49BD-9591-3B669413DBD1}">
    <text>Keck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2-08-19T20:32:56.42" personId="{1A3681D7-13FF-4493-BDD5-90CE36F9B64C}" id="{D2AB1D51-BAC6-42E0-B631-EB0473519183}">
    <text>This number is extremely high compared to the trend??</text>
  </threadedComment>
  <threadedComment ref="BB5" dT="2022-08-26T20:48:29.70" personId="{1A3681D7-13FF-4493-BDD5-90CE36F9B64C}" id="{3DCD9673-C946-4CA0-A6C5-3C98DAB17E8C}">
    <text>double usual usage?</text>
  </threadedComment>
  <threadedComment ref="B9" dT="2025-03-14T20:50:42.15" personId="{1368E249-A028-4E6F-BF18-385E92C006B0}" id="{BD6275A0-0DF6-4B4A-BAB0-8DADCF0AFF1C}">
    <text>FP means fire protectant (sprinklers, etc)</text>
  </threadedComment>
  <threadedComment ref="AJ13" dT="2022-08-19T21:32:12.75" personId="{1A3681D7-13FF-4493-BDD5-90CE36F9B64C}" id="{582A580C-2238-4A93-AB26-93889C431522}">
    <text>Unusually high?</text>
  </threadedComment>
  <threadedComment ref="AY27" dT="2022-08-31T20:55:53.84" personId="{1A3681D7-13FF-4493-BDD5-90CE36F9B64C}" id="{036463BC-6D00-4776-AF0A-29CF245FD91A}">
    <text>outlier</text>
  </threadedComment>
  <threadedComment ref="AZ27" dT="2022-08-31T20:56:02.36" personId="{1A3681D7-13FF-4493-BDD5-90CE36F9B64C}" id="{BEAF5616-70F2-4A0A-B08E-8F3A97F21603}">
    <text>outlier</text>
  </threadedComment>
  <threadedComment ref="AJ31" dT="2022-08-26T22:12:56.79" personId="{1A3681D7-13FF-4493-BDD5-90CE36F9B64C}" id="{17C3D602-80AC-4A29-A979-CDF908FEF895}">
    <text>Outlier</text>
  </threadedComment>
  <threadedComment ref="AN31" dT="2022-08-26T22:12:52.46" personId="{1A3681D7-13FF-4493-BDD5-90CE36F9B64C}" id="{22A87957-32C5-4C5B-832E-A836F3DF89A1}">
    <text>Outlier</text>
  </threadedComment>
  <threadedComment ref="AL34" dT="2022-08-26T22:04:07.58" personId="{1A3681D7-13FF-4493-BDD5-90CE36F9B64C}" id="{583AFD0D-8438-43BC-8AE1-646FEB936AF0}">
    <text>High</text>
  </threadedComment>
  <threadedComment ref="B36" dT="2022-08-26T21:55:04.33" personId="{1A3681D7-13FF-4493-BDD5-90CE36F9B64C}" id="{3FB3339B-A116-4D56-9D7A-E25BEDF3D37F}">
    <text>2 Meters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7F4D-54DA-4B7D-B741-FC78322D158A}">
  <sheetPr>
    <tabColor rgb="FFFFFF00"/>
  </sheetPr>
  <dimension ref="A1:CC46"/>
  <sheetViews>
    <sheetView zoomScale="90" zoomScaleNormal="90" workbookViewId="0">
      <pane xSplit="2" ySplit="1" topLeftCell="BY4" activePane="bottomRight" state="frozen"/>
      <selection pane="topRight" activeCell="N65" sqref="N65"/>
      <selection pane="bottomLeft" activeCell="N65" sqref="N65"/>
      <selection pane="bottomRight" activeCell="B4" sqref="B4"/>
    </sheetView>
  </sheetViews>
  <sheetFormatPr defaultColWidth="9.140625" defaultRowHeight="15" x14ac:dyDescent="0.25"/>
  <cols>
    <col min="1" max="1" width="18.42578125" customWidth="1"/>
    <col min="2" max="2" width="30.42578125" style="8" customWidth="1"/>
    <col min="3" max="8" width="13.42578125" customWidth="1"/>
    <col min="9" max="9" width="14.28515625" customWidth="1"/>
    <col min="10" max="10" width="11.28515625" customWidth="1"/>
    <col min="11" max="11" width="14.85546875" bestFit="1" customWidth="1"/>
    <col min="12" max="12" width="11.28515625" style="4" customWidth="1"/>
    <col min="13" max="13" width="14.5703125" style="4" customWidth="1"/>
    <col min="14" max="15" width="13" style="4" customWidth="1"/>
    <col min="16" max="16" width="14.28515625" style="4" customWidth="1"/>
    <col min="17" max="17" width="12.140625" style="4" customWidth="1"/>
    <col min="18" max="19" width="11.28515625" style="4" customWidth="1"/>
    <col min="20" max="20" width="12.85546875" style="4" customWidth="1"/>
    <col min="21" max="21" width="13.42578125" style="4" customWidth="1"/>
    <col min="22" max="22" width="12" style="4" customWidth="1"/>
    <col min="23" max="23" width="14.85546875" style="4" customWidth="1"/>
    <col min="24" max="24" width="14.42578125" customWidth="1"/>
    <col min="25" max="35" width="14.85546875" style="4" customWidth="1"/>
    <col min="36" max="36" width="19.7109375" bestFit="1" customWidth="1"/>
    <col min="37" max="37" width="14.42578125" customWidth="1"/>
    <col min="38" max="54" width="14.85546875" style="4" customWidth="1"/>
    <col min="55" max="55" width="10.85546875" bestFit="1" customWidth="1"/>
    <col min="67" max="67" width="16.28515625" customWidth="1"/>
    <col min="79" max="79" width="8.85546875" customWidth="1"/>
    <col min="80" max="80" width="17.42578125" customWidth="1"/>
  </cols>
  <sheetData>
    <row r="1" spans="1:81" x14ac:dyDescent="0.25">
      <c r="A1" s="6" t="s">
        <v>0</v>
      </c>
      <c r="B1" s="24" t="s">
        <v>18</v>
      </c>
      <c r="C1" s="25" t="s">
        <v>19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61" t="s">
        <v>31</v>
      </c>
      <c r="P1" s="25" t="s">
        <v>32</v>
      </c>
      <c r="Q1" s="25" t="s">
        <v>33</v>
      </c>
      <c r="R1" s="25" t="s">
        <v>34</v>
      </c>
      <c r="S1" s="25" t="s">
        <v>35</v>
      </c>
      <c r="T1" s="25" t="s">
        <v>36</v>
      </c>
      <c r="U1" s="25" t="s">
        <v>37</v>
      </c>
      <c r="V1" s="25" t="s">
        <v>38</v>
      </c>
      <c r="W1" s="25" t="s">
        <v>39</v>
      </c>
      <c r="X1" s="25" t="s">
        <v>40</v>
      </c>
      <c r="Y1" s="25" t="s">
        <v>41</v>
      </c>
      <c r="Z1" s="25" t="s">
        <v>42</v>
      </c>
      <c r="AA1" s="25" t="s">
        <v>43</v>
      </c>
      <c r="AB1" s="61" t="s">
        <v>44</v>
      </c>
      <c r="AC1" s="25" t="s">
        <v>45</v>
      </c>
      <c r="AD1" s="25" t="s">
        <v>46</v>
      </c>
      <c r="AE1" s="25" t="s">
        <v>47</v>
      </c>
      <c r="AF1" s="25" t="s">
        <v>48</v>
      </c>
      <c r="AG1" s="25" t="s">
        <v>49</v>
      </c>
      <c r="AH1" s="25" t="s">
        <v>50</v>
      </c>
      <c r="AI1" s="25" t="s">
        <v>51</v>
      </c>
      <c r="AJ1" s="25" t="s">
        <v>52</v>
      </c>
      <c r="AK1" s="25" t="s">
        <v>53</v>
      </c>
      <c r="AL1" s="25" t="s">
        <v>54</v>
      </c>
      <c r="AM1" s="66" t="s">
        <v>55</v>
      </c>
      <c r="AN1" s="25" t="s">
        <v>56</v>
      </c>
      <c r="AO1" s="61" t="s">
        <v>57</v>
      </c>
      <c r="AP1" s="25" t="s">
        <v>58</v>
      </c>
      <c r="AQ1" s="25" t="s">
        <v>59</v>
      </c>
      <c r="AR1" s="25" t="s">
        <v>60</v>
      </c>
      <c r="AS1" s="25" t="s">
        <v>61</v>
      </c>
      <c r="AT1" s="25" t="s">
        <v>62</v>
      </c>
      <c r="AU1" s="26" t="s">
        <v>63</v>
      </c>
      <c r="AV1" s="25" t="s">
        <v>64</v>
      </c>
      <c r="AW1" s="25" t="s">
        <v>65</v>
      </c>
      <c r="AX1" s="25" t="s">
        <v>66</v>
      </c>
      <c r="AY1" s="26" t="s">
        <v>67</v>
      </c>
      <c r="AZ1" s="25" t="s">
        <v>68</v>
      </c>
      <c r="BA1" s="25" t="s">
        <v>69</v>
      </c>
      <c r="BB1" s="61" t="s">
        <v>70</v>
      </c>
      <c r="BC1" s="67" t="s">
        <v>71</v>
      </c>
      <c r="BD1" s="67" t="s">
        <v>72</v>
      </c>
      <c r="BE1" s="67" t="s">
        <v>73</v>
      </c>
      <c r="BF1" s="67" t="s">
        <v>74</v>
      </c>
      <c r="BG1" s="67" t="s">
        <v>75</v>
      </c>
      <c r="BH1" s="67" t="s">
        <v>76</v>
      </c>
      <c r="BI1" s="67" t="s">
        <v>77</v>
      </c>
      <c r="BJ1" s="67" t="s">
        <v>78</v>
      </c>
      <c r="BK1" s="67" t="s">
        <v>79</v>
      </c>
      <c r="BL1" s="67" t="s">
        <v>80</v>
      </c>
      <c r="BM1" s="67" t="s">
        <v>81</v>
      </c>
      <c r="BN1" s="67" t="s">
        <v>82</v>
      </c>
      <c r="BO1" s="61" t="s">
        <v>83</v>
      </c>
      <c r="BP1" s="67" t="s">
        <v>84</v>
      </c>
      <c r="BQ1" s="67" t="s">
        <v>85</v>
      </c>
      <c r="BR1" s="67" t="s">
        <v>86</v>
      </c>
      <c r="BS1" s="67" t="s">
        <v>87</v>
      </c>
      <c r="BT1" s="67" t="s">
        <v>88</v>
      </c>
      <c r="BU1" s="67" t="s">
        <v>89</v>
      </c>
      <c r="BV1" s="67" t="s">
        <v>90</v>
      </c>
      <c r="BW1" s="67" t="s">
        <v>91</v>
      </c>
      <c r="BX1" s="67" t="s">
        <v>92</v>
      </c>
      <c r="BY1" s="67" t="s">
        <v>93</v>
      </c>
      <c r="BZ1" s="67" t="s">
        <v>94</v>
      </c>
      <c r="CA1" s="67" t="s">
        <v>95</v>
      </c>
      <c r="CB1" s="114" t="s">
        <v>96</v>
      </c>
      <c r="CC1" s="67" t="s">
        <v>97</v>
      </c>
    </row>
    <row r="2" spans="1:81" x14ac:dyDescent="0.25">
      <c r="A2" s="54" t="s">
        <v>6</v>
      </c>
      <c r="B2" s="75" t="s">
        <v>99</v>
      </c>
      <c r="C2" s="27">
        <v>2142</v>
      </c>
      <c r="D2" s="27">
        <v>2848</v>
      </c>
      <c r="E2" s="27">
        <v>2792</v>
      </c>
      <c r="F2" s="27">
        <v>2929</v>
      </c>
      <c r="G2" s="27">
        <v>2477</v>
      </c>
      <c r="H2" s="27">
        <v>2403</v>
      </c>
      <c r="I2" s="27">
        <v>2420</v>
      </c>
      <c r="J2" s="27">
        <v>2570</v>
      </c>
      <c r="K2" s="27">
        <v>2439</v>
      </c>
      <c r="L2" s="27">
        <v>3046</v>
      </c>
      <c r="M2" s="27">
        <v>1520</v>
      </c>
      <c r="N2" s="27">
        <v>2122</v>
      </c>
      <c r="O2" s="62">
        <f>SUM(Table4[[#This Row],[Jul-18]:[Jun-19]])</f>
        <v>29708</v>
      </c>
      <c r="P2" s="27">
        <v>2296</v>
      </c>
      <c r="Q2" s="27">
        <v>2123</v>
      </c>
      <c r="R2" s="27">
        <v>2301</v>
      </c>
      <c r="S2" s="27">
        <v>2391</v>
      </c>
      <c r="T2" s="27">
        <v>2330</v>
      </c>
      <c r="U2" s="27">
        <v>2343</v>
      </c>
      <c r="V2" s="27">
        <v>2289</v>
      </c>
      <c r="W2" s="27">
        <v>2399</v>
      </c>
      <c r="X2" s="27">
        <v>2146</v>
      </c>
      <c r="Y2" s="27">
        <v>2245</v>
      </c>
      <c r="Z2" s="27">
        <v>2166</v>
      </c>
      <c r="AA2" s="27">
        <v>2134</v>
      </c>
      <c r="AB2" s="62">
        <f>SUM(Table4[[#This Row],[Jul-19]:[Jun-20]])</f>
        <v>27163</v>
      </c>
      <c r="AC2" s="27">
        <v>2004</v>
      </c>
      <c r="AD2" s="27">
        <v>2031</v>
      </c>
      <c r="AE2" s="27">
        <v>2020</v>
      </c>
      <c r="AF2" s="27">
        <v>2001</v>
      </c>
      <c r="AG2" s="27">
        <v>2010</v>
      </c>
      <c r="AH2" s="27">
        <v>2071</v>
      </c>
      <c r="AI2" s="27">
        <v>2022</v>
      </c>
      <c r="AJ2" s="27">
        <v>1420</v>
      </c>
      <c r="AK2" s="27">
        <v>1789</v>
      </c>
      <c r="AL2" s="27">
        <v>1359</v>
      </c>
      <c r="AM2" s="27">
        <v>1326</v>
      </c>
      <c r="AN2" s="27">
        <v>1258</v>
      </c>
      <c r="AO2" s="62">
        <f>SUM(Table4[[#This Row],[Jul-20]:[Jun-21]])</f>
        <v>21311</v>
      </c>
      <c r="AP2" s="27">
        <v>1267</v>
      </c>
      <c r="AQ2" s="27">
        <v>1791</v>
      </c>
      <c r="AR2" s="27">
        <v>1613</v>
      </c>
      <c r="AS2" s="27">
        <v>1933</v>
      </c>
      <c r="AT2" s="27">
        <v>1804</v>
      </c>
      <c r="AU2" s="27">
        <v>1937</v>
      </c>
      <c r="AV2" s="27">
        <v>2027</v>
      </c>
      <c r="AW2" s="27">
        <v>1655</v>
      </c>
      <c r="AX2" s="27">
        <v>1749</v>
      </c>
      <c r="AY2" s="27">
        <v>1601</v>
      </c>
      <c r="AZ2" s="27">
        <v>1283</v>
      </c>
      <c r="BA2" s="27">
        <v>283</v>
      </c>
      <c r="BB2" s="62">
        <f>SUM(Table4[[#This Row],[Jul-21]:[Jun-22]])</f>
        <v>18943</v>
      </c>
      <c r="BC2" s="84">
        <v>2970</v>
      </c>
      <c r="BD2" s="84">
        <v>1763</v>
      </c>
      <c r="BE2" s="84">
        <v>1799</v>
      </c>
      <c r="BF2" s="84">
        <v>1835</v>
      </c>
      <c r="BG2" s="84">
        <v>1580</v>
      </c>
      <c r="BH2" s="84">
        <v>1625</v>
      </c>
      <c r="BI2" s="84">
        <v>1378</v>
      </c>
      <c r="BJ2" s="84">
        <v>2977</v>
      </c>
      <c r="BK2" s="84">
        <v>1682</v>
      </c>
      <c r="BL2" s="84">
        <v>582</v>
      </c>
      <c r="BM2" s="84">
        <v>1272</v>
      </c>
      <c r="BN2" s="84">
        <v>1278</v>
      </c>
      <c r="BO2" s="98">
        <f>SUM(Table4[[#This Row],[22-Jul]:[23-Jun]])</f>
        <v>20741</v>
      </c>
      <c r="BP2" s="84">
        <v>1442</v>
      </c>
      <c r="BQ2" s="84">
        <v>1500</v>
      </c>
      <c r="BR2" s="84">
        <v>1500</v>
      </c>
      <c r="BS2" s="84">
        <v>2136</v>
      </c>
      <c r="BT2" s="84">
        <v>1374</v>
      </c>
      <c r="BU2" s="84">
        <v>1450</v>
      </c>
      <c r="BV2" s="84">
        <v>1581</v>
      </c>
      <c r="BW2" s="84">
        <v>1500</v>
      </c>
      <c r="BX2" s="84">
        <v>1027</v>
      </c>
      <c r="BY2" s="84">
        <v>2261</v>
      </c>
      <c r="BZ2" s="84">
        <v>371</v>
      </c>
      <c r="CA2" s="84">
        <v>1000</v>
      </c>
      <c r="CB2" s="98">
        <f>SUM(Table4[[#This Row],[Jul-24]:[Jun-24]])</f>
        <v>17142</v>
      </c>
    </row>
    <row r="3" spans="1:81" x14ac:dyDescent="0.25">
      <c r="A3" s="54" t="s">
        <v>6</v>
      </c>
      <c r="B3" s="76" t="s">
        <v>100</v>
      </c>
      <c r="C3" s="28">
        <v>1044</v>
      </c>
      <c r="D3" s="28">
        <v>1080</v>
      </c>
      <c r="E3" s="28">
        <v>1042</v>
      </c>
      <c r="F3" s="28">
        <v>964</v>
      </c>
      <c r="G3" s="28">
        <v>1026</v>
      </c>
      <c r="H3" s="28">
        <v>1049</v>
      </c>
      <c r="I3" s="28">
        <v>1027</v>
      </c>
      <c r="J3" s="28">
        <v>1019</v>
      </c>
      <c r="K3" s="28">
        <v>1034</v>
      </c>
      <c r="L3" s="28">
        <v>1016</v>
      </c>
      <c r="M3" s="28">
        <v>560</v>
      </c>
      <c r="N3" s="28">
        <v>1036</v>
      </c>
      <c r="O3" s="62">
        <f>SUM(Table4[[#This Row],[Jul-18]:[Jun-19]])</f>
        <v>11897</v>
      </c>
      <c r="P3" s="28">
        <v>1055</v>
      </c>
      <c r="Q3" s="28">
        <v>1047</v>
      </c>
      <c r="R3" s="28">
        <v>1052</v>
      </c>
      <c r="S3" s="28">
        <v>1060</v>
      </c>
      <c r="T3" s="28">
        <v>1054</v>
      </c>
      <c r="U3" s="28">
        <v>1059</v>
      </c>
      <c r="V3" s="28">
        <v>1066</v>
      </c>
      <c r="W3" s="28">
        <v>1111</v>
      </c>
      <c r="X3" s="28">
        <v>1032</v>
      </c>
      <c r="Y3" s="28">
        <v>748</v>
      </c>
      <c r="Z3" s="28">
        <v>813</v>
      </c>
      <c r="AA3" s="28">
        <v>890</v>
      </c>
      <c r="AB3" s="62">
        <f>SUM(Table4[[#This Row],[Jul-19]:[Jun-20]])</f>
        <v>11987</v>
      </c>
      <c r="AC3" s="28">
        <v>801</v>
      </c>
      <c r="AD3" s="28">
        <v>822</v>
      </c>
      <c r="AE3" s="28">
        <v>861</v>
      </c>
      <c r="AF3" s="28">
        <v>811</v>
      </c>
      <c r="AG3" s="28">
        <v>808</v>
      </c>
      <c r="AH3" s="28">
        <v>843</v>
      </c>
      <c r="AI3" s="28">
        <v>812</v>
      </c>
      <c r="AJ3" s="28">
        <v>294</v>
      </c>
      <c r="AK3" s="28">
        <v>316</v>
      </c>
      <c r="AL3" s="28">
        <v>442</v>
      </c>
      <c r="AM3" s="28">
        <v>405</v>
      </c>
      <c r="AN3" s="28">
        <v>195</v>
      </c>
      <c r="AO3" s="62">
        <f>SUM(Table4[[#This Row],[Jul-20]:[Jun-21]])</f>
        <v>7410</v>
      </c>
      <c r="AP3" s="28">
        <v>415</v>
      </c>
      <c r="AQ3" s="28">
        <v>762</v>
      </c>
      <c r="AR3" s="28">
        <v>875</v>
      </c>
      <c r="AS3" s="28">
        <v>1473</v>
      </c>
      <c r="AT3" s="28">
        <v>728</v>
      </c>
      <c r="AU3" s="28">
        <v>849</v>
      </c>
      <c r="AV3" s="28">
        <v>798</v>
      </c>
      <c r="AW3" s="28">
        <v>926</v>
      </c>
      <c r="AX3" s="28">
        <v>932</v>
      </c>
      <c r="AY3" s="28">
        <v>804</v>
      </c>
      <c r="AZ3" s="28">
        <v>656</v>
      </c>
      <c r="BA3" s="28">
        <v>504</v>
      </c>
      <c r="BB3" s="62">
        <f>SUM(Table4[[#This Row],[Jul-21]:[Jun-22]])</f>
        <v>9722</v>
      </c>
      <c r="BC3" s="65">
        <v>815</v>
      </c>
      <c r="BD3" s="65">
        <v>994</v>
      </c>
      <c r="BE3" s="65">
        <v>2098</v>
      </c>
      <c r="BF3" s="65">
        <v>1856</v>
      </c>
      <c r="BG3" s="65">
        <v>913</v>
      </c>
      <c r="BH3" s="65">
        <v>1037</v>
      </c>
      <c r="BI3" s="65">
        <v>828</v>
      </c>
      <c r="BJ3" s="65">
        <v>956</v>
      </c>
      <c r="BK3" s="65">
        <v>773</v>
      </c>
      <c r="BL3" s="65">
        <v>610</v>
      </c>
      <c r="BM3" s="65">
        <v>503</v>
      </c>
      <c r="BN3" s="65">
        <v>532</v>
      </c>
      <c r="BO3" s="98">
        <f>SUM(Table4[[#This Row],[22-Jul]:[23-Jun]])</f>
        <v>11915</v>
      </c>
      <c r="BP3" s="65">
        <v>1188</v>
      </c>
      <c r="BQ3" s="65">
        <v>1758</v>
      </c>
      <c r="BR3" s="65">
        <v>2760</v>
      </c>
      <c r="BS3" s="65">
        <v>2760</v>
      </c>
      <c r="BT3" s="65">
        <v>2760</v>
      </c>
      <c r="BU3" s="65">
        <v>2760</v>
      </c>
      <c r="BV3" s="65">
        <v>410</v>
      </c>
      <c r="BW3" s="65">
        <v>82</v>
      </c>
      <c r="BX3" s="65">
        <v>1049</v>
      </c>
      <c r="BY3" s="65">
        <v>602</v>
      </c>
      <c r="BZ3" s="65">
        <v>540</v>
      </c>
      <c r="CA3" s="65">
        <v>600</v>
      </c>
      <c r="CB3" s="98">
        <f>SUM(Table4[[#This Row],[Jul-24]:[Jun-24]])</f>
        <v>17269</v>
      </c>
    </row>
    <row r="4" spans="1:81" x14ac:dyDescent="0.25">
      <c r="A4" s="64" t="s">
        <v>6</v>
      </c>
      <c r="B4" s="111" t="s">
        <v>5</v>
      </c>
      <c r="C4" s="112">
        <v>84800</v>
      </c>
      <c r="D4" s="112">
        <v>83200</v>
      </c>
      <c r="E4" s="112">
        <v>84480</v>
      </c>
      <c r="F4" s="112">
        <v>85440</v>
      </c>
      <c r="G4" s="112">
        <v>89920</v>
      </c>
      <c r="H4" s="112">
        <v>86400</v>
      </c>
      <c r="I4" s="112">
        <v>83200</v>
      </c>
      <c r="J4" s="112">
        <v>89920</v>
      </c>
      <c r="K4" s="112">
        <v>85440</v>
      </c>
      <c r="L4" s="112">
        <v>80000</v>
      </c>
      <c r="M4" s="112">
        <v>33600</v>
      </c>
      <c r="N4" s="112">
        <v>53120</v>
      </c>
      <c r="O4" s="62">
        <f>SUM(Table4[[#This Row],[Jul-18]:[Jun-19]])</f>
        <v>939520</v>
      </c>
      <c r="P4" s="112">
        <v>61760</v>
      </c>
      <c r="Q4" s="112">
        <v>65280</v>
      </c>
      <c r="R4" s="112">
        <v>67520</v>
      </c>
      <c r="S4" s="112">
        <v>66880</v>
      </c>
      <c r="T4" s="112">
        <v>67200</v>
      </c>
      <c r="U4" s="112">
        <v>65280</v>
      </c>
      <c r="V4" s="112">
        <v>62720</v>
      </c>
      <c r="W4" s="112">
        <v>62080</v>
      </c>
      <c r="X4" s="112">
        <v>63040</v>
      </c>
      <c r="Y4" s="112">
        <v>55680</v>
      </c>
      <c r="Z4" s="112">
        <v>51520</v>
      </c>
      <c r="AA4" s="112">
        <v>53120</v>
      </c>
      <c r="AB4" s="62">
        <f>SUM(Table4[[#This Row],[Jul-19]:[Jun-20]])</f>
        <v>742080</v>
      </c>
      <c r="AC4" s="112">
        <v>51840</v>
      </c>
      <c r="AD4" s="112">
        <v>43840</v>
      </c>
      <c r="AE4" s="112">
        <v>45760</v>
      </c>
      <c r="AF4" s="112">
        <v>40640</v>
      </c>
      <c r="AG4" s="112">
        <v>45760</v>
      </c>
      <c r="AH4" s="112">
        <v>47680</v>
      </c>
      <c r="AI4" s="112">
        <v>53340</v>
      </c>
      <c r="AJ4" s="113">
        <v>60000</v>
      </c>
      <c r="AK4" s="112">
        <v>435520</v>
      </c>
      <c r="AL4" s="112">
        <v>60000</v>
      </c>
      <c r="AM4" s="112">
        <v>60000</v>
      </c>
      <c r="AN4" s="112">
        <v>34560</v>
      </c>
      <c r="AO4" s="62">
        <f>SUM(Table4[[#This Row],[Jul-20]:[Jun-21]])</f>
        <v>978940</v>
      </c>
      <c r="AP4" s="112">
        <v>43520</v>
      </c>
      <c r="AQ4" s="112">
        <v>47680</v>
      </c>
      <c r="AR4" s="112">
        <v>56960</v>
      </c>
      <c r="AS4" s="112">
        <v>56000</v>
      </c>
      <c r="AT4" s="112">
        <v>47360</v>
      </c>
      <c r="AU4" s="112">
        <v>42880</v>
      </c>
      <c r="AV4" s="112">
        <v>35200</v>
      </c>
      <c r="AW4" s="112">
        <v>36800</v>
      </c>
      <c r="AX4" s="112">
        <v>45440</v>
      </c>
      <c r="AY4" s="112">
        <v>47680</v>
      </c>
      <c r="AZ4" s="112">
        <v>46400</v>
      </c>
      <c r="BA4" s="112">
        <v>46400</v>
      </c>
      <c r="BB4" s="62">
        <f>SUM(Table4[[#This Row],[Jul-21]:[Jun-22]])</f>
        <v>552320</v>
      </c>
      <c r="BC4" s="45">
        <v>63040</v>
      </c>
      <c r="BD4" s="45">
        <v>63680</v>
      </c>
      <c r="BE4" s="45">
        <v>63360</v>
      </c>
      <c r="BF4" s="45">
        <v>65280</v>
      </c>
      <c r="BG4" s="45">
        <v>48320</v>
      </c>
      <c r="BH4" s="45">
        <v>45760</v>
      </c>
      <c r="BI4" s="87">
        <v>64640</v>
      </c>
      <c r="BJ4" s="45">
        <v>9600</v>
      </c>
      <c r="BK4" s="45">
        <v>43200</v>
      </c>
      <c r="BL4" s="45">
        <v>45760</v>
      </c>
      <c r="BM4" s="45">
        <v>35573</v>
      </c>
      <c r="BN4" s="45">
        <v>23825</v>
      </c>
      <c r="BO4" s="98">
        <f>SUM(Table4[[#This Row],[22-Jul]:[23-Jun]])</f>
        <v>572038</v>
      </c>
      <c r="BP4" s="45">
        <v>39341</v>
      </c>
      <c r="BQ4" s="45">
        <v>57156</v>
      </c>
      <c r="BR4" s="45">
        <v>22124</v>
      </c>
      <c r="BS4" s="45">
        <v>20072</v>
      </c>
      <c r="BT4" s="45">
        <v>16907</v>
      </c>
      <c r="BU4" s="87">
        <v>14896</v>
      </c>
      <c r="BV4" s="45">
        <v>13187</v>
      </c>
      <c r="BW4" s="45">
        <v>14405</v>
      </c>
      <c r="BX4" s="45">
        <v>14645</v>
      </c>
      <c r="BY4" s="45">
        <v>14500</v>
      </c>
      <c r="BZ4" s="45">
        <v>17700</v>
      </c>
      <c r="CA4" s="45">
        <v>14377</v>
      </c>
      <c r="CB4" s="125">
        <f>SUM(Table4[[#This Row],[Jul-24]:[Jun-24]])</f>
        <v>259310</v>
      </c>
    </row>
    <row r="5" spans="1:81" x14ac:dyDescent="0.25">
      <c r="A5" s="54" t="s">
        <v>4</v>
      </c>
      <c r="B5" s="75" t="s">
        <v>101</v>
      </c>
      <c r="C5" s="27">
        <v>3969</v>
      </c>
      <c r="D5" s="27">
        <v>4386</v>
      </c>
      <c r="E5" s="27">
        <v>4257</v>
      </c>
      <c r="F5" s="27">
        <v>4087</v>
      </c>
      <c r="G5" s="27">
        <v>4237</v>
      </c>
      <c r="H5" s="27">
        <v>4053</v>
      </c>
      <c r="I5" s="27">
        <v>4158</v>
      </c>
      <c r="J5" s="27">
        <v>4266</v>
      </c>
      <c r="K5" s="27">
        <v>4356</v>
      </c>
      <c r="L5" s="27">
        <v>4239</v>
      </c>
      <c r="M5" s="27">
        <v>2182</v>
      </c>
      <c r="N5" s="27">
        <v>4585</v>
      </c>
      <c r="O5" s="62">
        <f>SUM(Table4[[#This Row],[Jul-18]:[Jun-19]])</f>
        <v>48775</v>
      </c>
      <c r="P5" s="27">
        <v>4554</v>
      </c>
      <c r="Q5" s="27">
        <v>4783</v>
      </c>
      <c r="R5" s="27">
        <v>4679</v>
      </c>
      <c r="S5" s="27">
        <v>4595</v>
      </c>
      <c r="T5" s="27">
        <v>4513</v>
      </c>
      <c r="U5" s="27">
        <v>4526</v>
      </c>
      <c r="V5" s="27">
        <v>4532</v>
      </c>
      <c r="W5" s="27">
        <v>4569</v>
      </c>
      <c r="X5" s="27">
        <v>4525</v>
      </c>
      <c r="Y5" s="27">
        <v>4193</v>
      </c>
      <c r="Z5" s="27">
        <v>4255</v>
      </c>
      <c r="AA5" s="27">
        <v>4223</v>
      </c>
      <c r="AB5" s="62">
        <f>SUM(Table4[[#This Row],[Jul-19]:[Jun-20]])</f>
        <v>53947</v>
      </c>
      <c r="AC5" s="27">
        <v>4144</v>
      </c>
      <c r="AD5" s="27">
        <v>4188</v>
      </c>
      <c r="AE5" s="27">
        <v>4200</v>
      </c>
      <c r="AF5" s="27">
        <v>4014</v>
      </c>
      <c r="AG5" s="27">
        <v>3961</v>
      </c>
      <c r="AH5" s="27">
        <v>4007</v>
      </c>
      <c r="AI5" s="27">
        <v>3896</v>
      </c>
      <c r="AJ5" s="27">
        <v>6483</v>
      </c>
      <c r="AK5" s="27">
        <v>4519</v>
      </c>
      <c r="AL5" s="27">
        <v>11258</v>
      </c>
      <c r="AM5" s="27">
        <v>10960</v>
      </c>
      <c r="AN5" s="27">
        <v>9259</v>
      </c>
      <c r="AO5" s="62">
        <f>SUM(Table4[[#This Row],[Jul-20]:[Jun-21]])</f>
        <v>70889</v>
      </c>
      <c r="AP5" s="27">
        <v>10824</v>
      </c>
      <c r="AQ5" s="27">
        <v>9312</v>
      </c>
      <c r="AR5" s="27">
        <v>9536</v>
      </c>
      <c r="AS5" s="27">
        <v>5124</v>
      </c>
      <c r="AT5" s="27">
        <v>2779</v>
      </c>
      <c r="AU5" s="27">
        <v>3163</v>
      </c>
      <c r="AV5" s="27">
        <v>4050</v>
      </c>
      <c r="AW5" s="27">
        <v>3202</v>
      </c>
      <c r="AX5" s="27">
        <v>3742</v>
      </c>
      <c r="AY5" s="27">
        <v>5616</v>
      </c>
      <c r="AZ5" s="27">
        <v>3724</v>
      </c>
      <c r="BA5" s="27">
        <v>4295</v>
      </c>
      <c r="BB5" s="62">
        <f>SUM(Table4[[#This Row],[Jul-21]:[Jun-22]])</f>
        <v>65367</v>
      </c>
      <c r="BC5" s="84">
        <v>8331</v>
      </c>
      <c r="BD5" s="84">
        <v>8515</v>
      </c>
      <c r="BE5" s="84">
        <v>9654</v>
      </c>
      <c r="BF5" s="84">
        <v>7396</v>
      </c>
      <c r="BG5" s="84">
        <v>3263</v>
      </c>
      <c r="BH5" s="84">
        <v>3766</v>
      </c>
      <c r="BI5" s="89">
        <v>3032</v>
      </c>
      <c r="BJ5" s="84">
        <v>3342</v>
      </c>
      <c r="BK5" s="84">
        <v>3389</v>
      </c>
      <c r="BL5" s="84">
        <v>3257</v>
      </c>
      <c r="BM5" s="84">
        <v>3593</v>
      </c>
      <c r="BN5" s="84">
        <v>3794</v>
      </c>
      <c r="BO5" s="98">
        <f>SUM(Table4[[#This Row],[22-Jul]:[23-Jun]])</f>
        <v>61332</v>
      </c>
      <c r="BP5" s="84">
        <v>8383</v>
      </c>
      <c r="BQ5" s="84">
        <v>10221</v>
      </c>
      <c r="BR5" s="84">
        <v>7180</v>
      </c>
      <c r="BS5" s="84">
        <v>4773</v>
      </c>
      <c r="BT5" s="84">
        <v>3777</v>
      </c>
      <c r="BU5" s="84">
        <v>4395</v>
      </c>
      <c r="BV5" s="89">
        <v>5287</v>
      </c>
      <c r="BW5" s="84">
        <v>4267</v>
      </c>
      <c r="BX5" s="84">
        <v>3905</v>
      </c>
      <c r="BY5" s="84">
        <v>4274</v>
      </c>
      <c r="BZ5" s="84">
        <v>5345</v>
      </c>
      <c r="CA5" s="84">
        <v>10948</v>
      </c>
      <c r="CB5" s="98">
        <f>SUM(Table4[[#This Row],[Jul-24]:[Jun-24]])</f>
        <v>72755</v>
      </c>
    </row>
    <row r="6" spans="1:81" x14ac:dyDescent="0.25">
      <c r="A6" s="54" t="s">
        <v>4</v>
      </c>
      <c r="B6" s="77" t="s">
        <v>102</v>
      </c>
      <c r="C6" s="28">
        <v>3094</v>
      </c>
      <c r="D6" s="28">
        <v>3192</v>
      </c>
      <c r="E6" s="28">
        <v>3187</v>
      </c>
      <c r="F6" s="28">
        <v>3007</v>
      </c>
      <c r="G6" s="28">
        <v>3122</v>
      </c>
      <c r="H6" s="28">
        <v>3251</v>
      </c>
      <c r="I6" s="28">
        <v>3474</v>
      </c>
      <c r="J6" s="28">
        <v>3644</v>
      </c>
      <c r="K6" s="28">
        <v>3633</v>
      </c>
      <c r="L6" s="28">
        <v>3475</v>
      </c>
      <c r="M6" s="28">
        <v>1596</v>
      </c>
      <c r="N6" s="28">
        <v>3348</v>
      </c>
      <c r="O6" s="62">
        <f>SUM(Table4[[#This Row],[Jul-18]:[Jun-19]])</f>
        <v>38023</v>
      </c>
      <c r="P6" s="28">
        <v>3934</v>
      </c>
      <c r="Q6" s="28">
        <v>3765</v>
      </c>
      <c r="R6" s="28">
        <v>3617</v>
      </c>
      <c r="S6" s="28">
        <v>3484</v>
      </c>
      <c r="T6" s="28">
        <v>3504</v>
      </c>
      <c r="U6" s="28">
        <v>3524</v>
      </c>
      <c r="V6" s="28">
        <v>3524</v>
      </c>
      <c r="W6" s="28">
        <v>3309</v>
      </c>
      <c r="X6" s="28">
        <v>3391</v>
      </c>
      <c r="Y6" s="28">
        <v>3149</v>
      </c>
      <c r="Z6" s="28">
        <v>3197</v>
      </c>
      <c r="AA6" s="28">
        <v>3200</v>
      </c>
      <c r="AB6" s="62">
        <f>SUM(Table4[[#This Row],[Jul-19]:[Jun-20]])</f>
        <v>41598</v>
      </c>
      <c r="AC6" s="28">
        <v>3125</v>
      </c>
      <c r="AD6" s="28">
        <v>3140</v>
      </c>
      <c r="AE6" s="28">
        <v>3150</v>
      </c>
      <c r="AF6" s="28">
        <v>3244</v>
      </c>
      <c r="AG6" s="28">
        <v>3418</v>
      </c>
      <c r="AH6" s="28">
        <v>3318</v>
      </c>
      <c r="AI6" s="28">
        <v>2909</v>
      </c>
      <c r="AJ6" s="28">
        <v>615</v>
      </c>
      <c r="AK6" s="28">
        <v>491</v>
      </c>
      <c r="AL6" s="28">
        <v>763</v>
      </c>
      <c r="AM6" s="28">
        <v>559</v>
      </c>
      <c r="AN6" s="28">
        <v>584</v>
      </c>
      <c r="AO6" s="62">
        <f>SUM(Table4[[#This Row],[Jul-20]:[Jun-21]])</f>
        <v>25316</v>
      </c>
      <c r="AP6" s="28">
        <v>1209</v>
      </c>
      <c r="AQ6" s="28">
        <v>1596</v>
      </c>
      <c r="AR6" s="28">
        <v>2143</v>
      </c>
      <c r="AS6" s="28">
        <v>1571</v>
      </c>
      <c r="AT6" s="28">
        <v>1096</v>
      </c>
      <c r="AU6" s="28">
        <v>1344</v>
      </c>
      <c r="AV6" s="28">
        <v>1784</v>
      </c>
      <c r="AW6" s="28">
        <v>733</v>
      </c>
      <c r="AX6" s="28">
        <v>810</v>
      </c>
      <c r="AY6" s="28">
        <v>740</v>
      </c>
      <c r="AZ6" s="28">
        <v>720</v>
      </c>
      <c r="BA6" s="28">
        <v>0</v>
      </c>
      <c r="BB6" s="62">
        <f>SUM(Table4[[#This Row],[Jul-21]:[Jun-22]])</f>
        <v>13746</v>
      </c>
      <c r="BC6" s="65">
        <v>4953</v>
      </c>
      <c r="BD6" s="65">
        <v>2126</v>
      </c>
      <c r="BE6" s="65"/>
      <c r="BF6" s="65"/>
      <c r="BG6" s="65"/>
      <c r="BH6" s="65"/>
      <c r="BI6" s="88"/>
      <c r="BJ6" s="65"/>
      <c r="BK6" s="65"/>
      <c r="BL6" s="65"/>
      <c r="BM6" s="65"/>
      <c r="BN6" s="65"/>
      <c r="BO6" s="98">
        <f>SUM(Table4[[#This Row],[22-Jul]:[23-Jun]])</f>
        <v>7079</v>
      </c>
      <c r="BP6" s="65"/>
      <c r="BQ6" s="65"/>
      <c r="BR6" s="65"/>
      <c r="BS6" s="65"/>
      <c r="BT6" s="65"/>
      <c r="BU6" s="65"/>
      <c r="BV6" s="88"/>
      <c r="BW6" s="65"/>
      <c r="BX6" s="65"/>
      <c r="BY6" s="65"/>
      <c r="BZ6" s="65"/>
      <c r="CA6" s="65"/>
      <c r="CB6" s="98">
        <f>SUM(Table4[[#This Row],[Jul-24]:[Jun-24]])</f>
        <v>0</v>
      </c>
    </row>
    <row r="7" spans="1:81" x14ac:dyDescent="0.25">
      <c r="A7" s="54" t="s">
        <v>103</v>
      </c>
      <c r="B7" s="74" t="s">
        <v>104</v>
      </c>
      <c r="C7" s="28">
        <v>38782</v>
      </c>
      <c r="D7" s="28">
        <v>36501</v>
      </c>
      <c r="E7" s="28">
        <v>36939</v>
      </c>
      <c r="F7" s="28">
        <v>36422</v>
      </c>
      <c r="G7" s="28">
        <v>36511</v>
      </c>
      <c r="H7" s="28">
        <v>33422</v>
      </c>
      <c r="I7" s="28">
        <v>33799</v>
      </c>
      <c r="J7" s="28">
        <v>34122</v>
      </c>
      <c r="K7" s="28">
        <v>36557</v>
      </c>
      <c r="L7" s="28">
        <v>35678</v>
      </c>
      <c r="M7" s="28">
        <v>19578</v>
      </c>
      <c r="N7" s="28">
        <v>33240</v>
      </c>
      <c r="O7" s="62">
        <f>SUM(Table4[[#This Row],[Jul-18]:[Jun-19]])</f>
        <v>411551</v>
      </c>
      <c r="P7" s="28">
        <v>32477</v>
      </c>
      <c r="Q7" s="28">
        <v>34551</v>
      </c>
      <c r="R7" s="28">
        <v>32656</v>
      </c>
      <c r="S7" s="28">
        <v>33277</v>
      </c>
      <c r="T7" s="28">
        <v>33645</v>
      </c>
      <c r="U7" s="28">
        <v>33392</v>
      </c>
      <c r="V7" s="28">
        <v>33347</v>
      </c>
      <c r="W7" s="28">
        <v>33434</v>
      </c>
      <c r="X7" s="28">
        <v>34014</v>
      </c>
      <c r="Y7" s="28">
        <v>32812</v>
      </c>
      <c r="Z7" s="28">
        <v>31949</v>
      </c>
      <c r="AA7" s="28">
        <v>32100</v>
      </c>
      <c r="AB7" s="62">
        <f>SUM(Table4[[#This Row],[Jul-19]:[Jun-20]])</f>
        <v>397654</v>
      </c>
      <c r="AC7" s="28">
        <v>31255</v>
      </c>
      <c r="AD7" s="28">
        <v>30125</v>
      </c>
      <c r="AE7" s="28">
        <v>33701</v>
      </c>
      <c r="AF7" s="28">
        <v>30411</v>
      </c>
      <c r="AG7" s="28">
        <v>31254</v>
      </c>
      <c r="AH7" s="28">
        <v>30041</v>
      </c>
      <c r="AI7" s="28">
        <v>30277</v>
      </c>
      <c r="AJ7" s="55">
        <f>AVERAGE(Table4[[#This Row],[Feb-20]],Table4[[#This Row],[Feb-19]])</f>
        <v>33778</v>
      </c>
      <c r="AK7" s="55">
        <f>AVERAGE(Table4[[#This Row],[Mar-20]],Table4[[#This Row],[Mar-19]])</f>
        <v>35285.5</v>
      </c>
      <c r="AL7" s="28">
        <v>12209</v>
      </c>
      <c r="AM7" s="28">
        <v>10292</v>
      </c>
      <c r="AN7" s="28">
        <v>10899</v>
      </c>
      <c r="AO7" s="62">
        <f>SUM(Table4[[#This Row],[Jul-20]:[Jun-21]])</f>
        <v>319527.5</v>
      </c>
      <c r="AP7" s="28">
        <v>10571</v>
      </c>
      <c r="AQ7" s="55">
        <v>20295</v>
      </c>
      <c r="AR7" s="28">
        <v>38498</v>
      </c>
      <c r="AS7" s="28">
        <v>31879</v>
      </c>
      <c r="AT7" s="28">
        <v>27025</v>
      </c>
      <c r="AU7" s="28">
        <v>33678</v>
      </c>
      <c r="AV7" s="28">
        <v>17394</v>
      </c>
      <c r="AW7" s="28">
        <v>35287</v>
      </c>
      <c r="AX7" s="28">
        <v>39479</v>
      </c>
      <c r="AY7" s="28">
        <v>33229</v>
      </c>
      <c r="AZ7" s="28">
        <v>26570</v>
      </c>
      <c r="BA7" s="28">
        <v>26570</v>
      </c>
      <c r="BB7" s="62">
        <f>SUM(Table4[[#This Row],[Jul-21]:[Jun-22]])</f>
        <v>340475</v>
      </c>
      <c r="BC7" s="90">
        <v>4394</v>
      </c>
      <c r="BD7" s="91">
        <v>30000</v>
      </c>
      <c r="BE7" s="65">
        <v>30000</v>
      </c>
      <c r="BF7" s="65">
        <v>25000</v>
      </c>
      <c r="BG7" s="65">
        <v>37820</v>
      </c>
      <c r="BH7" s="65">
        <v>44988</v>
      </c>
      <c r="BI7" s="92">
        <v>16760</v>
      </c>
      <c r="BJ7" s="65">
        <v>46124</v>
      </c>
      <c r="BK7" s="65">
        <v>52772</v>
      </c>
      <c r="BL7" s="65">
        <v>44171</v>
      </c>
      <c r="BM7" s="65">
        <v>29558</v>
      </c>
      <c r="BN7" s="65">
        <v>12733</v>
      </c>
      <c r="BO7" s="98">
        <f>SUM(Table4[[#This Row],[22-Jul]:[23-Jun]])</f>
        <v>374320</v>
      </c>
      <c r="BP7" s="90">
        <v>25805</v>
      </c>
      <c r="BQ7" s="91">
        <v>33900</v>
      </c>
      <c r="BR7" s="65">
        <v>41421</v>
      </c>
      <c r="BS7" s="65">
        <v>32939</v>
      </c>
      <c r="BT7" s="65">
        <v>30474</v>
      </c>
      <c r="BU7" s="65">
        <v>37256</v>
      </c>
      <c r="BV7" s="92">
        <v>35240</v>
      </c>
      <c r="BW7" s="65">
        <v>41360</v>
      </c>
      <c r="BX7" s="65">
        <v>38434</v>
      </c>
      <c r="BY7" s="65">
        <v>41013</v>
      </c>
      <c r="BZ7" s="65">
        <v>28168</v>
      </c>
      <c r="CA7" s="65">
        <v>12107</v>
      </c>
      <c r="CB7" s="98">
        <f>SUM(Table4[[#This Row],[Jul-24]:[Jun-24]])</f>
        <v>398117</v>
      </c>
    </row>
    <row r="8" spans="1:81" x14ac:dyDescent="0.25">
      <c r="A8" s="54" t="s">
        <v>103</v>
      </c>
      <c r="B8" t="s">
        <v>105</v>
      </c>
      <c r="C8" s="27">
        <v>10050</v>
      </c>
      <c r="D8" s="27">
        <v>10198</v>
      </c>
      <c r="E8" s="27">
        <v>10467</v>
      </c>
      <c r="F8" s="27">
        <v>10451</v>
      </c>
      <c r="G8" s="27">
        <v>10233</v>
      </c>
      <c r="H8" s="27">
        <v>10327</v>
      </c>
      <c r="I8" s="27">
        <v>10176</v>
      </c>
      <c r="J8" s="27">
        <v>10354</v>
      </c>
      <c r="K8" s="27">
        <v>10374</v>
      </c>
      <c r="L8" s="27">
        <v>10721</v>
      </c>
      <c r="M8" s="27">
        <v>5043</v>
      </c>
      <c r="N8" s="27">
        <v>10035</v>
      </c>
      <c r="O8" s="62">
        <f>SUM(Table4[[#This Row],[Jul-18]:[Jun-19]])</f>
        <v>118429</v>
      </c>
      <c r="P8" s="27">
        <v>10048</v>
      </c>
      <c r="Q8" s="27">
        <v>8956</v>
      </c>
      <c r="R8" s="27">
        <v>10123</v>
      </c>
      <c r="S8" s="27">
        <v>10024</v>
      </c>
      <c r="T8" s="27">
        <v>10065</v>
      </c>
      <c r="U8" s="27">
        <v>10102</v>
      </c>
      <c r="V8" s="27">
        <v>10142</v>
      </c>
      <c r="W8" s="27">
        <v>10210</v>
      </c>
      <c r="X8" s="27">
        <v>10022</v>
      </c>
      <c r="Y8" s="27">
        <v>10558</v>
      </c>
      <c r="Z8" s="27">
        <v>10433</v>
      </c>
      <c r="AA8" s="27">
        <v>10846</v>
      </c>
      <c r="AB8" s="62">
        <f>SUM(Table4[[#This Row],[Jul-19]:[Jun-20]])</f>
        <v>121529</v>
      </c>
      <c r="AC8" s="27">
        <v>10127</v>
      </c>
      <c r="AD8" s="27">
        <v>8897</v>
      </c>
      <c r="AE8" s="27">
        <v>7996</v>
      </c>
      <c r="AF8" s="27">
        <v>8429</v>
      </c>
      <c r="AG8" s="27">
        <v>8802</v>
      </c>
      <c r="AH8" s="27">
        <v>9218</v>
      </c>
      <c r="AI8" s="27">
        <v>8010</v>
      </c>
      <c r="AJ8" s="27">
        <v>10000</v>
      </c>
      <c r="AK8" s="27">
        <v>2171</v>
      </c>
      <c r="AL8" s="27">
        <v>10829</v>
      </c>
      <c r="AM8" s="27">
        <v>9000</v>
      </c>
      <c r="AN8" s="27">
        <v>9000</v>
      </c>
      <c r="AO8" s="62">
        <f>SUM(Table4[[#This Row],[Jul-20]:[Jun-21]])</f>
        <v>102479</v>
      </c>
      <c r="AP8" s="27">
        <v>0</v>
      </c>
      <c r="AQ8" s="27">
        <v>9000</v>
      </c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62">
        <f>SUM(Table4[[#This Row],[Jul-21]:[Jun-22]])</f>
        <v>9000</v>
      </c>
      <c r="BC8" s="82">
        <v>4394</v>
      </c>
      <c r="BD8" s="84"/>
      <c r="BE8" s="84">
        <v>33362</v>
      </c>
      <c r="BF8" s="84">
        <v>24195</v>
      </c>
      <c r="BG8" s="84">
        <v>21866</v>
      </c>
      <c r="BH8" s="84">
        <v>31648</v>
      </c>
      <c r="BI8" s="84">
        <v>13810</v>
      </c>
      <c r="BJ8" s="84">
        <v>31412</v>
      </c>
      <c r="BK8" s="65">
        <v>33998</v>
      </c>
      <c r="BL8" s="65">
        <v>27888</v>
      </c>
      <c r="BM8" s="65">
        <v>20161</v>
      </c>
      <c r="BN8" s="65">
        <v>11386</v>
      </c>
      <c r="BO8" s="98">
        <f>SUM(Table4[[#This Row],[22-Jul]:[23-Jun]])</f>
        <v>254120</v>
      </c>
      <c r="BP8" s="82">
        <v>6278</v>
      </c>
      <c r="BQ8" s="84">
        <v>5663</v>
      </c>
      <c r="BR8" s="84">
        <v>8374</v>
      </c>
      <c r="BS8" s="84">
        <v>9443</v>
      </c>
      <c r="BT8" s="84">
        <v>8801</v>
      </c>
      <c r="BU8" s="84">
        <v>8209</v>
      </c>
      <c r="BV8" s="84">
        <v>5608</v>
      </c>
      <c r="BW8" s="84">
        <v>8163</v>
      </c>
      <c r="BX8" s="65">
        <v>7677</v>
      </c>
      <c r="BY8" s="65">
        <v>8605</v>
      </c>
      <c r="BZ8" s="65">
        <v>7187</v>
      </c>
      <c r="CA8" s="65">
        <v>7000</v>
      </c>
      <c r="CB8" s="98">
        <f>SUM(Table4[[#This Row],[Jul-24]:[Jun-24]])</f>
        <v>91008</v>
      </c>
    </row>
    <row r="9" spans="1:81" x14ac:dyDescent="0.25">
      <c r="A9" s="54" t="s">
        <v>103</v>
      </c>
      <c r="B9" s="73" t="s">
        <v>10</v>
      </c>
      <c r="C9" s="28">
        <v>24511</v>
      </c>
      <c r="D9" s="28">
        <v>27000</v>
      </c>
      <c r="E9" s="28">
        <v>27940</v>
      </c>
      <c r="F9" s="28">
        <v>24717</v>
      </c>
      <c r="G9" s="28">
        <v>27848</v>
      </c>
      <c r="H9" s="28">
        <v>28908</v>
      </c>
      <c r="I9" s="28">
        <v>29294</v>
      </c>
      <c r="J9" s="28">
        <v>27942</v>
      </c>
      <c r="K9" s="28">
        <v>25923</v>
      </c>
      <c r="L9" s="28">
        <v>27318</v>
      </c>
      <c r="M9" s="28">
        <v>13522</v>
      </c>
      <c r="N9" s="28">
        <v>22292</v>
      </c>
      <c r="O9" s="62">
        <f>SUM(Table4[[#This Row],[Jul-18]:[Jun-19]])</f>
        <v>307215</v>
      </c>
      <c r="P9" s="28">
        <v>24522</v>
      </c>
      <c r="Q9" s="28">
        <v>21121</v>
      </c>
      <c r="R9" s="28">
        <v>23456</v>
      </c>
      <c r="S9" s="28">
        <v>22199</v>
      </c>
      <c r="T9" s="28">
        <v>22386</v>
      </c>
      <c r="U9" s="28">
        <v>22174</v>
      </c>
      <c r="V9" s="28">
        <v>22272</v>
      </c>
      <c r="W9" s="28">
        <v>22129</v>
      </c>
      <c r="X9" s="28">
        <v>22487</v>
      </c>
      <c r="Y9" s="28">
        <v>21454</v>
      </c>
      <c r="Z9" s="28">
        <v>21745</v>
      </c>
      <c r="AA9" s="28">
        <v>21685</v>
      </c>
      <c r="AB9" s="62">
        <f>SUM(Table4[[#This Row],[Jul-19]:[Jun-20]])</f>
        <v>267630</v>
      </c>
      <c r="AC9" s="28">
        <v>22011</v>
      </c>
      <c r="AD9" s="28">
        <v>20984</v>
      </c>
      <c r="AE9" s="28">
        <v>22712</v>
      </c>
      <c r="AF9" s="28">
        <v>21365</v>
      </c>
      <c r="AG9" s="28">
        <v>20562</v>
      </c>
      <c r="AH9" s="28">
        <v>20636</v>
      </c>
      <c r="AI9" s="28">
        <v>20144</v>
      </c>
      <c r="AJ9" s="28">
        <v>20194</v>
      </c>
      <c r="AK9" s="28">
        <v>39171</v>
      </c>
      <c r="AL9" s="28">
        <v>35000</v>
      </c>
      <c r="AM9" s="28">
        <v>12910</v>
      </c>
      <c r="AN9" s="28">
        <v>15369</v>
      </c>
      <c r="AO9" s="62">
        <f>SUM(Table4[[#This Row],[Jul-20]:[Jun-21]])</f>
        <v>271058</v>
      </c>
      <c r="AP9" s="28">
        <v>14220</v>
      </c>
      <c r="AQ9" s="28">
        <f>AVERAGE(Table4[[#This Row],[Aug-20]],Table4[[#This Row],[Aug-19]],Table4[[#This Row],[Aug-18]])</f>
        <v>23035</v>
      </c>
      <c r="AR9" s="28">
        <v>49491</v>
      </c>
      <c r="AS9" s="28">
        <v>45733</v>
      </c>
      <c r="AT9" s="28">
        <v>37587</v>
      </c>
      <c r="AU9" s="28">
        <v>48052</v>
      </c>
      <c r="AV9" s="28">
        <v>46203</v>
      </c>
      <c r="AW9" s="28">
        <v>45000</v>
      </c>
      <c r="AX9" s="28">
        <v>64892</v>
      </c>
      <c r="AY9" s="28">
        <v>54208</v>
      </c>
      <c r="AZ9" s="28">
        <v>42838</v>
      </c>
      <c r="BA9" s="28">
        <v>42838</v>
      </c>
      <c r="BB9" s="62">
        <f>SUM(Table4[[#This Row],[Jul-21]:[Jun-22]])</f>
        <v>514097</v>
      </c>
      <c r="BC9" s="83">
        <v>12243</v>
      </c>
      <c r="BD9" s="65">
        <v>47103</v>
      </c>
      <c r="BE9" s="65">
        <v>8971</v>
      </c>
      <c r="BF9" s="65">
        <v>10144</v>
      </c>
      <c r="BG9" s="65">
        <v>9011</v>
      </c>
      <c r="BH9" s="65">
        <v>9745</v>
      </c>
      <c r="BI9" s="92">
        <v>5666</v>
      </c>
      <c r="BJ9" s="84">
        <v>8609</v>
      </c>
      <c r="BK9" s="84">
        <v>9029</v>
      </c>
      <c r="BL9" s="84">
        <v>9165</v>
      </c>
      <c r="BM9" s="84">
        <v>7710</v>
      </c>
      <c r="BN9" s="84">
        <v>5659</v>
      </c>
      <c r="BO9" s="98">
        <f>SUM(Table4[[#This Row],[22-Jul]:[23-Jun]])</f>
        <v>143055</v>
      </c>
      <c r="BP9" s="83">
        <v>19434</v>
      </c>
      <c r="BQ9" s="65">
        <v>17602</v>
      </c>
      <c r="BR9" s="65">
        <v>27204</v>
      </c>
      <c r="BS9" s="65">
        <v>20554</v>
      </c>
      <c r="BT9" s="65">
        <v>19396</v>
      </c>
      <c r="BU9" s="65">
        <v>23160</v>
      </c>
      <c r="BV9" s="92">
        <v>21684</v>
      </c>
      <c r="BW9" s="84">
        <v>26418</v>
      </c>
      <c r="BX9" s="84">
        <v>24579</v>
      </c>
      <c r="BY9" s="84">
        <v>24650</v>
      </c>
      <c r="BZ9" s="84">
        <v>16933</v>
      </c>
      <c r="CA9" s="84">
        <v>15000</v>
      </c>
      <c r="CB9" s="98">
        <f>SUM(Table4[[#This Row],[Jul-24]:[Jun-24]])</f>
        <v>256614</v>
      </c>
    </row>
    <row r="10" spans="1:81" x14ac:dyDescent="0.25">
      <c r="A10" s="54" t="s">
        <v>4</v>
      </c>
      <c r="B10" s="73" t="s">
        <v>3</v>
      </c>
      <c r="C10" s="27">
        <v>3807</v>
      </c>
      <c r="D10" s="27">
        <v>3572</v>
      </c>
      <c r="E10" s="27">
        <v>3347</v>
      </c>
      <c r="F10" s="27">
        <v>3538</v>
      </c>
      <c r="G10" s="27">
        <v>2990</v>
      </c>
      <c r="H10" s="27">
        <v>3190</v>
      </c>
      <c r="I10" s="27">
        <v>3156</v>
      </c>
      <c r="J10" s="27">
        <v>3078</v>
      </c>
      <c r="K10" s="27">
        <v>3166</v>
      </c>
      <c r="L10" s="27">
        <v>3311</v>
      </c>
      <c r="M10" s="27">
        <v>1626</v>
      </c>
      <c r="N10" s="27">
        <v>2542</v>
      </c>
      <c r="O10" s="62">
        <f>SUM(Table4[[#This Row],[Jul-18]:[Jun-19]])</f>
        <v>37323</v>
      </c>
      <c r="P10" s="27">
        <v>3281</v>
      </c>
      <c r="Q10" s="27">
        <v>3640</v>
      </c>
      <c r="R10" s="27">
        <v>3454</v>
      </c>
      <c r="S10" s="27">
        <v>3512</v>
      </c>
      <c r="T10" s="27">
        <v>3575</v>
      </c>
      <c r="U10" s="27">
        <v>3502</v>
      </c>
      <c r="V10" s="27">
        <v>3494</v>
      </c>
      <c r="W10" s="27">
        <v>3566</v>
      </c>
      <c r="X10" s="27">
        <v>3593</v>
      </c>
      <c r="Y10" s="27">
        <v>3515</v>
      </c>
      <c r="Z10" s="27">
        <v>3400</v>
      </c>
      <c r="AA10" s="27">
        <v>3428</v>
      </c>
      <c r="AB10" s="62">
        <f>SUM(Table4[[#This Row],[Jul-19]:[Jun-20]])</f>
        <v>41960</v>
      </c>
      <c r="AC10" s="27">
        <v>3191</v>
      </c>
      <c r="AD10" s="27">
        <v>3032</v>
      </c>
      <c r="AE10" s="27">
        <v>3201</v>
      </c>
      <c r="AF10" s="27">
        <v>3139</v>
      </c>
      <c r="AG10" s="27">
        <v>3043</v>
      </c>
      <c r="AH10" s="27">
        <v>3209</v>
      </c>
      <c r="AI10" s="27">
        <v>3310</v>
      </c>
      <c r="AJ10" s="27">
        <v>3819</v>
      </c>
      <c r="AK10" s="27">
        <v>5280</v>
      </c>
      <c r="AL10" s="27">
        <v>5161</v>
      </c>
      <c r="AM10" s="27">
        <v>4509</v>
      </c>
      <c r="AN10" s="27">
        <v>4503</v>
      </c>
      <c r="AO10" s="62">
        <f>SUM(Table4[[#This Row],[Jul-20]:[Jun-21]])</f>
        <v>45397</v>
      </c>
      <c r="AP10" s="27">
        <v>5681</v>
      </c>
      <c r="AQ10" s="27">
        <v>4952</v>
      </c>
      <c r="AR10" s="27">
        <v>4765</v>
      </c>
      <c r="AS10" s="27">
        <v>4750</v>
      </c>
      <c r="AT10" s="27">
        <v>5537</v>
      </c>
      <c r="AU10" s="27">
        <v>4652</v>
      </c>
      <c r="AV10" s="27">
        <v>5814</v>
      </c>
      <c r="AW10" s="27">
        <v>5062</v>
      </c>
      <c r="AX10" s="27">
        <v>4616</v>
      </c>
      <c r="AY10" s="27">
        <v>5673</v>
      </c>
      <c r="AZ10" s="27">
        <v>4750</v>
      </c>
      <c r="BA10" s="27">
        <v>4750</v>
      </c>
      <c r="BB10" s="62">
        <f>SUM(Table4[[#This Row],[Jul-21]:[Jun-22]])</f>
        <v>61002</v>
      </c>
      <c r="BC10" s="84">
        <v>8763</v>
      </c>
      <c r="BD10" s="84">
        <v>6330</v>
      </c>
      <c r="BE10" s="84">
        <v>6202</v>
      </c>
      <c r="BF10" s="84">
        <v>5629</v>
      </c>
      <c r="BG10" s="84">
        <v>4356</v>
      </c>
      <c r="BH10" s="84">
        <v>4762</v>
      </c>
      <c r="BI10" s="89">
        <v>6546</v>
      </c>
      <c r="BJ10" s="84">
        <v>4578</v>
      </c>
      <c r="BK10" s="84">
        <v>5227</v>
      </c>
      <c r="BL10" s="84">
        <v>4284</v>
      </c>
      <c r="BM10" s="84">
        <v>2266</v>
      </c>
      <c r="BN10" s="84">
        <v>3532</v>
      </c>
      <c r="BO10" s="98">
        <f>SUM(Table4[[#This Row],[22-Jul]:[23-Jun]])</f>
        <v>62475</v>
      </c>
      <c r="BP10" s="126">
        <v>22549</v>
      </c>
      <c r="BQ10" s="126">
        <v>16297</v>
      </c>
      <c r="BR10" s="126">
        <v>10738</v>
      </c>
      <c r="BS10" s="126">
        <v>10437</v>
      </c>
      <c r="BT10" s="126">
        <v>10303</v>
      </c>
      <c r="BU10" s="126">
        <v>12692</v>
      </c>
      <c r="BV10" s="126">
        <v>11090</v>
      </c>
      <c r="BW10" s="126">
        <v>10114</v>
      </c>
      <c r="BX10" s="126">
        <v>13707</v>
      </c>
      <c r="BY10" s="126">
        <v>12228</v>
      </c>
      <c r="BZ10" s="126">
        <v>10948</v>
      </c>
      <c r="CA10" s="126">
        <v>10098</v>
      </c>
      <c r="CB10" s="98">
        <f>SUM(Table4[[#This Row],[Jul-24]:[Jun-24]])</f>
        <v>151201</v>
      </c>
    </row>
    <row r="11" spans="1:81" s="105" customFormat="1" x14ac:dyDescent="0.25">
      <c r="A11" s="101" t="s">
        <v>13</v>
      </c>
      <c r="B11" s="107" t="s">
        <v>12</v>
      </c>
      <c r="C11" s="103">
        <v>68857</v>
      </c>
      <c r="D11" s="103">
        <v>68583</v>
      </c>
      <c r="E11" s="103">
        <v>66482</v>
      </c>
      <c r="F11" s="103">
        <v>66861</v>
      </c>
      <c r="G11" s="103">
        <v>68956</v>
      </c>
      <c r="H11" s="103">
        <v>62937</v>
      </c>
      <c r="I11" s="103">
        <v>60559</v>
      </c>
      <c r="J11" s="103">
        <v>61227</v>
      </c>
      <c r="K11" s="103">
        <v>60306</v>
      </c>
      <c r="L11" s="103">
        <v>60894</v>
      </c>
      <c r="M11" s="103">
        <v>32182</v>
      </c>
      <c r="N11" s="103">
        <v>63829</v>
      </c>
      <c r="O11" s="104">
        <f>SUM(Table4[[#This Row],[Jul-18]:[Jun-19]])</f>
        <v>741673</v>
      </c>
      <c r="P11" s="103">
        <v>64478</v>
      </c>
      <c r="Q11" s="103">
        <v>63998</v>
      </c>
      <c r="R11" s="103">
        <v>53762</v>
      </c>
      <c r="S11" s="103">
        <v>62388</v>
      </c>
      <c r="T11" s="103">
        <v>63154</v>
      </c>
      <c r="U11" s="103">
        <v>63198</v>
      </c>
      <c r="V11" s="103">
        <v>64221</v>
      </c>
      <c r="W11" s="103">
        <v>63274</v>
      </c>
      <c r="X11" s="103">
        <v>63842</v>
      </c>
      <c r="Y11" s="103">
        <v>60987</v>
      </c>
      <c r="Z11" s="103">
        <v>61033</v>
      </c>
      <c r="AA11" s="103">
        <v>61944</v>
      </c>
      <c r="AB11" s="104">
        <f>SUM(Table4[[#This Row],[Jul-19]:[Jun-20]])</f>
        <v>746279</v>
      </c>
      <c r="AC11" s="103">
        <v>60123</v>
      </c>
      <c r="AD11" s="103">
        <v>56573</v>
      </c>
      <c r="AE11" s="103">
        <v>59543</v>
      </c>
      <c r="AF11" s="103">
        <v>58572</v>
      </c>
      <c r="AG11" s="103">
        <v>36053</v>
      </c>
      <c r="AH11" s="103">
        <v>43139</v>
      </c>
      <c r="AI11" s="103">
        <v>40347</v>
      </c>
      <c r="AJ11" s="103">
        <v>43000</v>
      </c>
      <c r="AK11" s="103">
        <v>58704</v>
      </c>
      <c r="AL11" s="103">
        <v>30384</v>
      </c>
      <c r="AM11" s="103">
        <v>34477</v>
      </c>
      <c r="AN11" s="103">
        <v>77234</v>
      </c>
      <c r="AO11" s="104">
        <f>SUM(Table4[[#This Row],[Jul-20]:[Jun-21]])</f>
        <v>598149</v>
      </c>
      <c r="AP11" s="103">
        <v>41572</v>
      </c>
      <c r="AQ11" s="103">
        <v>52086</v>
      </c>
      <c r="AR11" s="103">
        <v>49854</v>
      </c>
      <c r="AS11" s="103">
        <v>50114</v>
      </c>
      <c r="AT11" s="103">
        <v>40403</v>
      </c>
      <c r="AU11" s="103">
        <v>37177</v>
      </c>
      <c r="AV11" s="103">
        <v>25861</v>
      </c>
      <c r="AW11" s="103">
        <v>33763</v>
      </c>
      <c r="AX11" s="103">
        <v>38631</v>
      </c>
      <c r="AY11" s="103">
        <v>55529</v>
      </c>
      <c r="AZ11" s="103">
        <v>49472</v>
      </c>
      <c r="BA11" s="103">
        <v>4575</v>
      </c>
      <c r="BB11" s="104">
        <f>SUM(Table4[[#This Row],[Jul-21]:[Jun-22]])</f>
        <v>479037</v>
      </c>
      <c r="BC11" s="108">
        <v>5656</v>
      </c>
      <c r="BD11" s="105">
        <v>58400</v>
      </c>
      <c r="BE11" s="105">
        <v>54450</v>
      </c>
      <c r="BF11" s="105">
        <v>53420</v>
      </c>
      <c r="BG11" s="105">
        <v>45230</v>
      </c>
      <c r="BH11" s="105">
        <v>42480</v>
      </c>
      <c r="BI11" s="105">
        <v>34090</v>
      </c>
      <c r="BJ11" s="105">
        <v>34590</v>
      </c>
      <c r="BK11" s="105">
        <v>36820</v>
      </c>
      <c r="BL11" s="105">
        <v>40860</v>
      </c>
      <c r="BM11" s="105">
        <v>45340</v>
      </c>
      <c r="BN11" s="105">
        <v>41230</v>
      </c>
      <c r="BO11" s="106">
        <f>SUM(Table4[[#This Row],[22-Jul]:[23-Jun]])</f>
        <v>492566</v>
      </c>
      <c r="BP11" s="108">
        <v>54570</v>
      </c>
      <c r="BQ11" s="105">
        <v>54140</v>
      </c>
      <c r="BR11" s="105">
        <v>51500</v>
      </c>
      <c r="BS11" s="105">
        <v>48680</v>
      </c>
      <c r="BT11" s="105">
        <v>41040</v>
      </c>
      <c r="BU11" s="105">
        <v>40310</v>
      </c>
      <c r="BV11" s="105">
        <v>37460</v>
      </c>
      <c r="BW11" s="105">
        <v>37870</v>
      </c>
      <c r="BX11" s="105">
        <v>42210</v>
      </c>
      <c r="BY11" s="105">
        <v>48010</v>
      </c>
      <c r="BZ11" s="105">
        <v>46550</v>
      </c>
      <c r="CA11" s="105">
        <v>54780</v>
      </c>
      <c r="CB11" s="120">
        <f>SUM(Table4[[#This Row],[Jul-24]:[Jun-24]])</f>
        <v>557120</v>
      </c>
    </row>
    <row r="12" spans="1:81" x14ac:dyDescent="0.25">
      <c r="A12" s="54" t="s">
        <v>4</v>
      </c>
      <c r="B12" s="74" t="s">
        <v>8</v>
      </c>
      <c r="C12" s="28">
        <v>38452</v>
      </c>
      <c r="D12" s="28">
        <v>53304</v>
      </c>
      <c r="E12" s="28">
        <v>33848</v>
      </c>
      <c r="F12" s="28">
        <v>42237</v>
      </c>
      <c r="G12" s="28">
        <v>37062</v>
      </c>
      <c r="H12" s="28">
        <v>34423</v>
      </c>
      <c r="I12" s="28">
        <v>34650</v>
      </c>
      <c r="J12" s="28">
        <v>38303</v>
      </c>
      <c r="K12" s="28">
        <v>37290</v>
      </c>
      <c r="L12" s="28">
        <v>33848</v>
      </c>
      <c r="M12" s="28">
        <v>16875</v>
      </c>
      <c r="N12" s="28">
        <v>32989</v>
      </c>
      <c r="O12" s="62">
        <f>SUM(Table4[[#This Row],[Jul-18]:[Jun-19]])</f>
        <v>433281</v>
      </c>
      <c r="P12" s="28">
        <v>33902</v>
      </c>
      <c r="Q12" s="28">
        <v>45606</v>
      </c>
      <c r="R12" s="28">
        <v>43689</v>
      </c>
      <c r="S12" s="28">
        <v>43142</v>
      </c>
      <c r="T12" s="28">
        <v>42985</v>
      </c>
      <c r="U12" s="28">
        <v>42702</v>
      </c>
      <c r="V12" s="28">
        <v>42877</v>
      </c>
      <c r="W12" s="28">
        <v>43014</v>
      </c>
      <c r="X12" s="28">
        <v>43721</v>
      </c>
      <c r="Y12" s="28">
        <v>42502</v>
      </c>
      <c r="Z12" s="28">
        <v>41952</v>
      </c>
      <c r="AA12" s="28">
        <v>42031</v>
      </c>
      <c r="AB12" s="62">
        <f>SUM(Table4[[#This Row],[Jul-19]:[Jun-20]])</f>
        <v>508123</v>
      </c>
      <c r="AC12" s="28">
        <v>41222</v>
      </c>
      <c r="AD12" s="28">
        <v>40679</v>
      </c>
      <c r="AE12" s="28">
        <v>42106</v>
      </c>
      <c r="AF12" s="28">
        <v>40954</v>
      </c>
      <c r="AG12" s="28">
        <v>41259</v>
      </c>
      <c r="AH12" s="28">
        <v>40685</v>
      </c>
      <c r="AI12" s="28">
        <v>40201</v>
      </c>
      <c r="AJ12" s="28">
        <v>15924</v>
      </c>
      <c r="AK12" s="28">
        <v>14797</v>
      </c>
      <c r="AL12" s="28">
        <v>16830</v>
      </c>
      <c r="AM12" s="28">
        <v>15068</v>
      </c>
      <c r="AN12" s="28">
        <v>18602</v>
      </c>
      <c r="AO12" s="62">
        <f>SUM(Table4[[#This Row],[Jul-20]:[Jun-21]])</f>
        <v>368327</v>
      </c>
      <c r="AP12" s="28">
        <v>35817</v>
      </c>
      <c r="AQ12" s="28">
        <v>28725</v>
      </c>
      <c r="AR12" s="28">
        <v>48689</v>
      </c>
      <c r="AS12" s="28">
        <v>43520</v>
      </c>
      <c r="AT12" s="28">
        <v>31541</v>
      </c>
      <c r="AU12" s="28">
        <v>33024</v>
      </c>
      <c r="AV12" s="28">
        <v>29139</v>
      </c>
      <c r="AW12" s="28">
        <v>30957</v>
      </c>
      <c r="AX12" s="28">
        <v>34213</v>
      </c>
      <c r="AY12" s="28">
        <v>38478</v>
      </c>
      <c r="AZ12" s="28">
        <v>34452</v>
      </c>
      <c r="BA12" s="28">
        <v>34457</v>
      </c>
      <c r="BB12" s="62">
        <f>SUM(Table4[[#This Row],[Jul-21]:[Jun-22]])</f>
        <v>423012</v>
      </c>
      <c r="BC12" s="90">
        <v>39403</v>
      </c>
      <c r="BD12" s="65">
        <v>37901</v>
      </c>
      <c r="BE12" s="65">
        <v>37501</v>
      </c>
      <c r="BF12" s="65">
        <v>38272</v>
      </c>
      <c r="BG12" s="65">
        <v>30266</v>
      </c>
      <c r="BH12" s="65">
        <v>29452</v>
      </c>
      <c r="BI12" s="65">
        <v>19844</v>
      </c>
      <c r="BJ12" s="65">
        <v>24411</v>
      </c>
      <c r="BK12" s="65">
        <v>25471</v>
      </c>
      <c r="BL12" s="65">
        <v>25969</v>
      </c>
      <c r="BM12" s="65">
        <v>28254</v>
      </c>
      <c r="BN12" s="65">
        <v>24762</v>
      </c>
      <c r="BO12" s="98">
        <f>SUM(Table4[[#This Row],[22-Jul]:[23-Jun]])</f>
        <v>361506</v>
      </c>
      <c r="BP12" s="90">
        <v>34364</v>
      </c>
      <c r="BQ12" s="65">
        <v>33477</v>
      </c>
      <c r="BR12" s="65">
        <v>36661</v>
      </c>
      <c r="BS12" s="65">
        <v>37775</v>
      </c>
      <c r="BT12" s="65">
        <v>35348</v>
      </c>
      <c r="BU12" s="65">
        <v>32216</v>
      </c>
      <c r="BV12" s="65">
        <v>30519</v>
      </c>
      <c r="BW12" s="65">
        <v>26256</v>
      </c>
      <c r="BX12" s="65">
        <v>26209</v>
      </c>
      <c r="BY12" s="65">
        <v>29246</v>
      </c>
      <c r="BZ12" s="65">
        <v>27970</v>
      </c>
      <c r="CA12" s="65">
        <v>27358</v>
      </c>
      <c r="CB12" s="98">
        <f>SUM(Table4[[#This Row],[Jul-24]:[Jun-24]])</f>
        <v>377399</v>
      </c>
    </row>
    <row r="13" spans="1:81" x14ac:dyDescent="0.25">
      <c r="A13" s="54" t="s">
        <v>103</v>
      </c>
      <c r="B13" s="75" t="s">
        <v>106</v>
      </c>
      <c r="C13" s="27">
        <v>21308</v>
      </c>
      <c r="D13" s="27">
        <v>22892</v>
      </c>
      <c r="E13" s="27">
        <v>21244</v>
      </c>
      <c r="F13" s="27">
        <v>22042</v>
      </c>
      <c r="G13" s="27">
        <v>21599</v>
      </c>
      <c r="H13" s="27">
        <v>20268</v>
      </c>
      <c r="I13" s="27">
        <v>21803</v>
      </c>
      <c r="J13" s="27">
        <v>21173</v>
      </c>
      <c r="K13" s="27">
        <v>22037</v>
      </c>
      <c r="L13" s="27">
        <v>21140</v>
      </c>
      <c r="M13" s="27">
        <v>10224</v>
      </c>
      <c r="N13" s="27">
        <v>21191</v>
      </c>
      <c r="O13" s="62">
        <f>SUM(Table4[[#This Row],[Jul-18]:[Jun-19]])</f>
        <v>246921</v>
      </c>
      <c r="P13" s="27">
        <v>22432</v>
      </c>
      <c r="Q13" s="27">
        <v>22745</v>
      </c>
      <c r="R13" s="27">
        <v>22547</v>
      </c>
      <c r="S13" s="27">
        <v>22016</v>
      </c>
      <c r="T13" s="27">
        <v>22416</v>
      </c>
      <c r="U13" s="27">
        <v>22301</v>
      </c>
      <c r="V13" s="27">
        <v>22399</v>
      </c>
      <c r="W13" s="27">
        <v>23401</v>
      </c>
      <c r="X13" s="27">
        <v>22869</v>
      </c>
      <c r="Y13" s="27">
        <v>18730</v>
      </c>
      <c r="Z13" s="27">
        <v>19765</v>
      </c>
      <c r="AA13" s="27">
        <v>18422</v>
      </c>
      <c r="AB13" s="62">
        <f>SUM(Table4[[#This Row],[Jul-19]:[Jun-20]])</f>
        <v>260043</v>
      </c>
      <c r="AC13" s="27">
        <v>20103</v>
      </c>
      <c r="AD13" s="27">
        <v>19556</v>
      </c>
      <c r="AE13" s="27">
        <v>20920</v>
      </c>
      <c r="AF13" s="27">
        <v>21004</v>
      </c>
      <c r="AG13" s="27">
        <v>19865</v>
      </c>
      <c r="AH13" s="27">
        <v>20014</v>
      </c>
      <c r="AI13" s="27">
        <v>21744</v>
      </c>
      <c r="AJ13" s="27">
        <v>20911</v>
      </c>
      <c r="AK13" s="27">
        <v>20000</v>
      </c>
      <c r="AL13" s="27">
        <v>9925</v>
      </c>
      <c r="AM13" s="27">
        <v>8112</v>
      </c>
      <c r="AN13" s="27">
        <v>9528</v>
      </c>
      <c r="AO13" s="62">
        <f>SUM(Table4[[#This Row],[Jul-20]:[Jun-21]])</f>
        <v>211682</v>
      </c>
      <c r="AP13" s="27">
        <v>15735</v>
      </c>
      <c r="AQ13" s="27">
        <v>15452</v>
      </c>
      <c r="AR13" s="27">
        <v>23283</v>
      </c>
      <c r="AS13" s="27">
        <v>20994</v>
      </c>
      <c r="AT13" s="27">
        <v>16698</v>
      </c>
      <c r="AU13" s="27">
        <v>15282</v>
      </c>
      <c r="AV13" s="27">
        <v>10680</v>
      </c>
      <c r="AW13" s="27">
        <v>17572</v>
      </c>
      <c r="AX13" s="27">
        <v>17503</v>
      </c>
      <c r="AY13" s="27">
        <v>22756</v>
      </c>
      <c r="AZ13" s="27">
        <v>23719</v>
      </c>
      <c r="BA13" s="27">
        <v>21553</v>
      </c>
      <c r="BB13" s="62">
        <f>SUM(Table4[[#This Row],[Jul-21]:[Jun-22]])</f>
        <v>221227</v>
      </c>
      <c r="BC13" s="82">
        <v>25503</v>
      </c>
      <c r="BD13" s="84">
        <v>22341</v>
      </c>
      <c r="BE13" s="84">
        <v>28249</v>
      </c>
      <c r="BF13" s="84">
        <v>28916</v>
      </c>
      <c r="BG13" s="84">
        <v>18749</v>
      </c>
      <c r="BH13" s="84">
        <v>18525</v>
      </c>
      <c r="BI13" s="84">
        <v>12608</v>
      </c>
      <c r="BJ13" s="84">
        <v>15167</v>
      </c>
      <c r="BK13" s="84">
        <v>15992</v>
      </c>
      <c r="BL13" s="84">
        <v>18734</v>
      </c>
      <c r="BM13" s="84">
        <v>20995</v>
      </c>
      <c r="BN13" s="84">
        <v>18415</v>
      </c>
      <c r="BO13" s="98">
        <f>SUM(Table4[[#This Row],[22-Jul]:[23-Jun]])</f>
        <v>244194</v>
      </c>
      <c r="BP13" s="82">
        <v>25032</v>
      </c>
      <c r="BQ13" s="84">
        <v>25964</v>
      </c>
      <c r="BR13" s="84">
        <v>27671</v>
      </c>
      <c r="BS13" s="84">
        <v>25873</v>
      </c>
      <c r="BT13" s="119">
        <v>22581</v>
      </c>
      <c r="BU13" s="84">
        <v>16436</v>
      </c>
      <c r="BV13" s="84">
        <v>15295</v>
      </c>
      <c r="BW13" s="119">
        <v>40041</v>
      </c>
      <c r="BX13" s="119">
        <v>16007</v>
      </c>
      <c r="BY13" s="84">
        <v>29673</v>
      </c>
      <c r="BZ13" s="84">
        <v>19957</v>
      </c>
      <c r="CA13" s="84">
        <v>18429</v>
      </c>
      <c r="CB13" s="120">
        <f>SUM(Table4[[#This Row],[Jul-24]:[Jun-24]])</f>
        <v>282959</v>
      </c>
    </row>
    <row r="14" spans="1:81" x14ac:dyDescent="0.25">
      <c r="A14" s="54" t="s">
        <v>103</v>
      </c>
      <c r="B14" s="73" t="s">
        <v>9</v>
      </c>
      <c r="C14" s="27">
        <v>45361</v>
      </c>
      <c r="D14" s="27">
        <v>49417</v>
      </c>
      <c r="E14" s="27">
        <v>46417</v>
      </c>
      <c r="F14" s="27">
        <v>47185</v>
      </c>
      <c r="G14" s="27">
        <v>43842</v>
      </c>
      <c r="H14" s="27">
        <v>40812</v>
      </c>
      <c r="I14" s="27">
        <v>37110</v>
      </c>
      <c r="J14" s="27">
        <v>40000</v>
      </c>
      <c r="K14" s="27">
        <v>43109</v>
      </c>
      <c r="L14" s="27">
        <v>42105</v>
      </c>
      <c r="M14" s="27">
        <v>21205</v>
      </c>
      <c r="N14" s="27">
        <v>41547</v>
      </c>
      <c r="O14" s="62">
        <f>SUM(Table4[[#This Row],[Jul-18]:[Jun-19]])</f>
        <v>498110</v>
      </c>
      <c r="P14" s="27">
        <v>35270</v>
      </c>
      <c r="Q14" s="27">
        <v>40229</v>
      </c>
      <c r="R14" s="27">
        <v>41132</v>
      </c>
      <c r="S14" s="27">
        <v>42132</v>
      </c>
      <c r="T14" s="27">
        <v>41987</v>
      </c>
      <c r="U14" s="27">
        <v>42100</v>
      </c>
      <c r="V14" s="27">
        <v>41879</v>
      </c>
      <c r="W14" s="27">
        <v>42632</v>
      </c>
      <c r="X14" s="27">
        <v>41025</v>
      </c>
      <c r="Y14" s="27">
        <v>30329</v>
      </c>
      <c r="Z14" s="27">
        <v>34430</v>
      </c>
      <c r="AA14" s="27">
        <v>33747</v>
      </c>
      <c r="AB14" s="62">
        <f>SUM(Table4[[#This Row],[Jul-19]:[Jun-20]])</f>
        <v>466892</v>
      </c>
      <c r="AC14" s="27">
        <v>31272</v>
      </c>
      <c r="AD14" s="27">
        <v>32194</v>
      </c>
      <c r="AE14" s="27">
        <v>31844</v>
      </c>
      <c r="AF14" s="27">
        <v>30741</v>
      </c>
      <c r="AG14" s="27">
        <v>30950</v>
      </c>
      <c r="AH14" s="27">
        <v>31651</v>
      </c>
      <c r="AI14" s="27">
        <v>30255</v>
      </c>
      <c r="AJ14" s="27">
        <v>20549</v>
      </c>
      <c r="AK14" s="27">
        <v>23155</v>
      </c>
      <c r="AL14" s="27">
        <v>27969</v>
      </c>
      <c r="AM14" s="27">
        <v>22276</v>
      </c>
      <c r="AN14" s="27">
        <v>25993</v>
      </c>
      <c r="AO14" s="62">
        <f>SUM(Table4[[#This Row],[Jul-20]:[Jun-21]])</f>
        <v>338849</v>
      </c>
      <c r="AP14" s="27">
        <v>23772</v>
      </c>
      <c r="AQ14" s="27">
        <v>29788</v>
      </c>
      <c r="AR14" s="27">
        <v>45092</v>
      </c>
      <c r="AS14" s="27">
        <v>45020</v>
      </c>
      <c r="AT14" s="27">
        <v>41708</v>
      </c>
      <c r="AU14" s="27">
        <v>41125</v>
      </c>
      <c r="AV14" s="27">
        <v>34171</v>
      </c>
      <c r="AW14" s="27">
        <v>37228</v>
      </c>
      <c r="AX14" s="27">
        <v>39922</v>
      </c>
      <c r="AY14" s="27">
        <v>43360</v>
      </c>
      <c r="AZ14" s="27">
        <v>38837</v>
      </c>
      <c r="BA14" s="27">
        <v>35472</v>
      </c>
      <c r="BB14" s="62">
        <f>SUM(Table4[[#This Row],[Jul-21]:[Jun-22]])</f>
        <v>455495</v>
      </c>
      <c r="BC14" s="93">
        <v>25850</v>
      </c>
      <c r="BD14" s="84">
        <v>41062</v>
      </c>
      <c r="BE14" s="84">
        <v>51481</v>
      </c>
      <c r="BF14" s="84">
        <v>49167</v>
      </c>
      <c r="BG14" s="84">
        <v>41227</v>
      </c>
      <c r="BH14" s="84">
        <v>44848</v>
      </c>
      <c r="BI14" s="84">
        <v>26892</v>
      </c>
      <c r="BJ14" s="84">
        <v>39272</v>
      </c>
      <c r="BK14" s="84">
        <v>43798</v>
      </c>
      <c r="BL14" s="84">
        <v>40013</v>
      </c>
      <c r="BM14" s="84">
        <v>38027</v>
      </c>
      <c r="BN14" s="84">
        <v>32310</v>
      </c>
      <c r="BO14" s="98">
        <f>SUM(Table4[[#This Row],[22-Jul]:[23-Jun]])</f>
        <v>473947</v>
      </c>
      <c r="BP14" s="93">
        <v>41327</v>
      </c>
      <c r="BQ14" s="84">
        <v>47860</v>
      </c>
      <c r="BR14" s="84">
        <v>44659</v>
      </c>
      <c r="BS14" s="84">
        <v>45602</v>
      </c>
      <c r="BT14" s="84">
        <v>41476</v>
      </c>
      <c r="BU14" s="84">
        <v>39850</v>
      </c>
      <c r="BV14" s="84">
        <v>41566</v>
      </c>
      <c r="BW14" s="84">
        <v>42623</v>
      </c>
      <c r="BX14" s="84">
        <v>42968</v>
      </c>
      <c r="BY14" s="84">
        <v>40572</v>
      </c>
      <c r="BZ14" s="84">
        <v>36602</v>
      </c>
      <c r="CA14" s="84">
        <v>34096</v>
      </c>
      <c r="CB14" s="98">
        <f>SUM(Table4[[#This Row],[Jul-24]:[Jun-24]])</f>
        <v>499201</v>
      </c>
    </row>
    <row r="15" spans="1:81" s="105" customFormat="1" x14ac:dyDescent="0.25">
      <c r="A15" s="101" t="s">
        <v>7</v>
      </c>
      <c r="B15" s="102" t="s">
        <v>107</v>
      </c>
      <c r="C15" s="103">
        <v>140620</v>
      </c>
      <c r="D15" s="103">
        <v>145285</v>
      </c>
      <c r="E15" s="103">
        <v>140684</v>
      </c>
      <c r="F15" s="103">
        <v>139811</v>
      </c>
      <c r="G15" s="103">
        <v>140411</v>
      </c>
      <c r="H15" s="103">
        <v>115013</v>
      </c>
      <c r="I15" s="103">
        <v>112100</v>
      </c>
      <c r="J15" s="103">
        <v>110684</v>
      </c>
      <c r="K15" s="103">
        <v>99061</v>
      </c>
      <c r="L15" s="103">
        <v>98649</v>
      </c>
      <c r="M15" s="103">
        <v>47999</v>
      </c>
      <c r="N15" s="103">
        <v>107297</v>
      </c>
      <c r="O15" s="104">
        <f>SUM(Table4[[#This Row],[Jul-18]:[Jun-19]])</f>
        <v>1397614</v>
      </c>
      <c r="P15" s="103">
        <v>119531</v>
      </c>
      <c r="Q15" s="103">
        <v>113398</v>
      </c>
      <c r="R15" s="103">
        <v>108941</v>
      </c>
      <c r="S15" s="103">
        <v>112622</v>
      </c>
      <c r="T15" s="103">
        <v>111585</v>
      </c>
      <c r="U15" s="103">
        <v>111958</v>
      </c>
      <c r="V15" s="103">
        <v>112104</v>
      </c>
      <c r="W15" s="103">
        <v>111497</v>
      </c>
      <c r="X15" s="103">
        <v>112245</v>
      </c>
      <c r="Y15" s="103">
        <v>101629</v>
      </c>
      <c r="Z15" s="103">
        <v>102498</v>
      </c>
      <c r="AA15" s="103">
        <v>101894</v>
      </c>
      <c r="AB15" s="104">
        <f>SUM(Table4[[#This Row],[Jul-19]:[Jun-20]])</f>
        <v>1319902</v>
      </c>
      <c r="AC15" s="103">
        <v>105038</v>
      </c>
      <c r="AD15" s="103">
        <v>111223</v>
      </c>
      <c r="AE15" s="103">
        <v>105474</v>
      </c>
      <c r="AF15" s="103">
        <v>102445</v>
      </c>
      <c r="AG15" s="103">
        <v>101369</v>
      </c>
      <c r="AH15" s="103">
        <v>92853</v>
      </c>
      <c r="AI15" s="103">
        <v>100587</v>
      </c>
      <c r="AJ15" s="103">
        <v>47537</v>
      </c>
      <c r="AK15" s="103">
        <v>49049</v>
      </c>
      <c r="AL15" s="103">
        <v>79761</v>
      </c>
      <c r="AM15" s="103">
        <v>67043</v>
      </c>
      <c r="AN15" s="103">
        <v>85698</v>
      </c>
      <c r="AO15" s="104">
        <f>SUM(Table4[[#This Row],[Jul-20]:[Jun-21]])</f>
        <v>1048077</v>
      </c>
      <c r="AP15" s="103">
        <v>85865</v>
      </c>
      <c r="AQ15" s="103">
        <v>84872</v>
      </c>
      <c r="AR15" s="103">
        <v>110554</v>
      </c>
      <c r="AS15" s="103">
        <v>113011</v>
      </c>
      <c r="AT15" s="103">
        <v>49426</v>
      </c>
      <c r="AU15" s="103">
        <v>140337</v>
      </c>
      <c r="AV15" s="103">
        <v>65304</v>
      </c>
      <c r="AW15" s="103">
        <v>82433</v>
      </c>
      <c r="AX15" s="103">
        <v>89909</v>
      </c>
      <c r="AY15" s="103">
        <v>107590</v>
      </c>
      <c r="AZ15" s="103">
        <v>96918</v>
      </c>
      <c r="BA15" s="103">
        <v>96918</v>
      </c>
      <c r="BB15" s="104">
        <f>SUM(Table4[[#This Row],[Jul-21]:[Jun-22]])</f>
        <v>1123137</v>
      </c>
      <c r="BC15" s="108">
        <v>106758</v>
      </c>
      <c r="BD15" s="105">
        <v>45186</v>
      </c>
      <c r="BE15" s="105">
        <v>84205</v>
      </c>
      <c r="BF15" s="105">
        <v>95340</v>
      </c>
      <c r="BG15" s="105">
        <v>69910</v>
      </c>
      <c r="BH15" s="105">
        <v>67020</v>
      </c>
      <c r="BI15" s="109">
        <v>45480</v>
      </c>
      <c r="BJ15" s="105">
        <v>52720</v>
      </c>
      <c r="BK15" s="105">
        <v>59010</v>
      </c>
      <c r="BL15" s="105">
        <v>63730</v>
      </c>
      <c r="BM15" s="105">
        <v>63710</v>
      </c>
      <c r="BN15" s="105">
        <v>56080</v>
      </c>
      <c r="BO15" s="106">
        <f>SUM(Table4[[#This Row],[22-Jul]:[23-Jun]])</f>
        <v>809149</v>
      </c>
      <c r="BP15" s="108">
        <v>69250</v>
      </c>
      <c r="BQ15" s="105">
        <v>70150</v>
      </c>
      <c r="BR15" s="105">
        <v>68090</v>
      </c>
      <c r="BS15" s="105">
        <v>68500</v>
      </c>
      <c r="BT15" s="105">
        <v>63010</v>
      </c>
      <c r="BU15" s="105">
        <v>61900</v>
      </c>
      <c r="BV15" s="109">
        <v>58180</v>
      </c>
      <c r="BW15" s="105">
        <v>59060</v>
      </c>
      <c r="BX15" s="105">
        <v>59630</v>
      </c>
      <c r="BY15" s="105">
        <v>59180</v>
      </c>
      <c r="BZ15" s="105">
        <v>58380</v>
      </c>
      <c r="CA15" s="105">
        <v>59850</v>
      </c>
      <c r="CB15" s="120">
        <f>SUM(Table4[[#This Row],[Jul-24]:[Jun-24]])</f>
        <v>755180</v>
      </c>
    </row>
    <row r="16" spans="1:81" x14ac:dyDescent="0.25">
      <c r="A16" s="54" t="s">
        <v>6</v>
      </c>
      <c r="B16" s="75" t="s">
        <v>17</v>
      </c>
      <c r="C16" s="27">
        <v>13952</v>
      </c>
      <c r="D16" s="27">
        <v>15188</v>
      </c>
      <c r="E16" s="27">
        <v>14549</v>
      </c>
      <c r="F16" s="27">
        <v>14983</v>
      </c>
      <c r="G16" s="27">
        <v>14156</v>
      </c>
      <c r="H16" s="27">
        <v>14283</v>
      </c>
      <c r="I16" s="27">
        <v>14031</v>
      </c>
      <c r="J16" s="27">
        <v>14523</v>
      </c>
      <c r="K16" s="27">
        <v>14332</v>
      </c>
      <c r="L16" s="27">
        <v>13069</v>
      </c>
      <c r="M16" s="27">
        <v>7168</v>
      </c>
      <c r="N16" s="27">
        <v>14332</v>
      </c>
      <c r="O16" s="62">
        <f>SUM(Table4[[#This Row],[Jul-18]:[Jun-19]])</f>
        <v>164566</v>
      </c>
      <c r="P16" s="27">
        <v>14762</v>
      </c>
      <c r="Q16" s="27">
        <v>14929</v>
      </c>
      <c r="R16" s="27">
        <v>14420</v>
      </c>
      <c r="S16" s="27">
        <v>14377</v>
      </c>
      <c r="T16" s="27">
        <v>14490</v>
      </c>
      <c r="U16" s="27">
        <v>14415</v>
      </c>
      <c r="V16" s="27">
        <v>14395</v>
      </c>
      <c r="W16" s="27">
        <v>14452</v>
      </c>
      <c r="X16" s="27">
        <v>14498</v>
      </c>
      <c r="Y16" s="27">
        <v>13993</v>
      </c>
      <c r="Z16" s="27">
        <v>14145</v>
      </c>
      <c r="AA16" s="27">
        <v>14025</v>
      </c>
      <c r="AB16" s="62">
        <f>SUM(Table4[[#This Row],[Jul-19]:[Jun-20]])</f>
        <v>172901</v>
      </c>
      <c r="AC16" s="27">
        <v>14460</v>
      </c>
      <c r="AD16" s="27">
        <v>14119</v>
      </c>
      <c r="AE16" s="27">
        <v>14099</v>
      </c>
      <c r="AF16" s="27">
        <v>13486</v>
      </c>
      <c r="AG16" s="27">
        <v>13124</v>
      </c>
      <c r="AH16" s="27">
        <v>13014</v>
      </c>
      <c r="AI16" s="27">
        <v>13929</v>
      </c>
      <c r="AJ16" s="27">
        <v>863001</v>
      </c>
      <c r="AK16" s="27">
        <v>5344</v>
      </c>
      <c r="AL16" s="27">
        <v>6150</v>
      </c>
      <c r="AM16" s="27">
        <v>5704</v>
      </c>
      <c r="AN16" s="27">
        <v>6981</v>
      </c>
      <c r="AO16" s="62">
        <f>SUM(Table4[[#This Row],[Jul-20]:[Jun-21]])</f>
        <v>983411</v>
      </c>
      <c r="AP16" s="27">
        <v>6900</v>
      </c>
      <c r="AQ16" s="27">
        <v>6011</v>
      </c>
      <c r="AR16" s="27">
        <v>10146</v>
      </c>
      <c r="AS16" s="27">
        <v>10478</v>
      </c>
      <c r="AT16" s="27">
        <v>8793</v>
      </c>
      <c r="AU16" s="27">
        <v>8427</v>
      </c>
      <c r="AV16" s="27">
        <v>7875</v>
      </c>
      <c r="AW16" s="27">
        <v>7481</v>
      </c>
      <c r="AX16" s="27">
        <v>9364</v>
      </c>
      <c r="AY16" s="27">
        <v>12289</v>
      </c>
      <c r="AZ16" s="27">
        <v>12737</v>
      </c>
      <c r="BA16" s="27">
        <v>12737</v>
      </c>
      <c r="BB16" s="62">
        <f>SUM(Table4[[#This Row],[Jul-21]:[Jun-22]])</f>
        <v>113238</v>
      </c>
      <c r="BC16" s="82">
        <v>18338</v>
      </c>
      <c r="BD16" s="84">
        <v>18000</v>
      </c>
      <c r="BE16" s="84">
        <v>12729</v>
      </c>
      <c r="BF16" s="84">
        <v>14598</v>
      </c>
      <c r="BG16" s="84">
        <v>9505</v>
      </c>
      <c r="BH16" s="84">
        <v>8419</v>
      </c>
      <c r="BI16" s="89">
        <v>5338</v>
      </c>
      <c r="BJ16" s="84">
        <v>6769</v>
      </c>
      <c r="BK16" s="84">
        <v>7150</v>
      </c>
      <c r="BL16" s="84">
        <v>8872</v>
      </c>
      <c r="BM16" s="84">
        <v>12000</v>
      </c>
      <c r="BN16" s="84">
        <v>7186</v>
      </c>
      <c r="BO16" s="98">
        <f>SUM(Table4[[#This Row],[22-Jul]:[23-Jun]])</f>
        <v>128904</v>
      </c>
      <c r="BP16" s="82">
        <v>13712</v>
      </c>
      <c r="BQ16" s="84">
        <v>15072</v>
      </c>
      <c r="BR16" s="84">
        <v>14520</v>
      </c>
      <c r="BS16" s="84">
        <v>12791</v>
      </c>
      <c r="BT16" s="84">
        <v>10605</v>
      </c>
      <c r="BU16" s="84">
        <v>7546</v>
      </c>
      <c r="BV16" s="89">
        <v>6962</v>
      </c>
      <c r="BW16" s="84">
        <v>6618</v>
      </c>
      <c r="BX16" s="84">
        <v>6782</v>
      </c>
      <c r="BY16" s="84">
        <v>8457</v>
      </c>
      <c r="BZ16" s="84">
        <v>9170</v>
      </c>
      <c r="CA16" s="84">
        <v>8874</v>
      </c>
      <c r="CB16" s="98">
        <f>SUM(Table4[[#This Row],[Jul-24]:[Jun-24]])</f>
        <v>121109</v>
      </c>
    </row>
    <row r="17" spans="1:80" x14ac:dyDescent="0.25">
      <c r="A17" s="54" t="s">
        <v>103</v>
      </c>
      <c r="B17" s="75" t="s">
        <v>14</v>
      </c>
      <c r="C17" s="27">
        <v>3017</v>
      </c>
      <c r="D17" s="27">
        <v>3062</v>
      </c>
      <c r="E17" s="27">
        <v>3293</v>
      </c>
      <c r="F17" s="27">
        <v>2998</v>
      </c>
      <c r="G17" s="27">
        <v>2829</v>
      </c>
      <c r="H17" s="27">
        <v>2930</v>
      </c>
      <c r="I17" s="27">
        <v>2830</v>
      </c>
      <c r="J17" s="27">
        <v>2963</v>
      </c>
      <c r="K17" s="27">
        <v>2873</v>
      </c>
      <c r="L17" s="27">
        <v>2918</v>
      </c>
      <c r="M17" s="27">
        <v>1306</v>
      </c>
      <c r="N17" s="27">
        <v>2878</v>
      </c>
      <c r="O17" s="62">
        <f>SUM(Table4[[#This Row],[Jul-18]:[Jun-19]])</f>
        <v>33897</v>
      </c>
      <c r="P17" s="27">
        <v>2929</v>
      </c>
      <c r="Q17" s="27">
        <v>2742</v>
      </c>
      <c r="R17" s="27">
        <v>2819</v>
      </c>
      <c r="S17" s="27">
        <v>2945</v>
      </c>
      <c r="T17" s="27">
        <v>2877</v>
      </c>
      <c r="U17" s="27">
        <v>2898</v>
      </c>
      <c r="V17" s="27">
        <v>2910</v>
      </c>
      <c r="W17" s="27">
        <v>2879</v>
      </c>
      <c r="X17" s="27">
        <v>2891</v>
      </c>
      <c r="Y17" s="27">
        <v>2742</v>
      </c>
      <c r="Z17" s="27">
        <v>2681</v>
      </c>
      <c r="AA17" s="27">
        <v>2707</v>
      </c>
      <c r="AB17" s="62">
        <f>SUM(Table4[[#This Row],[Jul-19]:[Jun-20]])</f>
        <v>34020</v>
      </c>
      <c r="AC17" s="27">
        <v>2676</v>
      </c>
      <c r="AD17" s="27">
        <v>2554</v>
      </c>
      <c r="AE17" s="27">
        <v>2707</v>
      </c>
      <c r="AF17" s="27">
        <v>2494</v>
      </c>
      <c r="AG17" s="27">
        <v>2808</v>
      </c>
      <c r="AH17" s="27">
        <v>2655</v>
      </c>
      <c r="AI17" s="27">
        <v>2509</v>
      </c>
      <c r="AJ17" s="27">
        <v>1665</v>
      </c>
      <c r="AK17" s="27">
        <v>1530</v>
      </c>
      <c r="AL17" s="27">
        <v>1723</v>
      </c>
      <c r="AM17" s="27">
        <v>1579</v>
      </c>
      <c r="AN17" s="27">
        <v>2550</v>
      </c>
      <c r="AO17" s="62">
        <f>SUM(Table4[[#This Row],[Jul-20]:[Jun-21]])</f>
        <v>27450</v>
      </c>
      <c r="AP17" s="27">
        <v>4708</v>
      </c>
      <c r="AQ17" s="27">
        <v>3088</v>
      </c>
      <c r="AR17" s="27">
        <v>4076</v>
      </c>
      <c r="AS17" s="27">
        <v>3396</v>
      </c>
      <c r="AT17" s="27">
        <v>2102</v>
      </c>
      <c r="AU17" s="27">
        <v>2165</v>
      </c>
      <c r="AV17" s="27">
        <v>1623</v>
      </c>
      <c r="AW17" s="27">
        <v>1908</v>
      </c>
      <c r="AX17" s="27">
        <v>1975</v>
      </c>
      <c r="AY17" s="27">
        <v>2309</v>
      </c>
      <c r="AZ17" s="27">
        <v>2306</v>
      </c>
      <c r="BA17" s="27">
        <v>1117</v>
      </c>
      <c r="BB17" s="62">
        <f>SUM(Table4[[#This Row],[Jul-21]:[Jun-22]])</f>
        <v>30773</v>
      </c>
      <c r="BC17" s="93">
        <v>2324</v>
      </c>
      <c r="BD17" s="84">
        <v>1769</v>
      </c>
      <c r="BE17" s="84">
        <v>2877</v>
      </c>
      <c r="BF17" s="84">
        <v>1771</v>
      </c>
      <c r="BG17" s="84">
        <v>1225</v>
      </c>
      <c r="BH17" s="84">
        <v>1292</v>
      </c>
      <c r="BI17" s="86">
        <v>340</v>
      </c>
      <c r="BJ17" s="84">
        <v>1301</v>
      </c>
      <c r="BK17" s="84">
        <v>1684</v>
      </c>
      <c r="BL17" s="84">
        <v>1750</v>
      </c>
      <c r="BM17" s="84">
        <v>2001</v>
      </c>
      <c r="BN17" s="84">
        <v>689</v>
      </c>
      <c r="BO17" s="98">
        <f>SUM(Table4[[#This Row],[22-Jul]:[23-Jun]])</f>
        <v>19023</v>
      </c>
      <c r="BP17" s="93">
        <v>1443</v>
      </c>
      <c r="BQ17" s="84">
        <v>2046</v>
      </c>
      <c r="BR17" s="84">
        <v>2222</v>
      </c>
      <c r="BS17" s="84">
        <v>2522</v>
      </c>
      <c r="BT17" s="84">
        <v>2119</v>
      </c>
      <c r="BU17" s="84">
        <v>1695</v>
      </c>
      <c r="BV17" s="86">
        <v>1849</v>
      </c>
      <c r="BW17" s="84">
        <v>2142</v>
      </c>
      <c r="BX17" s="84">
        <v>2119</v>
      </c>
      <c r="BY17" s="84">
        <v>2402</v>
      </c>
      <c r="BZ17" s="84">
        <v>1412</v>
      </c>
      <c r="CA17" s="84">
        <v>1275</v>
      </c>
      <c r="CB17" s="98">
        <f>SUM(Table4[[#This Row],[Jul-24]:[Jun-24]])</f>
        <v>23246</v>
      </c>
    </row>
    <row r="18" spans="1:80" x14ac:dyDescent="0.25">
      <c r="A18" s="54" t="s">
        <v>103</v>
      </c>
      <c r="B18" s="75" t="s">
        <v>11</v>
      </c>
      <c r="C18" s="28">
        <v>19613</v>
      </c>
      <c r="D18" s="28">
        <v>17711</v>
      </c>
      <c r="E18" s="28">
        <v>21641</v>
      </c>
      <c r="F18" s="28">
        <v>20580</v>
      </c>
      <c r="G18" s="28">
        <v>21553</v>
      </c>
      <c r="H18" s="28">
        <v>20807</v>
      </c>
      <c r="I18" s="28">
        <v>20753</v>
      </c>
      <c r="J18" s="28">
        <v>20742</v>
      </c>
      <c r="K18" s="28">
        <v>20136</v>
      </c>
      <c r="L18" s="28">
        <v>19827</v>
      </c>
      <c r="M18" s="28">
        <v>8239</v>
      </c>
      <c r="N18" s="28">
        <v>19413</v>
      </c>
      <c r="O18" s="62">
        <f>SUM(Table4[[#This Row],[Jul-18]:[Jun-19]])</f>
        <v>231015</v>
      </c>
      <c r="P18" s="28">
        <v>19555</v>
      </c>
      <c r="Q18" s="28">
        <v>19568</v>
      </c>
      <c r="R18" s="28">
        <v>19412</v>
      </c>
      <c r="S18" s="28">
        <v>18901</v>
      </c>
      <c r="T18" s="28">
        <v>19504</v>
      </c>
      <c r="U18" s="28">
        <v>19130</v>
      </c>
      <c r="V18" s="28">
        <v>19119</v>
      </c>
      <c r="W18" s="28">
        <v>19297</v>
      </c>
      <c r="X18" s="28">
        <v>19076</v>
      </c>
      <c r="Y18" s="28">
        <v>17683</v>
      </c>
      <c r="Z18" s="28">
        <v>18744</v>
      </c>
      <c r="AA18" s="28">
        <v>19009</v>
      </c>
      <c r="AB18" s="62">
        <f>SUM(Table4[[#This Row],[Jul-19]:[Jun-20]])</f>
        <v>228998</v>
      </c>
      <c r="AC18" s="28">
        <v>17955</v>
      </c>
      <c r="AD18" s="28">
        <v>17639</v>
      </c>
      <c r="AE18" s="28">
        <v>17323</v>
      </c>
      <c r="AF18" s="28">
        <v>18146</v>
      </c>
      <c r="AG18" s="28">
        <v>17298</v>
      </c>
      <c r="AH18" s="28">
        <v>17721</v>
      </c>
      <c r="AI18" s="28">
        <v>17958</v>
      </c>
      <c r="AJ18" s="28">
        <v>18041</v>
      </c>
      <c r="AK18" s="28">
        <v>17000</v>
      </c>
      <c r="AL18" s="28">
        <v>10969</v>
      </c>
      <c r="AM18" s="28">
        <v>8270</v>
      </c>
      <c r="AN18" s="28">
        <v>10460</v>
      </c>
      <c r="AO18" s="62">
        <f>SUM(Table4[[#This Row],[Jul-20]:[Jun-21]])</f>
        <v>188780</v>
      </c>
      <c r="AP18" s="28">
        <v>11378</v>
      </c>
      <c r="AQ18" s="28">
        <v>13022</v>
      </c>
      <c r="AR18" s="28">
        <v>22228</v>
      </c>
      <c r="AS18" s="28">
        <v>25097</v>
      </c>
      <c r="AT18" s="28">
        <v>22629</v>
      </c>
      <c r="AU18" s="28">
        <v>22585</v>
      </c>
      <c r="AV18" s="28">
        <v>14377</v>
      </c>
      <c r="AW18" s="28">
        <v>20310</v>
      </c>
      <c r="AX18" s="28">
        <v>21987</v>
      </c>
      <c r="AY18" s="28">
        <v>24115</v>
      </c>
      <c r="AZ18" s="28">
        <v>21607</v>
      </c>
      <c r="BA18" s="28">
        <v>13802</v>
      </c>
      <c r="BB18" s="62">
        <f>SUM(Table4[[#This Row],[Jul-21]:[Jun-22]])</f>
        <v>233137</v>
      </c>
      <c r="BC18" s="90">
        <v>70384</v>
      </c>
      <c r="BD18" s="65">
        <v>15000</v>
      </c>
      <c r="BE18" s="65">
        <v>29914</v>
      </c>
      <c r="BF18" s="65">
        <v>26498</v>
      </c>
      <c r="BG18" s="65">
        <v>24794</v>
      </c>
      <c r="BH18" s="65">
        <v>25627</v>
      </c>
      <c r="BI18" s="92">
        <v>12347</v>
      </c>
      <c r="BJ18" s="65">
        <v>23262</v>
      </c>
      <c r="BK18" s="65">
        <v>24544</v>
      </c>
      <c r="BL18" s="65">
        <v>24292</v>
      </c>
      <c r="BM18" s="65">
        <v>22181</v>
      </c>
      <c r="BN18" s="65">
        <v>15023</v>
      </c>
      <c r="BO18" s="98">
        <f>SUM(Table4[[#This Row],[22-Jul]:[23-Jun]])</f>
        <v>313866</v>
      </c>
      <c r="BP18" s="90">
        <v>18101</v>
      </c>
      <c r="BQ18" s="65">
        <v>19886</v>
      </c>
      <c r="BR18" s="65">
        <v>25500</v>
      </c>
      <c r="BS18" s="65">
        <v>26506</v>
      </c>
      <c r="BT18" s="65">
        <v>25022</v>
      </c>
      <c r="BU18" s="65">
        <v>19499</v>
      </c>
      <c r="BV18" s="92">
        <v>18851</v>
      </c>
      <c r="BW18" s="65">
        <v>24674</v>
      </c>
      <c r="BX18" s="94">
        <v>24209</v>
      </c>
      <c r="BY18" s="65">
        <v>24189</v>
      </c>
      <c r="BZ18" s="65">
        <v>18093</v>
      </c>
      <c r="CA18" s="65">
        <v>13183</v>
      </c>
      <c r="CB18" s="98">
        <f>SUM(Table4[[#This Row],[Jul-24]:[Jun-24]])</f>
        <v>257713</v>
      </c>
    </row>
    <row r="19" spans="1:80" x14ac:dyDescent="0.25">
      <c r="A19" s="54" t="s">
        <v>103</v>
      </c>
      <c r="B19" s="76" t="s">
        <v>108</v>
      </c>
      <c r="C19" s="27">
        <v>17668</v>
      </c>
      <c r="D19" s="27">
        <v>17850</v>
      </c>
      <c r="E19" s="27">
        <v>18198</v>
      </c>
      <c r="F19" s="27">
        <v>16121</v>
      </c>
      <c r="G19" s="27">
        <v>16348</v>
      </c>
      <c r="H19" s="27">
        <v>15260</v>
      </c>
      <c r="I19" s="27">
        <v>15656</v>
      </c>
      <c r="J19" s="27">
        <v>15247</v>
      </c>
      <c r="K19" s="27">
        <v>15320</v>
      </c>
      <c r="L19" s="27">
        <v>15433</v>
      </c>
      <c r="M19" s="27">
        <v>7656</v>
      </c>
      <c r="N19" s="27">
        <v>15233</v>
      </c>
      <c r="O19" s="62">
        <f>SUM(Table4[[#This Row],[Jul-18]:[Jun-19]])</f>
        <v>185990</v>
      </c>
      <c r="P19" s="27">
        <v>15379</v>
      </c>
      <c r="Q19" s="27">
        <v>14454</v>
      </c>
      <c r="R19" s="27">
        <v>15247</v>
      </c>
      <c r="S19" s="27">
        <v>15212</v>
      </c>
      <c r="T19" s="27">
        <v>15249</v>
      </c>
      <c r="U19" s="27">
        <v>15244</v>
      </c>
      <c r="V19" s="27">
        <v>15346</v>
      </c>
      <c r="W19" s="27">
        <v>15201</v>
      </c>
      <c r="X19" s="27">
        <v>15216</v>
      </c>
      <c r="Y19" s="27">
        <v>14014</v>
      </c>
      <c r="Z19" s="27">
        <v>14241</v>
      </c>
      <c r="AA19" s="27">
        <v>14847</v>
      </c>
      <c r="AB19" s="62">
        <f>SUM(Table4[[#This Row],[Jul-19]:[Jun-20]])</f>
        <v>179650</v>
      </c>
      <c r="AC19" s="27">
        <v>14193</v>
      </c>
      <c r="AD19" s="27">
        <v>13020</v>
      </c>
      <c r="AE19" s="27">
        <v>13965</v>
      </c>
      <c r="AF19" s="27">
        <v>13195</v>
      </c>
      <c r="AG19" s="27">
        <v>14327</v>
      </c>
      <c r="AH19" s="27">
        <v>13227</v>
      </c>
      <c r="AI19" s="27">
        <v>14829</v>
      </c>
      <c r="AJ19" s="27">
        <v>14825</v>
      </c>
      <c r="AK19" s="27">
        <v>14000</v>
      </c>
      <c r="AL19" s="27">
        <v>0</v>
      </c>
      <c r="AM19" s="27">
        <v>14000</v>
      </c>
      <c r="AN19" s="27">
        <v>14000</v>
      </c>
      <c r="AO19" s="62">
        <f>SUM(Table4[[#This Row],[Jul-20]:[Jun-21]])</f>
        <v>153581</v>
      </c>
      <c r="AP19" s="27">
        <v>11078</v>
      </c>
      <c r="AQ19" s="27">
        <v>8597</v>
      </c>
      <c r="AR19" s="27">
        <v>9772</v>
      </c>
      <c r="AS19" s="27">
        <v>7984</v>
      </c>
      <c r="AT19" s="27">
        <v>7761</v>
      </c>
      <c r="AU19" s="27">
        <v>5112</v>
      </c>
      <c r="AV19" s="27">
        <v>2840</v>
      </c>
      <c r="AW19" s="27">
        <v>4223</v>
      </c>
      <c r="AX19" s="27">
        <v>4606</v>
      </c>
      <c r="AY19" s="27">
        <v>7974</v>
      </c>
      <c r="AZ19" s="27">
        <v>8135</v>
      </c>
      <c r="BA19" s="27">
        <v>14590</v>
      </c>
      <c r="BB19" s="62">
        <f>SUM(Table4[[#This Row],[Jul-21]:[Jun-22]])</f>
        <v>92672</v>
      </c>
      <c r="BC19" s="82">
        <v>17889</v>
      </c>
      <c r="BD19" s="84">
        <v>12357</v>
      </c>
      <c r="BE19" s="84">
        <v>22781</v>
      </c>
      <c r="BF19" s="84">
        <v>21473</v>
      </c>
      <c r="BG19" s="84">
        <v>9451</v>
      </c>
      <c r="BH19" s="84">
        <v>3986</v>
      </c>
      <c r="BI19" s="89">
        <v>2947</v>
      </c>
      <c r="BJ19" s="94">
        <v>3269</v>
      </c>
      <c r="BK19" s="94">
        <v>2955</v>
      </c>
      <c r="BL19" s="94">
        <v>7320</v>
      </c>
      <c r="BM19" s="94">
        <v>16170</v>
      </c>
      <c r="BN19" s="84">
        <v>12980</v>
      </c>
      <c r="BO19" s="98">
        <f>SUM(Table4[[#This Row],[22-Jul]:[23-Jun]])</f>
        <v>133578</v>
      </c>
      <c r="BP19" s="82">
        <v>24330</v>
      </c>
      <c r="BQ19" s="84">
        <v>22953</v>
      </c>
      <c r="BR19" s="84">
        <v>17750</v>
      </c>
      <c r="BS19" s="84">
        <v>18761</v>
      </c>
      <c r="BT19" s="84">
        <v>5752</v>
      </c>
      <c r="BU19" s="84">
        <v>3400</v>
      </c>
      <c r="BV19" s="89">
        <v>1957</v>
      </c>
      <c r="BW19" s="94">
        <v>4073</v>
      </c>
      <c r="BX19" s="85">
        <v>5756</v>
      </c>
      <c r="BY19" s="94">
        <v>9629</v>
      </c>
      <c r="BZ19" s="95">
        <v>11495</v>
      </c>
      <c r="CA19" s="84">
        <v>16237</v>
      </c>
      <c r="CB19" s="98">
        <f>SUM(Table4[[#This Row],[Jul-24]:[Jun-24]])</f>
        <v>142093</v>
      </c>
    </row>
    <row r="20" spans="1:80" x14ac:dyDescent="0.25">
      <c r="A20" s="54" t="s">
        <v>103</v>
      </c>
      <c r="B20" s="75" t="s">
        <v>109</v>
      </c>
      <c r="C20" s="28">
        <v>21257</v>
      </c>
      <c r="D20" s="28">
        <v>25090</v>
      </c>
      <c r="E20" s="28">
        <v>21594</v>
      </c>
      <c r="F20" s="28">
        <v>24704</v>
      </c>
      <c r="G20" s="28">
        <v>25356</v>
      </c>
      <c r="H20" s="28">
        <v>23747</v>
      </c>
      <c r="I20" s="28">
        <v>23581</v>
      </c>
      <c r="J20" s="28">
        <v>25530</v>
      </c>
      <c r="K20" s="28">
        <v>23300</v>
      </c>
      <c r="L20" s="28">
        <v>21020</v>
      </c>
      <c r="M20" s="28">
        <v>13399</v>
      </c>
      <c r="N20" s="28">
        <v>24805</v>
      </c>
      <c r="O20" s="62">
        <f>SUM(Table4[[#This Row],[Jul-18]:[Jun-19]])</f>
        <v>273383</v>
      </c>
      <c r="P20" s="28">
        <v>22743</v>
      </c>
      <c r="Q20" s="28">
        <v>24896</v>
      </c>
      <c r="R20" s="28">
        <v>23682</v>
      </c>
      <c r="S20" s="28">
        <v>23141</v>
      </c>
      <c r="T20" s="28">
        <v>24103</v>
      </c>
      <c r="U20" s="28">
        <v>24901</v>
      </c>
      <c r="V20" s="28">
        <v>23745</v>
      </c>
      <c r="W20" s="28">
        <v>24771</v>
      </c>
      <c r="X20" s="28">
        <v>24012</v>
      </c>
      <c r="Y20" s="28">
        <v>10867</v>
      </c>
      <c r="Z20" s="28">
        <v>12547</v>
      </c>
      <c r="AA20" s="28">
        <v>13565</v>
      </c>
      <c r="AB20" s="62">
        <f>SUM(Table4[[#This Row],[Jul-19]:[Jun-20]])</f>
        <v>252973</v>
      </c>
      <c r="AC20" s="28">
        <v>13927</v>
      </c>
      <c r="AD20" s="28">
        <v>10463</v>
      </c>
      <c r="AE20" s="28">
        <v>12311</v>
      </c>
      <c r="AF20" s="28">
        <v>11442</v>
      </c>
      <c r="AG20" s="28">
        <v>11056</v>
      </c>
      <c r="AH20" s="28">
        <v>11956</v>
      </c>
      <c r="AI20" s="28">
        <v>12798</v>
      </c>
      <c r="AJ20" s="28">
        <v>7134</v>
      </c>
      <c r="AK20" s="28">
        <v>7708</v>
      </c>
      <c r="AL20" s="28">
        <v>13650</v>
      </c>
      <c r="AM20" s="28">
        <v>11025</v>
      </c>
      <c r="AN20" s="28">
        <v>11359</v>
      </c>
      <c r="AO20" s="62">
        <f>SUM(Table4[[#This Row],[Jul-20]:[Jun-21]])</f>
        <v>134829</v>
      </c>
      <c r="AP20" s="28">
        <v>10821</v>
      </c>
      <c r="AQ20" s="28">
        <v>11662</v>
      </c>
      <c r="AR20" s="28">
        <v>34994</v>
      </c>
      <c r="AS20" s="28">
        <v>33886</v>
      </c>
      <c r="AT20" s="28">
        <v>26905</v>
      </c>
      <c r="AU20" s="28">
        <v>29101</v>
      </c>
      <c r="AV20" s="28">
        <v>23137</v>
      </c>
      <c r="AW20" s="28">
        <v>27323</v>
      </c>
      <c r="AX20" s="28">
        <v>29214</v>
      </c>
      <c r="AY20" s="28">
        <v>28393</v>
      </c>
      <c r="AZ20" s="28">
        <v>19738</v>
      </c>
      <c r="BA20" s="28">
        <v>16806</v>
      </c>
      <c r="BB20" s="62">
        <f>SUM(Table4[[#This Row],[Jul-21]:[Jun-22]])</f>
        <v>291980</v>
      </c>
      <c r="BC20" s="83">
        <v>37820</v>
      </c>
      <c r="BD20" s="65">
        <v>25128</v>
      </c>
      <c r="BE20" s="65">
        <v>41909</v>
      </c>
      <c r="BF20" s="65">
        <v>37012</v>
      </c>
      <c r="BG20" s="65">
        <v>30762</v>
      </c>
      <c r="BH20" s="65">
        <v>38976</v>
      </c>
      <c r="BI20" s="92">
        <v>13160</v>
      </c>
      <c r="BJ20" s="95">
        <v>33634</v>
      </c>
      <c r="BK20" s="95">
        <v>39144</v>
      </c>
      <c r="BL20" s="95">
        <v>33367</v>
      </c>
      <c r="BM20" s="95">
        <v>19754</v>
      </c>
      <c r="BN20" s="65">
        <v>18678</v>
      </c>
      <c r="BO20" s="98">
        <f>SUM(Table4[[#This Row],[22-Jul]:[23-Jun]])</f>
        <v>369344</v>
      </c>
      <c r="BP20" s="83">
        <v>28781</v>
      </c>
      <c r="BQ20" s="65">
        <v>32936</v>
      </c>
      <c r="BR20" s="65">
        <v>33920</v>
      </c>
      <c r="BS20" s="65">
        <v>30116</v>
      </c>
      <c r="BT20" s="65">
        <v>24418</v>
      </c>
      <c r="BU20" s="65">
        <v>28564</v>
      </c>
      <c r="BV20" s="92">
        <v>24389</v>
      </c>
      <c r="BW20" s="95">
        <v>27707</v>
      </c>
      <c r="BX20" s="95">
        <v>25741</v>
      </c>
      <c r="BY20" s="95">
        <v>24433</v>
      </c>
      <c r="BZ20" s="45">
        <v>26786</v>
      </c>
      <c r="CA20" s="65">
        <v>16885</v>
      </c>
      <c r="CB20" s="98">
        <f>SUM(Table4[[#This Row],[Jul-24]:[Jun-24]])</f>
        <v>324676</v>
      </c>
    </row>
    <row r="21" spans="1:80" x14ac:dyDescent="0.25">
      <c r="A21" s="54" t="s">
        <v>110</v>
      </c>
      <c r="B21" s="75" t="s">
        <v>111</v>
      </c>
      <c r="C21" s="27">
        <v>34584</v>
      </c>
      <c r="D21" s="27">
        <v>35266</v>
      </c>
      <c r="E21" s="27">
        <v>36139</v>
      </c>
      <c r="F21" s="27">
        <v>37698</v>
      </c>
      <c r="G21" s="27">
        <v>39582</v>
      </c>
      <c r="H21" s="27">
        <v>37735</v>
      </c>
      <c r="I21" s="27">
        <v>36498</v>
      </c>
      <c r="J21" s="27">
        <v>39290</v>
      </c>
      <c r="K21" s="27">
        <v>39491</v>
      </c>
      <c r="L21" s="27">
        <v>39565</v>
      </c>
      <c r="M21" s="27">
        <v>16212</v>
      </c>
      <c r="N21" s="27">
        <v>33023</v>
      </c>
      <c r="O21" s="62">
        <f>SUM(Table4[[#This Row],[Jul-18]:[Jun-19]])</f>
        <v>425083</v>
      </c>
      <c r="P21" s="27">
        <v>35768</v>
      </c>
      <c r="Q21" s="27">
        <v>39032</v>
      </c>
      <c r="R21" s="27">
        <v>37845</v>
      </c>
      <c r="S21" s="27">
        <v>38143</v>
      </c>
      <c r="T21" s="27">
        <v>38011</v>
      </c>
      <c r="U21" s="27">
        <v>38212</v>
      </c>
      <c r="V21" s="27">
        <v>37554</v>
      </c>
      <c r="W21" s="27">
        <v>38291</v>
      </c>
      <c r="X21" s="27">
        <v>38246</v>
      </c>
      <c r="Y21" s="27">
        <v>36129</v>
      </c>
      <c r="Z21" s="27">
        <v>37544</v>
      </c>
      <c r="AA21" s="27">
        <v>37850</v>
      </c>
      <c r="AB21" s="62">
        <f>SUM(Table4[[#This Row],[Jul-19]:[Jun-20]])</f>
        <v>452625</v>
      </c>
      <c r="AC21" s="27">
        <v>38140</v>
      </c>
      <c r="AD21" s="27">
        <v>42337</v>
      </c>
      <c r="AE21" s="27">
        <v>41841</v>
      </c>
      <c r="AF21" s="27">
        <v>37588</v>
      </c>
      <c r="AG21" s="27">
        <v>36989</v>
      </c>
      <c r="AH21" s="27">
        <v>38470</v>
      </c>
      <c r="AI21" s="27">
        <v>35214</v>
      </c>
      <c r="AJ21" s="27">
        <v>29961</v>
      </c>
      <c r="AK21" s="27">
        <v>31712</v>
      </c>
      <c r="AL21" s="27">
        <v>37386</v>
      </c>
      <c r="AM21" s="27">
        <v>29598</v>
      </c>
      <c r="AN21" s="27">
        <v>35576</v>
      </c>
      <c r="AO21" s="62">
        <f>SUM(Table4[[#This Row],[Jul-20]:[Jun-21]])</f>
        <v>434812</v>
      </c>
      <c r="AP21" s="27">
        <v>30935</v>
      </c>
      <c r="AQ21" s="27">
        <v>30730</v>
      </c>
      <c r="AR21" s="27">
        <v>33735</v>
      </c>
      <c r="AS21" s="27">
        <v>35467</v>
      </c>
      <c r="AT21" s="27">
        <v>34309</v>
      </c>
      <c r="AU21" s="27">
        <v>33469</v>
      </c>
      <c r="AV21" s="27">
        <v>28983</v>
      </c>
      <c r="AW21" s="27">
        <v>22411</v>
      </c>
      <c r="AX21" s="27">
        <v>24961</v>
      </c>
      <c r="AY21" s="27">
        <v>25695</v>
      </c>
      <c r="AZ21" s="27">
        <v>24099</v>
      </c>
      <c r="BA21" s="27">
        <v>24976</v>
      </c>
      <c r="BB21" s="62">
        <f>SUM(Table4[[#This Row],[Jul-21]:[Jun-22]])</f>
        <v>349770</v>
      </c>
      <c r="BC21" s="82">
        <v>27448</v>
      </c>
      <c r="BD21" s="84">
        <v>23387</v>
      </c>
      <c r="BE21" s="84">
        <v>25462</v>
      </c>
      <c r="BF21" s="84">
        <v>27405</v>
      </c>
      <c r="BG21" s="84">
        <v>25738</v>
      </c>
      <c r="BH21" s="84">
        <v>44231</v>
      </c>
      <c r="BI21" s="89">
        <v>34828</v>
      </c>
      <c r="BJ21" s="94">
        <v>23567</v>
      </c>
      <c r="BK21" s="94">
        <v>24842</v>
      </c>
      <c r="BL21" s="94">
        <v>25187</v>
      </c>
      <c r="BM21" s="94">
        <v>23380</v>
      </c>
      <c r="BN21" s="94">
        <v>24366</v>
      </c>
      <c r="BO21" s="98">
        <f>SUM(Table4[[#This Row],[22-Jul]:[23-Jun]])</f>
        <v>329841</v>
      </c>
      <c r="BP21" s="82">
        <v>25613</v>
      </c>
      <c r="BQ21" s="84">
        <v>25918</v>
      </c>
      <c r="BR21" s="84">
        <v>25829</v>
      </c>
      <c r="BS21" s="84">
        <v>26594</v>
      </c>
      <c r="BT21" s="84">
        <v>25278</v>
      </c>
      <c r="BU21" s="84">
        <v>25466</v>
      </c>
      <c r="BV21" s="89">
        <v>25771</v>
      </c>
      <c r="BW21" s="94">
        <v>25300</v>
      </c>
      <c r="BX21" s="94">
        <v>25794</v>
      </c>
      <c r="BY21" s="94">
        <v>26154</v>
      </c>
      <c r="BZ21" s="94">
        <v>26786</v>
      </c>
      <c r="CA21" s="94">
        <v>26132</v>
      </c>
      <c r="CB21" s="98">
        <f>SUM(Table4[[#This Row],[Jul-24]:[Jun-24]])</f>
        <v>310635</v>
      </c>
    </row>
    <row r="22" spans="1:80" x14ac:dyDescent="0.25">
      <c r="A22" s="54" t="s">
        <v>110</v>
      </c>
      <c r="B22" s="76" t="s">
        <v>112</v>
      </c>
      <c r="C22" s="28">
        <v>65400</v>
      </c>
      <c r="D22" s="28">
        <v>64800</v>
      </c>
      <c r="E22" s="28">
        <v>66600</v>
      </c>
      <c r="F22" s="28">
        <v>67200</v>
      </c>
      <c r="G22" s="28">
        <v>64800</v>
      </c>
      <c r="H22" s="28">
        <v>63600</v>
      </c>
      <c r="I22" s="28">
        <v>62400</v>
      </c>
      <c r="J22" s="28">
        <v>60000</v>
      </c>
      <c r="K22" s="28">
        <v>66000</v>
      </c>
      <c r="L22" s="28">
        <v>69000</v>
      </c>
      <c r="M22" s="28">
        <v>39600</v>
      </c>
      <c r="N22" s="28">
        <v>67200</v>
      </c>
      <c r="O22" s="62">
        <f>SUM(Table4[[#This Row],[Jul-18]:[Jun-19]])</f>
        <v>756600</v>
      </c>
      <c r="P22" s="28">
        <v>69000</v>
      </c>
      <c r="Q22" s="28">
        <v>64800</v>
      </c>
      <c r="R22" s="28">
        <v>64200</v>
      </c>
      <c r="S22" s="28">
        <v>65400</v>
      </c>
      <c r="T22" s="28">
        <v>66600</v>
      </c>
      <c r="U22" s="28">
        <v>65400</v>
      </c>
      <c r="V22" s="28">
        <v>64800</v>
      </c>
      <c r="W22" s="28">
        <v>61200</v>
      </c>
      <c r="X22" s="28">
        <v>60600</v>
      </c>
      <c r="Y22" s="28">
        <v>53400</v>
      </c>
      <c r="Z22" s="28">
        <v>55200</v>
      </c>
      <c r="AA22" s="28">
        <v>57000</v>
      </c>
      <c r="AB22" s="62">
        <f>SUM(Table4[[#This Row],[Jul-19]:[Jun-20]])</f>
        <v>747600</v>
      </c>
      <c r="AC22" s="28">
        <v>61800</v>
      </c>
      <c r="AD22" s="28">
        <v>57600</v>
      </c>
      <c r="AE22" s="28">
        <v>61200</v>
      </c>
      <c r="AF22" s="28">
        <v>61800</v>
      </c>
      <c r="AG22" s="28">
        <v>64800</v>
      </c>
      <c r="AH22" s="28">
        <v>66600</v>
      </c>
      <c r="AI22" s="28">
        <v>68400</v>
      </c>
      <c r="AJ22" s="28">
        <v>72000</v>
      </c>
      <c r="AK22" s="28">
        <v>70000</v>
      </c>
      <c r="AL22" s="28">
        <v>70000</v>
      </c>
      <c r="AM22" s="28">
        <v>70000</v>
      </c>
      <c r="AN22" s="28">
        <v>70000</v>
      </c>
      <c r="AO22" s="62">
        <f>SUM(Table4[[#This Row],[Jul-20]:[Jun-21]])</f>
        <v>794200</v>
      </c>
      <c r="AP22" s="28">
        <v>70000</v>
      </c>
      <c r="AQ22" s="28">
        <v>70000</v>
      </c>
      <c r="AR22" s="28">
        <v>70000</v>
      </c>
      <c r="AS22" s="28">
        <v>70000</v>
      </c>
      <c r="AT22" s="28">
        <v>70000</v>
      </c>
      <c r="AU22" s="28">
        <v>52</v>
      </c>
      <c r="AV22" s="28">
        <v>39</v>
      </c>
      <c r="AW22" s="28">
        <v>70000</v>
      </c>
      <c r="AX22" s="28">
        <v>70000</v>
      </c>
      <c r="AY22" s="28">
        <v>70000</v>
      </c>
      <c r="AZ22" s="28">
        <v>70000</v>
      </c>
      <c r="BA22" s="28">
        <v>69310</v>
      </c>
      <c r="BB22" s="62">
        <f>SUM(Table4[[#This Row],[Jul-21]:[Jun-22]])</f>
        <v>699401</v>
      </c>
      <c r="BC22" s="90">
        <v>70949</v>
      </c>
      <c r="BD22" s="65">
        <v>71992</v>
      </c>
      <c r="BE22" s="65">
        <v>77010</v>
      </c>
      <c r="BF22" s="65">
        <v>73661</v>
      </c>
      <c r="BG22" s="65">
        <v>50490</v>
      </c>
      <c r="BH22" s="65">
        <v>27794</v>
      </c>
      <c r="BI22" s="92">
        <v>21356</v>
      </c>
      <c r="BJ22" s="96">
        <v>39061</v>
      </c>
      <c r="BK22" s="96">
        <v>48767</v>
      </c>
      <c r="BL22" s="96">
        <v>50677</v>
      </c>
      <c r="BM22" s="96">
        <v>55677</v>
      </c>
      <c r="BN22" s="96">
        <v>49260</v>
      </c>
      <c r="BO22" s="98">
        <f>SUM(Table4[[#This Row],[22-Jul]:[23-Jun]])</f>
        <v>636694</v>
      </c>
      <c r="BP22" s="90">
        <v>84474</v>
      </c>
      <c r="BQ22" s="65">
        <v>82234</v>
      </c>
      <c r="BR22" s="65">
        <v>73011</v>
      </c>
      <c r="BS22" s="65">
        <v>69790</v>
      </c>
      <c r="BT22" s="65">
        <v>56030</v>
      </c>
      <c r="BU22" s="65">
        <v>46343</v>
      </c>
      <c r="BV22" s="92">
        <v>45433</v>
      </c>
      <c r="BW22" s="96">
        <v>44496</v>
      </c>
      <c r="BX22" s="96">
        <v>46835</v>
      </c>
      <c r="BY22" s="96">
        <v>54460</v>
      </c>
      <c r="BZ22" s="96">
        <v>64401</v>
      </c>
      <c r="CA22" s="96">
        <v>61953</v>
      </c>
      <c r="CB22" s="98">
        <f>SUM(Table4[[#This Row],[Jul-24]:[Jun-24]])</f>
        <v>729460</v>
      </c>
    </row>
    <row r="23" spans="1:80" x14ac:dyDescent="0.25">
      <c r="A23" s="54" t="s">
        <v>16</v>
      </c>
      <c r="B23" s="76" t="s">
        <v>15</v>
      </c>
      <c r="C23" s="28">
        <v>24333</v>
      </c>
      <c r="D23" s="28">
        <v>32580</v>
      </c>
      <c r="E23" s="28">
        <v>32875</v>
      </c>
      <c r="F23" s="28">
        <v>26401</v>
      </c>
      <c r="G23" s="28">
        <v>28607</v>
      </c>
      <c r="H23" s="28">
        <v>29209</v>
      </c>
      <c r="I23" s="28">
        <v>24898</v>
      </c>
      <c r="J23" s="28">
        <v>26693</v>
      </c>
      <c r="K23" s="28">
        <v>25131</v>
      </c>
      <c r="L23" s="28">
        <v>24952</v>
      </c>
      <c r="M23" s="28">
        <v>12362</v>
      </c>
      <c r="N23" s="28">
        <v>26441</v>
      </c>
      <c r="O23" s="62">
        <f>SUM(Table4[[#This Row],[Jul-18]:[Jun-19]])</f>
        <v>314482</v>
      </c>
      <c r="P23" s="28">
        <v>27933</v>
      </c>
      <c r="Q23" s="28">
        <v>26363</v>
      </c>
      <c r="R23" s="28">
        <v>27010</v>
      </c>
      <c r="S23" s="28">
        <v>28400</v>
      </c>
      <c r="T23" s="28">
        <v>29640</v>
      </c>
      <c r="U23" s="28">
        <v>28945</v>
      </c>
      <c r="V23" s="28">
        <v>29016</v>
      </c>
      <c r="W23" s="28">
        <v>28722</v>
      </c>
      <c r="X23" s="28">
        <v>28042</v>
      </c>
      <c r="Y23" s="28">
        <v>27871</v>
      </c>
      <c r="Z23" s="28">
        <v>27345</v>
      </c>
      <c r="AA23" s="28">
        <v>27104</v>
      </c>
      <c r="AB23" s="62">
        <f>SUM(Table4[[#This Row],[Jul-19]:[Jun-20]])</f>
        <v>336391</v>
      </c>
      <c r="AC23" s="28">
        <v>27611</v>
      </c>
      <c r="AD23" s="28">
        <v>27111</v>
      </c>
      <c r="AE23" s="28">
        <v>27322</v>
      </c>
      <c r="AF23" s="28">
        <v>26413</v>
      </c>
      <c r="AG23" s="28">
        <v>25643</v>
      </c>
      <c r="AH23" s="28">
        <v>26544</v>
      </c>
      <c r="AI23" s="28">
        <v>27723</v>
      </c>
      <c r="AJ23" s="28">
        <v>12162</v>
      </c>
      <c r="AK23" s="28">
        <v>13695</v>
      </c>
      <c r="AL23" s="28">
        <v>16796</v>
      </c>
      <c r="AM23" s="28">
        <v>12944</v>
      </c>
      <c r="AN23" s="28">
        <v>13926</v>
      </c>
      <c r="AO23" s="62">
        <f>SUM(Table4[[#This Row],[Jul-20]:[Jun-21]])</f>
        <v>257890</v>
      </c>
      <c r="AP23" s="28">
        <v>13175</v>
      </c>
      <c r="AQ23" s="28">
        <v>20295</v>
      </c>
      <c r="AR23" s="28">
        <v>36624</v>
      </c>
      <c r="AS23" s="28">
        <v>38434</v>
      </c>
      <c r="AT23" s="28">
        <v>32426</v>
      </c>
      <c r="AU23" s="28">
        <v>32508</v>
      </c>
      <c r="AV23" s="28">
        <v>25017</v>
      </c>
      <c r="AW23" s="28">
        <v>33456</v>
      </c>
      <c r="AX23" s="28">
        <v>39415</v>
      </c>
      <c r="AY23" s="28">
        <v>41917</v>
      </c>
      <c r="AZ23" s="28">
        <v>36222</v>
      </c>
      <c r="BA23" s="28">
        <v>26212</v>
      </c>
      <c r="BB23" s="62">
        <f>SUM(Table4[[#This Row],[Jul-21]:[Jun-22]])</f>
        <v>375701</v>
      </c>
      <c r="BC23" s="82">
        <v>35515</v>
      </c>
      <c r="BD23" s="65">
        <v>22585</v>
      </c>
      <c r="BE23" s="65">
        <v>39329</v>
      </c>
      <c r="BF23" s="65">
        <v>40645</v>
      </c>
      <c r="BG23" s="65">
        <v>37685</v>
      </c>
      <c r="BH23" s="65">
        <v>36377</v>
      </c>
      <c r="BI23" s="92">
        <v>20497</v>
      </c>
      <c r="BJ23" s="97">
        <v>28762</v>
      </c>
      <c r="BK23" s="97">
        <v>28447</v>
      </c>
      <c r="BL23" s="97">
        <v>29053</v>
      </c>
      <c r="BM23" s="97">
        <v>29268</v>
      </c>
      <c r="BN23" s="97">
        <v>21120</v>
      </c>
      <c r="BO23" s="98">
        <f>SUM(Table4[[#This Row],[22-Jul]:[23-Jun]])</f>
        <v>369283</v>
      </c>
      <c r="BP23" s="82">
        <v>27558</v>
      </c>
      <c r="BQ23" s="65">
        <v>29073</v>
      </c>
      <c r="BR23" s="65">
        <v>31014</v>
      </c>
      <c r="BS23" s="65">
        <v>32170</v>
      </c>
      <c r="BT23" s="65">
        <v>28113</v>
      </c>
      <c r="BU23" s="65">
        <v>23416</v>
      </c>
      <c r="BV23" s="92">
        <v>23189</v>
      </c>
      <c r="BW23" s="97">
        <v>26500</v>
      </c>
      <c r="BX23" s="97">
        <v>28569</v>
      </c>
      <c r="BY23" s="97">
        <v>32917</v>
      </c>
      <c r="BZ23" s="97">
        <v>30483</v>
      </c>
      <c r="CA23" s="97">
        <v>29971</v>
      </c>
      <c r="CB23" s="98">
        <f>SUM(Table4[[#This Row],[Jul-24]:[Jun-24]])</f>
        <v>342973</v>
      </c>
    </row>
    <row r="24" spans="1:80" ht="15.75" thickBot="1" x14ac:dyDescent="0.3">
      <c r="A24" s="1" t="s">
        <v>113</v>
      </c>
      <c r="B24" s="29"/>
      <c r="C24" s="30">
        <f>SUM(C2:C23)</f>
        <v>686621</v>
      </c>
      <c r="D24" s="30">
        <f>SUM(D2:D23)</f>
        <v>723005</v>
      </c>
      <c r="E24" s="30">
        <f>SUM(E2:E23)</f>
        <v>698015</v>
      </c>
      <c r="F24" s="30">
        <f>SUM(F2:F23)</f>
        <v>700376</v>
      </c>
      <c r="G24" s="30">
        <f>SUM(G2:G23)</f>
        <v>703465</v>
      </c>
      <c r="H24" s="30">
        <f>SUM(H2:H23)</f>
        <v>654027</v>
      </c>
      <c r="I24" s="30">
        <f>SUM(I2:I23)</f>
        <v>637573</v>
      </c>
      <c r="J24" s="30">
        <f>SUM(J2:J23)</f>
        <v>653290</v>
      </c>
      <c r="K24" s="30">
        <f>SUM(K2:K23)</f>
        <v>641308</v>
      </c>
      <c r="L24" s="30">
        <f>SUM(L2:L23)</f>
        <v>631224</v>
      </c>
      <c r="M24" s="30">
        <f>SUM(M2:M23)</f>
        <v>313654</v>
      </c>
      <c r="N24" s="30">
        <f>SUM(N2:N23)</f>
        <v>602498</v>
      </c>
      <c r="O24" s="63">
        <f>SUM(Table4[[#This Row],[Jul-18]:[Jun-19]])</f>
        <v>7645056</v>
      </c>
      <c r="P24" s="30">
        <f>SUM(P2:P23)</f>
        <v>627609</v>
      </c>
      <c r="Q24" s="30">
        <f>SUM(Q2:Q23)</f>
        <v>638026</v>
      </c>
      <c r="R24" s="30">
        <f>SUM(R2:R23)</f>
        <v>623564</v>
      </c>
      <c r="S24" s="30">
        <f>SUM(S2:S23)</f>
        <v>636241</v>
      </c>
      <c r="T24" s="30">
        <f>SUM(T2:T23)</f>
        <v>640873</v>
      </c>
      <c r="U24" s="30">
        <f>SUM(U2:U23)</f>
        <v>637306</v>
      </c>
      <c r="V24" s="30">
        <f>SUM(V2:V23)</f>
        <v>633751</v>
      </c>
      <c r="W24" s="30">
        <f>SUM(W2:W23)</f>
        <v>631438</v>
      </c>
      <c r="X24" s="30">
        <f>SUM(X2:X23)</f>
        <v>630533</v>
      </c>
      <c r="Y24" s="30">
        <f>SUM(Y2:Y23)</f>
        <v>565230</v>
      </c>
      <c r="Z24" s="30">
        <f>SUM(Z2:Z23)</f>
        <v>571603</v>
      </c>
      <c r="AA24" s="30">
        <f>SUM(AA2:AA23)</f>
        <v>575771</v>
      </c>
      <c r="AB24" s="63">
        <f>SUM(Table4[[#This Row],[Jul-19]:[Jun-20]])</f>
        <v>7411945</v>
      </c>
      <c r="AC24" s="30">
        <f>SUM(AC2:AC23)</f>
        <v>577018</v>
      </c>
      <c r="AD24" s="30">
        <f>SUM(AD2:AD23)</f>
        <v>562127</v>
      </c>
      <c r="AE24" s="30">
        <f>SUM(AE2:AE23)</f>
        <v>574256</v>
      </c>
      <c r="AF24" s="30">
        <f>SUM(AF2:AF23)</f>
        <v>552334</v>
      </c>
      <c r="AG24" s="30">
        <f>SUM(AG2:AG23)</f>
        <v>535159</v>
      </c>
      <c r="AH24" s="30">
        <f>SUM(AH2:AH23)</f>
        <v>539552</v>
      </c>
      <c r="AI24" s="30">
        <f>SUM(AI2:AI23)</f>
        <v>551214</v>
      </c>
      <c r="AJ24" s="30">
        <f>SUM(AJ2:AJ23)</f>
        <v>1303313</v>
      </c>
      <c r="AK24" s="30">
        <f>SUM(AK2:AK23)</f>
        <v>851236.5</v>
      </c>
      <c r="AL24" s="30">
        <f>SUM(AL2:AL23)</f>
        <v>458564</v>
      </c>
      <c r="AM24" s="30">
        <f>SUM(AM2:AM23)</f>
        <v>410057</v>
      </c>
      <c r="AN24" s="30">
        <f>SUM(AN2:AN23)</f>
        <v>467534</v>
      </c>
      <c r="AO24" s="63">
        <f>SUM(Table4[[#This Row],[Jul-20]:[Jun-21]])</f>
        <v>7382364.5</v>
      </c>
      <c r="AP24" s="30">
        <f>SUM(AP2:AP23)</f>
        <v>449463</v>
      </c>
      <c r="AQ24" s="30">
        <f>SUM(AQ2:AQ23)</f>
        <v>492751</v>
      </c>
      <c r="AR24" s="30">
        <f>SUM(AR2:AR23)</f>
        <v>662928</v>
      </c>
      <c r="AS24" s="30">
        <f>SUM(AS2:AS23)</f>
        <v>645864</v>
      </c>
      <c r="AT24" s="30">
        <f>SUM(AT2:AT23)</f>
        <v>508617</v>
      </c>
      <c r="AU24" s="30">
        <f>SUM(AU2:AU23)</f>
        <v>536919</v>
      </c>
      <c r="AV24" s="30">
        <f>SUM(AV2:AV23)</f>
        <v>382316</v>
      </c>
      <c r="AW24" s="30">
        <f>SUM(AW2:AW23)</f>
        <v>517730</v>
      </c>
      <c r="AX24" s="30">
        <f>SUM(AX2:AX23)</f>
        <v>583360</v>
      </c>
      <c r="AY24" s="30">
        <f>SUM(AY2:AY23)</f>
        <v>629956</v>
      </c>
      <c r="AZ24" s="30">
        <f>SUM(AZ2:AZ23)</f>
        <v>565183</v>
      </c>
      <c r="BA24" s="30">
        <f>SUM(BA2:BA23)</f>
        <v>498165</v>
      </c>
      <c r="BB24" s="110">
        <f>SUM(BB2:BB23)</f>
        <v>6473252</v>
      </c>
      <c r="BC24" s="99">
        <f>SUM(BC2:BC23)</f>
        <v>593740</v>
      </c>
      <c r="BD24" s="99">
        <f>SUM(BD2:BD23)</f>
        <v>555619</v>
      </c>
      <c r="BE24" s="99">
        <f>SUM(BE2:BE23)</f>
        <v>663343</v>
      </c>
      <c r="BF24" s="99">
        <f>SUM(BF2:BF23)</f>
        <v>649513</v>
      </c>
      <c r="BG24" s="99">
        <f>SUM(BG2:BG23)</f>
        <v>522161</v>
      </c>
      <c r="BH24" s="99">
        <f>SUM(BH2:BH23)</f>
        <v>532358</v>
      </c>
      <c r="BI24" s="99">
        <f>SUM(BI2:BI23)</f>
        <v>362387</v>
      </c>
      <c r="BJ24" s="99">
        <f>SUM(BJ2:BJ23)</f>
        <v>433383</v>
      </c>
      <c r="BK24" s="99">
        <f>SUM(BK2:BK23)</f>
        <v>508694</v>
      </c>
      <c r="BL24" s="99">
        <f>SUM(BL2:BL23)</f>
        <v>505541</v>
      </c>
      <c r="BM24" s="99">
        <f>SUM(BM2:BM23)</f>
        <v>477393</v>
      </c>
      <c r="BN24" s="99">
        <f>SUM(BN2:BN23)</f>
        <v>384838</v>
      </c>
      <c r="BO24" s="110">
        <f>SUM(BO2:BO23)</f>
        <v>6188970</v>
      </c>
      <c r="BP24" s="99">
        <f>SUM(BP2:BP23)</f>
        <v>572975</v>
      </c>
      <c r="BQ24" s="99">
        <f>SUM(BQ2:BQ23)</f>
        <v>605806</v>
      </c>
      <c r="BR24" s="99">
        <f>SUM(BR2:BR23)</f>
        <v>573648</v>
      </c>
      <c r="BS24" s="99">
        <f>SUM(BS2:BS23)</f>
        <v>548794</v>
      </c>
      <c r="BT24" s="99">
        <f>SUM(BT2:BT23)</f>
        <v>474584</v>
      </c>
      <c r="BU24" s="99">
        <f>SUM(BU2:BU23)</f>
        <v>451459</v>
      </c>
      <c r="BV24" s="99">
        <f>SUM(BV2:BV23)</f>
        <v>425508</v>
      </c>
      <c r="BW24" s="99">
        <f>SUM(BW2:BW23)</f>
        <v>473669</v>
      </c>
      <c r="BX24" s="99">
        <f>SUM(BX2:BX23)</f>
        <v>457852</v>
      </c>
      <c r="BY24" s="99">
        <f>SUM(BY2:BY23)</f>
        <v>497455</v>
      </c>
      <c r="BZ24" s="99">
        <f>SUM(BZ2:BZ23)</f>
        <v>465277</v>
      </c>
      <c r="CA24" s="99">
        <f>SUM(CA2:CA23)</f>
        <v>440153</v>
      </c>
      <c r="CB24" s="110">
        <f>SUM(CB2:CB23)</f>
        <v>5987180</v>
      </c>
    </row>
    <row r="25" spans="1:80" ht="15.75" thickTop="1" x14ac:dyDescent="0.25"/>
    <row r="26" spans="1:80" x14ac:dyDescent="0.25">
      <c r="B26"/>
      <c r="C26" s="56"/>
      <c r="D26" s="31"/>
      <c r="AO26" s="4" t="e">
        <f>SUM(#REF!)</f>
        <v>#REF!</v>
      </c>
    </row>
    <row r="27" spans="1:80" s="4" customFormat="1" x14ac:dyDescent="0.25">
      <c r="A27"/>
      <c r="C27" s="57"/>
      <c r="D27" s="31"/>
      <c r="E27"/>
      <c r="F27"/>
      <c r="G27"/>
      <c r="H27"/>
      <c r="I27"/>
      <c r="J27"/>
      <c r="K27"/>
      <c r="L27" s="5"/>
      <c r="M27" s="5"/>
      <c r="N27" s="5"/>
      <c r="O27" s="5"/>
      <c r="P27" s="5"/>
      <c r="X27"/>
      <c r="AJ27"/>
      <c r="AK27"/>
    </row>
    <row r="28" spans="1:80" x14ac:dyDescent="0.25">
      <c r="B28"/>
      <c r="C28" s="58"/>
      <c r="D28" s="31"/>
    </row>
    <row r="29" spans="1:80" x14ac:dyDescent="0.25">
      <c r="B29"/>
      <c r="C29" s="59"/>
      <c r="D29" s="31"/>
    </row>
    <row r="30" spans="1:80" x14ac:dyDescent="0.25">
      <c r="B30" s="9"/>
    </row>
    <row r="31" spans="1:80" x14ac:dyDescent="0.25">
      <c r="B31" s="23"/>
    </row>
    <row r="32" spans="1:80" x14ac:dyDescent="0.25">
      <c r="R32"/>
      <c r="S32"/>
      <c r="T32"/>
      <c r="U32"/>
      <c r="V32"/>
      <c r="W32"/>
      <c r="Y32"/>
      <c r="Z32"/>
    </row>
    <row r="33" spans="8:29" x14ac:dyDescent="0.25">
      <c r="R33"/>
      <c r="S33"/>
      <c r="T33"/>
      <c r="U33"/>
      <c r="V33"/>
      <c r="W33"/>
      <c r="Y33"/>
      <c r="Z33"/>
      <c r="AA33" s="22"/>
      <c r="AB33" s="22"/>
      <c r="AC33" s="22"/>
    </row>
    <row r="34" spans="8:29" x14ac:dyDescent="0.25">
      <c r="R34"/>
      <c r="S34"/>
      <c r="T34"/>
      <c r="U34"/>
      <c r="V34"/>
      <c r="W34"/>
      <c r="Y34"/>
      <c r="Z34"/>
      <c r="AA34" s="22"/>
      <c r="AB34" s="22"/>
      <c r="AC34" s="22"/>
    </row>
    <row r="35" spans="8:29" x14ac:dyDescent="0.25">
      <c r="H35" s="60"/>
      <c r="R35"/>
      <c r="S35"/>
      <c r="T35"/>
      <c r="U35"/>
      <c r="V35"/>
      <c r="W35"/>
      <c r="Y35"/>
      <c r="Z35"/>
      <c r="AA35" s="22"/>
      <c r="AB35" s="22"/>
      <c r="AC35" s="22"/>
    </row>
    <row r="36" spans="8:29" x14ac:dyDescent="0.25">
      <c r="H36" s="60"/>
      <c r="R36"/>
      <c r="S36"/>
      <c r="T36"/>
      <c r="U36"/>
      <c r="V36"/>
      <c r="W36"/>
      <c r="Y36"/>
      <c r="Z36"/>
    </row>
    <row r="37" spans="8:29" x14ac:dyDescent="0.25">
      <c r="H37" s="60"/>
      <c r="R37"/>
      <c r="S37"/>
      <c r="T37"/>
      <c r="U37"/>
      <c r="V37"/>
      <c r="W37"/>
      <c r="Y37"/>
      <c r="Z37"/>
    </row>
    <row r="38" spans="8:29" x14ac:dyDescent="0.25">
      <c r="H38" s="60"/>
      <c r="R38"/>
      <c r="S38"/>
      <c r="T38"/>
      <c r="U38"/>
      <c r="V38"/>
      <c r="W38"/>
      <c r="Y38"/>
      <c r="Z38"/>
    </row>
    <row r="39" spans="8:29" x14ac:dyDescent="0.25">
      <c r="H39" s="60"/>
      <c r="R39"/>
      <c r="S39"/>
      <c r="T39"/>
      <c r="U39"/>
      <c r="V39"/>
      <c r="W39"/>
      <c r="Y39"/>
      <c r="Z39"/>
    </row>
    <row r="40" spans="8:29" x14ac:dyDescent="0.25">
      <c r="H40" s="60"/>
      <c r="R40"/>
      <c r="S40"/>
      <c r="T40"/>
      <c r="U40"/>
      <c r="V40"/>
      <c r="W40"/>
      <c r="Y40"/>
      <c r="Z40"/>
    </row>
    <row r="41" spans="8:29" x14ac:dyDescent="0.25">
      <c r="H41" s="60"/>
      <c r="R41"/>
      <c r="S41"/>
      <c r="T41"/>
      <c r="U41"/>
      <c r="V41"/>
      <c r="W41"/>
      <c r="Y41"/>
      <c r="Z41"/>
    </row>
    <row r="42" spans="8:29" x14ac:dyDescent="0.25">
      <c r="H42" s="60"/>
    </row>
    <row r="43" spans="8:29" x14ac:dyDescent="0.25">
      <c r="H43" s="60"/>
    </row>
    <row r="44" spans="8:29" x14ac:dyDescent="0.25">
      <c r="H44" s="60"/>
    </row>
    <row r="45" spans="8:29" x14ac:dyDescent="0.25">
      <c r="H45" s="60"/>
    </row>
    <row r="46" spans="8:29" x14ac:dyDescent="0.25">
      <c r="H46" s="60"/>
    </row>
  </sheetData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0CFD-5DA5-4530-B714-11EC2012CA5E}">
  <sheetPr codeName="Sheet2">
    <tabColor rgb="FF002060"/>
  </sheetPr>
  <dimension ref="A1:CE23"/>
  <sheetViews>
    <sheetView topLeftCell="B1" workbookViewId="0">
      <pane xSplit="4" ySplit="3" topLeftCell="F4" activePane="bottomRight" state="frozen"/>
      <selection pane="topRight" activeCell="N65" sqref="N65"/>
      <selection pane="bottomLeft" activeCell="N65" sqref="N65"/>
      <selection pane="bottomRight" activeCell="E28" sqref="E28"/>
    </sheetView>
  </sheetViews>
  <sheetFormatPr defaultColWidth="8.85546875" defaultRowHeight="15" x14ac:dyDescent="0.25"/>
  <cols>
    <col min="1" max="1" width="0" hidden="1" customWidth="1"/>
    <col min="2" max="2" width="22.5703125" customWidth="1"/>
    <col min="3" max="3" width="0" hidden="1" customWidth="1"/>
    <col min="4" max="4" width="25.85546875" customWidth="1"/>
    <col min="5" max="5" width="40.42578125" customWidth="1"/>
    <col min="6" max="11" width="12.140625" customWidth="1"/>
    <col min="12" max="12" width="11" customWidth="1"/>
    <col min="13" max="13" width="11.28515625" customWidth="1"/>
    <col min="14" max="14" width="14.85546875" bestFit="1" customWidth="1"/>
    <col min="15" max="15" width="11.28515625" customWidth="1"/>
    <col min="16" max="17" width="11" customWidth="1"/>
    <col min="18" max="18" width="15.28515625" style="31" customWidth="1"/>
    <col min="19" max="20" width="11" customWidth="1"/>
    <col min="21" max="22" width="11.28515625" customWidth="1"/>
    <col min="23" max="23" width="12.85546875" customWidth="1"/>
    <col min="24" max="24" width="13.42578125" customWidth="1"/>
    <col min="25" max="25" width="12" customWidth="1"/>
    <col min="26" max="26" width="14.85546875" customWidth="1"/>
    <col min="27" max="27" width="14.42578125" customWidth="1"/>
    <col min="28" max="38" width="14.85546875" customWidth="1"/>
    <col min="39" max="39" width="19.7109375" bestFit="1" customWidth="1"/>
    <col min="40" max="40" width="14.42578125" customWidth="1"/>
    <col min="41" max="53" width="14.85546875" customWidth="1"/>
    <col min="54" max="56" width="14.140625" customWidth="1"/>
    <col min="57" max="57" width="15.28515625" customWidth="1"/>
    <col min="58" max="58" width="15.140625" customWidth="1"/>
    <col min="59" max="59" width="15.28515625" customWidth="1"/>
    <col min="60" max="60" width="15.140625" customWidth="1"/>
    <col min="61" max="61" width="15" customWidth="1"/>
    <col min="62" max="63" width="15.28515625" customWidth="1"/>
    <col min="64" max="64" width="15.140625" customWidth="1"/>
    <col min="65" max="66" width="15.28515625" customWidth="1"/>
    <col min="67" max="67" width="15.42578125" customWidth="1"/>
    <col min="68" max="68" width="15.28515625" customWidth="1"/>
    <col min="69" max="69" width="15.42578125" customWidth="1"/>
    <col min="70" max="70" width="15.140625" customWidth="1"/>
    <col min="83" max="83" width="13.42578125" customWidth="1"/>
  </cols>
  <sheetData>
    <row r="1" spans="1:83" ht="15.75" customHeight="1" x14ac:dyDescent="0.25">
      <c r="A1" s="129" t="s">
        <v>114</v>
      </c>
      <c r="B1" s="129"/>
      <c r="C1" s="129"/>
      <c r="D1" s="129"/>
      <c r="E1" s="129"/>
      <c r="F1" s="127"/>
      <c r="G1" s="127"/>
      <c r="H1" s="127"/>
      <c r="I1" s="127"/>
      <c r="J1" s="127"/>
      <c r="K1" s="127"/>
      <c r="L1" s="2"/>
      <c r="M1" s="4"/>
      <c r="N1" s="4"/>
      <c r="O1" s="4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83" ht="15" customHeight="1" x14ac:dyDescent="0.25">
      <c r="A2" s="129"/>
      <c r="B2" s="129"/>
      <c r="C2" s="129"/>
      <c r="D2" s="129"/>
      <c r="E2" s="129"/>
      <c r="F2" s="130" t="s">
        <v>115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  <c r="S2" s="130" t="s">
        <v>116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2"/>
      <c r="AF2" s="130" t="s">
        <v>117</v>
      </c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28"/>
      <c r="AS2" s="130" t="s">
        <v>118</v>
      </c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20"/>
      <c r="BF2" s="130" t="s">
        <v>119</v>
      </c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20"/>
      <c r="BS2" s="130" t="s">
        <v>120</v>
      </c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20"/>
    </row>
    <row r="3" spans="1:83" x14ac:dyDescent="0.25">
      <c r="A3" s="21" t="s">
        <v>0</v>
      </c>
      <c r="B3" s="6" t="s">
        <v>0</v>
      </c>
      <c r="C3" s="6" t="s">
        <v>121</v>
      </c>
      <c r="D3" s="6" t="s">
        <v>122</v>
      </c>
      <c r="E3" s="7" t="s">
        <v>1</v>
      </c>
      <c r="F3" s="10">
        <v>43299</v>
      </c>
      <c r="G3" s="10">
        <v>43330</v>
      </c>
      <c r="H3" s="10">
        <v>43361</v>
      </c>
      <c r="I3" s="10">
        <v>43391</v>
      </c>
      <c r="J3" s="10">
        <v>43422</v>
      </c>
      <c r="K3" s="10">
        <v>43452</v>
      </c>
      <c r="L3" s="10">
        <v>43466</v>
      </c>
      <c r="M3" s="10">
        <v>43497</v>
      </c>
      <c r="N3" s="10">
        <v>43525</v>
      </c>
      <c r="O3" s="10">
        <v>43556</v>
      </c>
      <c r="P3" s="10">
        <v>43586</v>
      </c>
      <c r="Q3" s="10">
        <v>43617</v>
      </c>
      <c r="R3" s="41" t="s">
        <v>123</v>
      </c>
      <c r="S3" s="10">
        <v>43647</v>
      </c>
      <c r="T3" s="10">
        <v>43678</v>
      </c>
      <c r="U3" s="10">
        <v>43709</v>
      </c>
      <c r="V3" s="10">
        <v>43739</v>
      </c>
      <c r="W3" s="10">
        <v>43770</v>
      </c>
      <c r="X3" s="10">
        <v>43800</v>
      </c>
      <c r="Y3" s="10">
        <v>43831</v>
      </c>
      <c r="Z3" s="10">
        <v>43862</v>
      </c>
      <c r="AA3" s="10">
        <v>43891</v>
      </c>
      <c r="AB3" s="10">
        <v>43922</v>
      </c>
      <c r="AC3" s="10">
        <v>43952</v>
      </c>
      <c r="AD3" s="10">
        <v>43983</v>
      </c>
      <c r="AE3" s="15" t="s">
        <v>124</v>
      </c>
      <c r="AF3" s="10">
        <v>44013</v>
      </c>
      <c r="AG3" s="10">
        <v>44044</v>
      </c>
      <c r="AH3" s="10">
        <v>44075</v>
      </c>
      <c r="AI3" s="10">
        <v>44105</v>
      </c>
      <c r="AJ3" s="10">
        <v>44136</v>
      </c>
      <c r="AK3" s="10">
        <v>44166</v>
      </c>
      <c r="AL3" s="10">
        <v>44197</v>
      </c>
      <c r="AM3" s="10">
        <v>44228</v>
      </c>
      <c r="AN3" s="10">
        <v>44256</v>
      </c>
      <c r="AO3" s="10">
        <v>44287</v>
      </c>
      <c r="AP3" s="10">
        <v>44317</v>
      </c>
      <c r="AQ3" s="10">
        <v>44348</v>
      </c>
      <c r="AR3" s="15" t="s">
        <v>125</v>
      </c>
      <c r="AS3" s="10">
        <v>44378</v>
      </c>
      <c r="AT3" s="10">
        <v>44409</v>
      </c>
      <c r="AU3" s="10">
        <v>44440</v>
      </c>
      <c r="AV3" s="10">
        <v>44470</v>
      </c>
      <c r="AW3" s="10">
        <v>44501</v>
      </c>
      <c r="AX3" s="10">
        <v>44531</v>
      </c>
      <c r="AY3" s="10">
        <v>44562</v>
      </c>
      <c r="AZ3" s="10">
        <v>44593</v>
      </c>
      <c r="BA3" s="10">
        <v>44621</v>
      </c>
      <c r="BB3" s="10">
        <v>44652</v>
      </c>
      <c r="BC3" s="10">
        <v>44682</v>
      </c>
      <c r="BD3" s="10">
        <v>44713</v>
      </c>
      <c r="BE3" s="15" t="s">
        <v>126</v>
      </c>
      <c r="BF3" s="10" t="s">
        <v>127</v>
      </c>
      <c r="BG3" s="10" t="s">
        <v>128</v>
      </c>
      <c r="BH3" s="10" t="s">
        <v>129</v>
      </c>
      <c r="BI3" s="10" t="s">
        <v>130</v>
      </c>
      <c r="BJ3" s="10" t="s">
        <v>131</v>
      </c>
      <c r="BK3" s="10" t="s">
        <v>132</v>
      </c>
      <c r="BL3" s="10" t="s">
        <v>133</v>
      </c>
      <c r="BM3" s="10" t="s">
        <v>134</v>
      </c>
      <c r="BN3" s="10" t="s">
        <v>135</v>
      </c>
      <c r="BO3" s="10" t="s">
        <v>136</v>
      </c>
      <c r="BP3" s="10" t="s">
        <v>137</v>
      </c>
      <c r="BQ3" s="10" t="s">
        <v>138</v>
      </c>
      <c r="BR3" s="15" t="s">
        <v>139</v>
      </c>
      <c r="BS3" s="10">
        <v>45131</v>
      </c>
      <c r="BT3" s="10">
        <v>45161</v>
      </c>
      <c r="BU3" s="10">
        <v>45192</v>
      </c>
      <c r="BV3" s="10">
        <v>45222</v>
      </c>
      <c r="BW3" s="10">
        <v>45253</v>
      </c>
      <c r="BX3" s="10">
        <v>45283</v>
      </c>
      <c r="BY3" s="10" t="s">
        <v>90</v>
      </c>
      <c r="BZ3" s="10" t="s">
        <v>91</v>
      </c>
      <c r="CA3" s="10" t="s">
        <v>92</v>
      </c>
      <c r="CB3" s="10" t="s">
        <v>93</v>
      </c>
      <c r="CC3" s="10" t="s">
        <v>94</v>
      </c>
      <c r="CD3" s="10" t="s">
        <v>95</v>
      </c>
      <c r="CE3" s="15" t="s">
        <v>140</v>
      </c>
    </row>
    <row r="4" spans="1:83" x14ac:dyDescent="0.25">
      <c r="C4" t="s">
        <v>141</v>
      </c>
      <c r="D4" t="s">
        <v>142</v>
      </c>
      <c r="E4" t="s">
        <v>143</v>
      </c>
      <c r="F4" s="39">
        <f t="shared" ref="F4:H6" si="0">AVERAGE(S4,AF4,AS4)</f>
        <v>248.66666666666666</v>
      </c>
      <c r="G4" s="39">
        <f t="shared" si="0"/>
        <v>448</v>
      </c>
      <c r="H4" s="39">
        <f t="shared" si="0"/>
        <v>815.66666666666663</v>
      </c>
      <c r="I4">
        <v>914</v>
      </c>
      <c r="J4">
        <v>912</v>
      </c>
      <c r="K4">
        <v>583</v>
      </c>
      <c r="L4">
        <v>681</v>
      </c>
      <c r="M4">
        <v>1114</v>
      </c>
      <c r="N4">
        <v>739</v>
      </c>
      <c r="O4">
        <v>987</v>
      </c>
      <c r="P4">
        <v>639</v>
      </c>
      <c r="Q4">
        <v>527</v>
      </c>
      <c r="R4" s="19">
        <f t="shared" ref="R4:R8" si="1">SUM(F4:Q4)</f>
        <v>8608.3333333333321</v>
      </c>
      <c r="S4">
        <v>493</v>
      </c>
      <c r="T4">
        <v>617</v>
      </c>
      <c r="U4">
        <v>1164</v>
      </c>
      <c r="V4">
        <v>991</v>
      </c>
      <c r="W4">
        <v>1196</v>
      </c>
      <c r="X4">
        <v>583</v>
      </c>
      <c r="Y4">
        <v>761</v>
      </c>
      <c r="Z4">
        <v>1155</v>
      </c>
      <c r="AA4">
        <v>559</v>
      </c>
      <c r="AB4">
        <v>223</v>
      </c>
      <c r="AC4">
        <v>98</v>
      </c>
      <c r="AD4">
        <v>37</v>
      </c>
      <c r="AE4" s="17">
        <f>SUM(S4:AD4)</f>
        <v>7877</v>
      </c>
      <c r="AF4">
        <v>22</v>
      </c>
      <c r="AG4">
        <v>18</v>
      </c>
      <c r="AH4">
        <v>26</v>
      </c>
      <c r="AI4">
        <v>13</v>
      </c>
      <c r="AJ4">
        <v>41</v>
      </c>
      <c r="AK4">
        <v>37</v>
      </c>
      <c r="AL4">
        <v>17</v>
      </c>
      <c r="AM4">
        <v>57</v>
      </c>
      <c r="AN4">
        <v>66</v>
      </c>
      <c r="AO4">
        <v>100</v>
      </c>
      <c r="AP4">
        <v>89</v>
      </c>
      <c r="AQ4">
        <v>155</v>
      </c>
      <c r="AR4" s="17">
        <f>SUM(AF4:AQ4)</f>
        <v>641</v>
      </c>
      <c r="AS4">
        <v>231</v>
      </c>
      <c r="AT4">
        <v>709</v>
      </c>
      <c r="AU4">
        <v>1257</v>
      </c>
      <c r="AV4">
        <v>1268</v>
      </c>
      <c r="AW4">
        <v>1197</v>
      </c>
      <c r="AX4">
        <v>376</v>
      </c>
      <c r="AY4">
        <v>946</v>
      </c>
      <c r="AZ4">
        <v>1242</v>
      </c>
      <c r="BA4">
        <v>1041</v>
      </c>
      <c r="BB4">
        <v>1049</v>
      </c>
      <c r="BC4">
        <v>426</v>
      </c>
      <c r="BD4">
        <v>760</v>
      </c>
      <c r="BE4" s="17">
        <f>SUM(AS4:BD4)</f>
        <v>10502</v>
      </c>
      <c r="BF4">
        <v>338</v>
      </c>
      <c r="BG4">
        <v>800</v>
      </c>
      <c r="BH4">
        <v>1241</v>
      </c>
      <c r="BI4">
        <v>1321</v>
      </c>
      <c r="BJ4">
        <v>1184</v>
      </c>
      <c r="BK4">
        <v>433</v>
      </c>
      <c r="BL4">
        <v>988</v>
      </c>
      <c r="BM4">
        <v>1328</v>
      </c>
      <c r="BN4">
        <v>914</v>
      </c>
      <c r="BO4">
        <v>1290</v>
      </c>
      <c r="BP4">
        <v>437</v>
      </c>
      <c r="BQ4">
        <v>487</v>
      </c>
      <c r="BR4" s="17">
        <f>SUM(BF4:BQ4)</f>
        <v>10761</v>
      </c>
      <c r="BS4">
        <v>487</v>
      </c>
      <c r="BT4">
        <v>299</v>
      </c>
      <c r="BU4">
        <v>678</v>
      </c>
      <c r="BV4">
        <v>1288</v>
      </c>
      <c r="BW4">
        <v>1202</v>
      </c>
      <c r="BX4">
        <v>1113</v>
      </c>
      <c r="BY4">
        <v>432</v>
      </c>
      <c r="BZ4">
        <v>1033</v>
      </c>
      <c r="CA4">
        <v>1278</v>
      </c>
      <c r="CB4">
        <v>958</v>
      </c>
      <c r="CC4">
        <v>1371</v>
      </c>
      <c r="CD4">
        <v>428</v>
      </c>
      <c r="CE4" s="17">
        <f>SUM(BS4:CD4)</f>
        <v>10567</v>
      </c>
    </row>
    <row r="5" spans="1:83" x14ac:dyDescent="0.25">
      <c r="C5" t="s">
        <v>141</v>
      </c>
      <c r="E5" t="s">
        <v>144</v>
      </c>
      <c r="F5" s="39">
        <f t="shared" si="0"/>
        <v>927.33333333333337</v>
      </c>
      <c r="G5" s="39">
        <f t="shared" si="0"/>
        <v>1099</v>
      </c>
      <c r="H5" s="39">
        <f t="shared" si="0"/>
        <v>1278</v>
      </c>
      <c r="I5">
        <v>1154</v>
      </c>
      <c r="J5">
        <v>2798</v>
      </c>
      <c r="K5">
        <v>3790</v>
      </c>
      <c r="L5">
        <v>3332</v>
      </c>
      <c r="M5">
        <v>4588</v>
      </c>
      <c r="N5">
        <v>2652</v>
      </c>
      <c r="O5">
        <v>2207</v>
      </c>
      <c r="P5">
        <v>1947</v>
      </c>
      <c r="Q5">
        <v>691</v>
      </c>
      <c r="R5" s="19">
        <f t="shared" si="1"/>
        <v>26463.333333333336</v>
      </c>
      <c r="S5">
        <v>637</v>
      </c>
      <c r="T5">
        <v>606</v>
      </c>
      <c r="U5">
        <v>987</v>
      </c>
      <c r="V5">
        <v>1572</v>
      </c>
      <c r="W5">
        <v>3236</v>
      </c>
      <c r="X5">
        <v>2390</v>
      </c>
      <c r="Y5">
        <v>2387</v>
      </c>
      <c r="Z5">
        <v>2431</v>
      </c>
      <c r="AA5">
        <v>2788</v>
      </c>
      <c r="AB5">
        <v>1843</v>
      </c>
      <c r="AC5">
        <v>1535</v>
      </c>
      <c r="AD5">
        <v>1526</v>
      </c>
      <c r="AE5" s="17">
        <f>SUM(S5:AD5)</f>
        <v>21938</v>
      </c>
      <c r="AF5">
        <v>1186</v>
      </c>
      <c r="AG5">
        <v>1067</v>
      </c>
      <c r="AH5">
        <v>864</v>
      </c>
      <c r="AI5">
        <v>1962</v>
      </c>
      <c r="AJ5">
        <v>3608</v>
      </c>
      <c r="AK5">
        <v>5057</v>
      </c>
      <c r="AL5">
        <v>4541</v>
      </c>
      <c r="AM5">
        <v>3706</v>
      </c>
      <c r="AN5">
        <v>3518</v>
      </c>
      <c r="AO5">
        <v>2843</v>
      </c>
      <c r="AP5">
        <v>2012</v>
      </c>
      <c r="AQ5">
        <v>1315</v>
      </c>
      <c r="AR5" s="17">
        <f>SUM(AF5:AQ5)</f>
        <v>31679</v>
      </c>
      <c r="AS5">
        <v>959</v>
      </c>
      <c r="AT5">
        <v>1624</v>
      </c>
      <c r="AU5">
        <v>1983</v>
      </c>
      <c r="AV5">
        <v>3279</v>
      </c>
      <c r="AW5">
        <v>3777</v>
      </c>
      <c r="AX5">
        <v>3577</v>
      </c>
      <c r="AY5">
        <v>3704</v>
      </c>
      <c r="AZ5">
        <v>4433</v>
      </c>
      <c r="BA5">
        <v>2727</v>
      </c>
      <c r="BB5">
        <v>1472</v>
      </c>
      <c r="BC5">
        <v>913</v>
      </c>
      <c r="BD5">
        <v>587</v>
      </c>
      <c r="BE5" s="17">
        <f>SUM(AS5:BD5)</f>
        <v>29035</v>
      </c>
      <c r="BF5">
        <v>335</v>
      </c>
      <c r="BG5">
        <v>477</v>
      </c>
      <c r="BH5">
        <v>658</v>
      </c>
      <c r="BI5">
        <v>1937</v>
      </c>
      <c r="BJ5">
        <v>3724</v>
      </c>
      <c r="BK5">
        <v>3522</v>
      </c>
      <c r="BL5">
        <v>4119</v>
      </c>
      <c r="BM5">
        <v>4484</v>
      </c>
      <c r="BN5">
        <v>3683</v>
      </c>
      <c r="BO5">
        <v>2419</v>
      </c>
      <c r="BP5">
        <v>663</v>
      </c>
      <c r="BQ5">
        <v>353</v>
      </c>
      <c r="BR5" s="17">
        <f t="shared" ref="BR5:BR21" si="2">SUM(BF5:BQ5)</f>
        <v>26374</v>
      </c>
      <c r="BS5">
        <v>353</v>
      </c>
      <c r="BT5">
        <v>280</v>
      </c>
      <c r="BU5">
        <v>454</v>
      </c>
      <c r="BV5">
        <v>987</v>
      </c>
      <c r="BW5">
        <v>1728</v>
      </c>
      <c r="BX5">
        <v>2562</v>
      </c>
      <c r="BY5">
        <v>3026</v>
      </c>
      <c r="BZ5">
        <v>3141</v>
      </c>
      <c r="CA5">
        <v>3430</v>
      </c>
      <c r="CB5">
        <v>2538</v>
      </c>
      <c r="CC5">
        <v>1816</v>
      </c>
      <c r="CD5">
        <v>1260</v>
      </c>
      <c r="CE5" s="17">
        <f t="shared" ref="CE5:CE20" si="3">SUM(BS5:CD5)</f>
        <v>21575</v>
      </c>
    </row>
    <row r="6" spans="1:83" x14ac:dyDescent="0.25">
      <c r="B6" t="s">
        <v>2</v>
      </c>
      <c r="C6" t="s">
        <v>141</v>
      </c>
      <c r="D6" t="s">
        <v>14</v>
      </c>
      <c r="E6" t="s">
        <v>145</v>
      </c>
      <c r="F6" s="39">
        <f t="shared" si="0"/>
        <v>22.666666666666668</v>
      </c>
      <c r="G6" s="39">
        <f t="shared" si="0"/>
        <v>20.333333333333332</v>
      </c>
      <c r="H6" s="39">
        <f t="shared" si="0"/>
        <v>43.333333333333336</v>
      </c>
      <c r="I6">
        <v>60</v>
      </c>
      <c r="J6">
        <v>165</v>
      </c>
      <c r="K6">
        <v>279</v>
      </c>
      <c r="L6">
        <v>297</v>
      </c>
      <c r="M6">
        <v>385</v>
      </c>
      <c r="N6">
        <v>130</v>
      </c>
      <c r="O6">
        <v>83</v>
      </c>
      <c r="P6">
        <v>120</v>
      </c>
      <c r="Q6">
        <v>58</v>
      </c>
      <c r="R6" s="19">
        <f t="shared" si="1"/>
        <v>1663.3333333333335</v>
      </c>
      <c r="S6">
        <v>32</v>
      </c>
      <c r="T6">
        <v>11</v>
      </c>
      <c r="U6">
        <v>47</v>
      </c>
      <c r="V6">
        <v>88</v>
      </c>
      <c r="W6">
        <v>247</v>
      </c>
      <c r="X6">
        <v>169</v>
      </c>
      <c r="Y6">
        <v>258</v>
      </c>
      <c r="Z6">
        <v>298</v>
      </c>
      <c r="AA6">
        <v>334</v>
      </c>
      <c r="AB6">
        <v>184</v>
      </c>
      <c r="AC6">
        <v>29</v>
      </c>
      <c r="AD6">
        <v>34</v>
      </c>
      <c r="AE6" s="17">
        <f t="shared" ref="AE6:AE10" si="4">SUM(S6:AD6)</f>
        <v>1731</v>
      </c>
      <c r="AF6">
        <v>24</v>
      </c>
      <c r="AG6">
        <v>25</v>
      </c>
      <c r="AH6">
        <v>26</v>
      </c>
      <c r="AI6">
        <v>57</v>
      </c>
      <c r="AJ6">
        <v>315</v>
      </c>
      <c r="AK6">
        <v>315</v>
      </c>
      <c r="AL6">
        <v>347</v>
      </c>
      <c r="AM6">
        <v>355</v>
      </c>
      <c r="AN6">
        <v>298</v>
      </c>
      <c r="AO6">
        <v>125</v>
      </c>
      <c r="AP6">
        <v>87</v>
      </c>
      <c r="AQ6">
        <v>31</v>
      </c>
      <c r="AR6" s="17">
        <f t="shared" ref="AR6:AR10" si="5">SUM(AF6:AQ6)</f>
        <v>2005</v>
      </c>
      <c r="AS6">
        <v>12</v>
      </c>
      <c r="AT6">
        <v>25</v>
      </c>
      <c r="AU6">
        <v>57</v>
      </c>
      <c r="AV6">
        <v>123</v>
      </c>
      <c r="AW6">
        <v>189</v>
      </c>
      <c r="AX6">
        <v>160</v>
      </c>
      <c r="AY6">
        <v>254</v>
      </c>
      <c r="AZ6">
        <v>221</v>
      </c>
      <c r="BA6">
        <v>119</v>
      </c>
      <c r="BB6">
        <v>88</v>
      </c>
      <c r="BC6">
        <v>18</v>
      </c>
      <c r="BD6">
        <v>2</v>
      </c>
      <c r="BE6" s="17">
        <f t="shared" ref="BE6:BE10" si="6">SUM(AS6:BD6)</f>
        <v>1268</v>
      </c>
      <c r="BF6">
        <v>1</v>
      </c>
      <c r="BG6">
        <v>18</v>
      </c>
      <c r="BH6">
        <v>44</v>
      </c>
      <c r="BI6">
        <v>68</v>
      </c>
      <c r="BJ6">
        <v>176</v>
      </c>
      <c r="BK6">
        <v>311</v>
      </c>
      <c r="BL6">
        <v>323</v>
      </c>
      <c r="BM6">
        <v>305</v>
      </c>
      <c r="BN6">
        <v>200</v>
      </c>
      <c r="BO6">
        <v>115</v>
      </c>
      <c r="BP6">
        <v>19</v>
      </c>
      <c r="BQ6">
        <v>1</v>
      </c>
      <c r="BR6" s="17">
        <f t="shared" si="2"/>
        <v>1581</v>
      </c>
      <c r="BS6">
        <v>1</v>
      </c>
      <c r="BT6">
        <v>1</v>
      </c>
      <c r="BU6">
        <v>18</v>
      </c>
      <c r="BV6">
        <v>63</v>
      </c>
      <c r="BW6">
        <v>81</v>
      </c>
      <c r="BX6">
        <v>177</v>
      </c>
      <c r="BY6">
        <v>216</v>
      </c>
      <c r="BZ6">
        <v>242</v>
      </c>
      <c r="CA6">
        <v>279</v>
      </c>
      <c r="CB6">
        <v>153</v>
      </c>
      <c r="CC6">
        <v>127</v>
      </c>
      <c r="CD6">
        <v>17</v>
      </c>
      <c r="CE6" s="17">
        <f t="shared" si="3"/>
        <v>1375</v>
      </c>
    </row>
    <row r="7" spans="1:83" x14ac:dyDescent="0.25">
      <c r="C7" t="s">
        <v>141</v>
      </c>
      <c r="D7" t="s">
        <v>146</v>
      </c>
      <c r="E7" t="s">
        <v>147</v>
      </c>
      <c r="F7">
        <v>117</v>
      </c>
      <c r="G7">
        <v>200</v>
      </c>
      <c r="H7" s="37">
        <f>AVERAGE(U7,AH7,AU7)</f>
        <v>251</v>
      </c>
      <c r="I7">
        <v>737</v>
      </c>
      <c r="J7">
        <v>2135</v>
      </c>
      <c r="K7">
        <v>3094</v>
      </c>
      <c r="L7">
        <v>2824</v>
      </c>
      <c r="M7">
        <v>3177</v>
      </c>
      <c r="N7">
        <v>1476</v>
      </c>
      <c r="O7">
        <v>1245</v>
      </c>
      <c r="P7">
        <v>1484</v>
      </c>
      <c r="Q7">
        <v>188</v>
      </c>
      <c r="R7" s="19">
        <f t="shared" si="1"/>
        <v>16928</v>
      </c>
      <c r="S7">
        <v>140</v>
      </c>
      <c r="T7">
        <v>154</v>
      </c>
      <c r="U7">
        <v>310</v>
      </c>
      <c r="V7">
        <v>1597</v>
      </c>
      <c r="W7">
        <v>2243</v>
      </c>
      <c r="X7">
        <v>2216</v>
      </c>
      <c r="Y7">
        <v>2676</v>
      </c>
      <c r="Z7">
        <v>2422</v>
      </c>
      <c r="AA7">
        <v>1512</v>
      </c>
      <c r="AB7">
        <v>186</v>
      </c>
      <c r="AC7">
        <v>139</v>
      </c>
      <c r="AD7">
        <v>135</v>
      </c>
      <c r="AE7" s="17">
        <f t="shared" si="4"/>
        <v>13730</v>
      </c>
      <c r="AF7">
        <v>110</v>
      </c>
      <c r="AG7">
        <v>110</v>
      </c>
      <c r="AH7">
        <v>128</v>
      </c>
      <c r="AI7">
        <v>125</v>
      </c>
      <c r="AJ7">
        <v>163</v>
      </c>
      <c r="AK7">
        <v>67</v>
      </c>
      <c r="AL7">
        <v>161</v>
      </c>
      <c r="AM7">
        <v>153</v>
      </c>
      <c r="AN7">
        <v>145</v>
      </c>
      <c r="AO7">
        <v>136</v>
      </c>
      <c r="AP7">
        <v>146</v>
      </c>
      <c r="AQ7">
        <v>119</v>
      </c>
      <c r="AR7" s="17">
        <f t="shared" si="5"/>
        <v>1563</v>
      </c>
      <c r="AS7">
        <v>117</v>
      </c>
      <c r="AT7">
        <v>200</v>
      </c>
      <c r="AU7">
        <v>315</v>
      </c>
      <c r="AV7">
        <v>1403</v>
      </c>
      <c r="AW7">
        <v>1634</v>
      </c>
      <c r="AX7">
        <v>1415</v>
      </c>
      <c r="AY7">
        <v>2569</v>
      </c>
      <c r="AZ7">
        <v>2612</v>
      </c>
      <c r="BA7">
        <v>1880</v>
      </c>
      <c r="BB7">
        <v>1628</v>
      </c>
      <c r="BC7">
        <v>1168</v>
      </c>
      <c r="BD7">
        <v>551</v>
      </c>
      <c r="BE7" s="17">
        <f t="shared" si="6"/>
        <v>15492</v>
      </c>
      <c r="BF7">
        <v>283</v>
      </c>
      <c r="BG7">
        <v>247</v>
      </c>
      <c r="BH7">
        <v>552</v>
      </c>
      <c r="BI7">
        <v>916</v>
      </c>
      <c r="BJ7">
        <v>2634</v>
      </c>
      <c r="BK7">
        <v>2608</v>
      </c>
      <c r="BL7">
        <v>2924</v>
      </c>
      <c r="BM7">
        <v>2950</v>
      </c>
      <c r="BN7">
        <v>2258</v>
      </c>
      <c r="BO7">
        <v>1705</v>
      </c>
      <c r="BP7">
        <v>1250</v>
      </c>
      <c r="BQ7">
        <v>1155</v>
      </c>
      <c r="BR7" s="17">
        <f t="shared" si="2"/>
        <v>19482</v>
      </c>
      <c r="BS7">
        <v>1155</v>
      </c>
      <c r="BT7">
        <v>247</v>
      </c>
      <c r="BU7">
        <v>239</v>
      </c>
      <c r="BV7">
        <v>1122</v>
      </c>
      <c r="BW7">
        <v>1933</v>
      </c>
      <c r="BX7">
        <v>2331</v>
      </c>
      <c r="BY7">
        <v>2621</v>
      </c>
      <c r="BZ7">
        <v>2601</v>
      </c>
      <c r="CA7">
        <v>2723</v>
      </c>
      <c r="CB7">
        <v>2279</v>
      </c>
      <c r="CC7">
        <v>2080</v>
      </c>
      <c r="CD7">
        <v>1519</v>
      </c>
      <c r="CE7" s="17">
        <f t="shared" si="3"/>
        <v>20850</v>
      </c>
    </row>
    <row r="8" spans="1:83" x14ac:dyDescent="0.25">
      <c r="B8" t="s">
        <v>2</v>
      </c>
      <c r="C8" t="s">
        <v>141</v>
      </c>
      <c r="D8" t="s">
        <v>148</v>
      </c>
      <c r="E8" t="s">
        <v>149</v>
      </c>
      <c r="F8">
        <v>469</v>
      </c>
      <c r="G8">
        <v>484</v>
      </c>
      <c r="H8">
        <v>838</v>
      </c>
      <c r="I8">
        <v>800</v>
      </c>
      <c r="J8">
        <v>893</v>
      </c>
      <c r="K8">
        <v>786</v>
      </c>
      <c r="L8">
        <v>784</v>
      </c>
      <c r="M8">
        <v>1054</v>
      </c>
      <c r="N8">
        <v>812</v>
      </c>
      <c r="O8">
        <v>875</v>
      </c>
      <c r="P8">
        <v>664</v>
      </c>
      <c r="Q8">
        <v>517</v>
      </c>
      <c r="R8" s="19">
        <f t="shared" si="1"/>
        <v>8976</v>
      </c>
      <c r="S8">
        <v>469</v>
      </c>
      <c r="T8">
        <v>484</v>
      </c>
      <c r="U8">
        <v>838</v>
      </c>
      <c r="V8">
        <v>800</v>
      </c>
      <c r="W8">
        <v>893</v>
      </c>
      <c r="X8">
        <v>786</v>
      </c>
      <c r="Y8">
        <v>784</v>
      </c>
      <c r="Z8">
        <v>1086</v>
      </c>
      <c r="AA8">
        <v>622</v>
      </c>
      <c r="AB8">
        <v>474</v>
      </c>
      <c r="AC8">
        <v>424</v>
      </c>
      <c r="AD8">
        <v>437</v>
      </c>
      <c r="AE8" s="17">
        <f t="shared" si="4"/>
        <v>8097</v>
      </c>
      <c r="AF8">
        <v>357</v>
      </c>
      <c r="AG8">
        <v>352</v>
      </c>
      <c r="AH8">
        <v>409</v>
      </c>
      <c r="AI8">
        <v>411</v>
      </c>
      <c r="AJ8">
        <v>508</v>
      </c>
      <c r="AK8">
        <v>544</v>
      </c>
      <c r="AL8">
        <v>549</v>
      </c>
      <c r="AM8">
        <v>529</v>
      </c>
      <c r="AN8">
        <v>502</v>
      </c>
      <c r="AO8">
        <v>457</v>
      </c>
      <c r="AP8">
        <v>451</v>
      </c>
      <c r="AQ8">
        <v>356</v>
      </c>
      <c r="AR8" s="17">
        <f t="shared" si="5"/>
        <v>5425</v>
      </c>
      <c r="AS8">
        <v>309</v>
      </c>
      <c r="AT8">
        <v>529</v>
      </c>
      <c r="AU8">
        <v>795</v>
      </c>
      <c r="AV8">
        <v>915</v>
      </c>
      <c r="AW8">
        <v>862</v>
      </c>
      <c r="AX8">
        <v>668</v>
      </c>
      <c r="AY8">
        <v>803</v>
      </c>
      <c r="AZ8">
        <v>923</v>
      </c>
      <c r="BA8">
        <v>832</v>
      </c>
      <c r="BB8">
        <v>830</v>
      </c>
      <c r="BC8">
        <v>477</v>
      </c>
      <c r="BD8">
        <v>402</v>
      </c>
      <c r="BE8" s="17">
        <f t="shared" si="6"/>
        <v>8345</v>
      </c>
      <c r="BF8">
        <v>337</v>
      </c>
      <c r="BG8">
        <v>533</v>
      </c>
      <c r="BH8">
        <v>740</v>
      </c>
      <c r="BI8">
        <v>780</v>
      </c>
      <c r="BJ8">
        <v>824</v>
      </c>
      <c r="BK8">
        <v>647</v>
      </c>
      <c r="BL8">
        <v>834</v>
      </c>
      <c r="BM8">
        <v>939</v>
      </c>
      <c r="BN8">
        <v>806</v>
      </c>
      <c r="BO8">
        <v>863</v>
      </c>
      <c r="BP8">
        <v>499</v>
      </c>
      <c r="BQ8">
        <v>432</v>
      </c>
      <c r="BR8" s="17">
        <f t="shared" si="2"/>
        <v>8234</v>
      </c>
      <c r="BS8">
        <v>432</v>
      </c>
      <c r="BT8">
        <v>400</v>
      </c>
      <c r="BU8">
        <v>541</v>
      </c>
      <c r="BV8">
        <v>901</v>
      </c>
      <c r="BW8">
        <v>953</v>
      </c>
      <c r="BX8">
        <v>910</v>
      </c>
      <c r="BY8">
        <v>627</v>
      </c>
      <c r="BZ8">
        <v>779</v>
      </c>
      <c r="CA8">
        <v>938</v>
      </c>
      <c r="CB8">
        <v>777</v>
      </c>
      <c r="CC8">
        <v>867</v>
      </c>
      <c r="CD8">
        <v>544</v>
      </c>
      <c r="CE8" s="17">
        <f t="shared" si="3"/>
        <v>8669</v>
      </c>
    </row>
    <row r="9" spans="1:83" x14ac:dyDescent="0.25">
      <c r="C9" t="s">
        <v>141</v>
      </c>
      <c r="E9" t="s">
        <v>150</v>
      </c>
      <c r="R9"/>
      <c r="AA9">
        <v>100</v>
      </c>
      <c r="AB9">
        <v>401</v>
      </c>
      <c r="AC9">
        <v>114</v>
      </c>
      <c r="AD9">
        <v>133</v>
      </c>
      <c r="AE9" s="17">
        <f t="shared" si="4"/>
        <v>748</v>
      </c>
      <c r="AF9" s="13">
        <v>117</v>
      </c>
      <c r="AG9" s="12">
        <v>123</v>
      </c>
      <c r="AH9" s="11">
        <v>137</v>
      </c>
      <c r="AI9" s="11">
        <v>201</v>
      </c>
      <c r="AJ9" s="11">
        <v>438</v>
      </c>
      <c r="AK9" s="11">
        <v>475</v>
      </c>
      <c r="AL9" s="11">
        <v>436</v>
      </c>
      <c r="AM9" s="11">
        <v>380</v>
      </c>
      <c r="AN9" s="11">
        <v>396</v>
      </c>
      <c r="AO9" s="11">
        <v>332</v>
      </c>
      <c r="AP9" s="11">
        <v>280</v>
      </c>
      <c r="AQ9" s="11">
        <v>172</v>
      </c>
      <c r="AR9" s="19">
        <f t="shared" si="5"/>
        <v>3487</v>
      </c>
      <c r="AS9" s="11">
        <v>119</v>
      </c>
      <c r="AT9" s="11">
        <v>230</v>
      </c>
      <c r="AU9" s="11">
        <v>326</v>
      </c>
      <c r="AV9" s="11">
        <v>544</v>
      </c>
      <c r="AW9" s="11">
        <v>667</v>
      </c>
      <c r="AX9" s="11">
        <v>786</v>
      </c>
      <c r="AY9" s="11">
        <v>910</v>
      </c>
      <c r="AZ9" s="11">
        <v>801</v>
      </c>
      <c r="BA9" s="11">
        <v>529</v>
      </c>
      <c r="BB9" s="11">
        <v>678</v>
      </c>
      <c r="BC9" s="11">
        <v>521</v>
      </c>
      <c r="BD9" s="11">
        <v>433</v>
      </c>
      <c r="BE9" s="19">
        <f t="shared" si="6"/>
        <v>6544</v>
      </c>
      <c r="BF9" s="11">
        <v>388</v>
      </c>
      <c r="BG9" s="11">
        <v>88</v>
      </c>
      <c r="BH9" s="11">
        <v>123</v>
      </c>
      <c r="BI9" s="11">
        <v>243</v>
      </c>
      <c r="BJ9" s="11">
        <v>490</v>
      </c>
      <c r="BK9" s="11">
        <v>679</v>
      </c>
      <c r="BL9" s="11">
        <v>632</v>
      </c>
      <c r="BM9" s="11">
        <v>956</v>
      </c>
      <c r="BN9" s="11">
        <v>796</v>
      </c>
      <c r="BO9" s="11">
        <v>600</v>
      </c>
      <c r="BP9" s="11">
        <v>442</v>
      </c>
      <c r="BQ9" s="11">
        <v>248</v>
      </c>
      <c r="BR9" s="17">
        <f t="shared" si="2"/>
        <v>5685</v>
      </c>
      <c r="BS9" s="11">
        <v>248</v>
      </c>
      <c r="BT9" s="11">
        <v>60</v>
      </c>
      <c r="BU9" s="11">
        <v>5</v>
      </c>
      <c r="BV9" s="11">
        <v>307</v>
      </c>
      <c r="BW9" s="11">
        <v>627</v>
      </c>
      <c r="BX9" s="11">
        <v>702</v>
      </c>
      <c r="BY9" s="11">
        <v>861</v>
      </c>
      <c r="BZ9" s="11">
        <v>842</v>
      </c>
      <c r="CA9" s="11">
        <v>813</v>
      </c>
      <c r="CB9" s="11">
        <v>578</v>
      </c>
      <c r="CC9" s="11">
        <v>667</v>
      </c>
      <c r="CD9" s="11">
        <v>515</v>
      </c>
      <c r="CE9" s="17">
        <f t="shared" si="3"/>
        <v>6225</v>
      </c>
    </row>
    <row r="10" spans="1:83" x14ac:dyDescent="0.25">
      <c r="B10" t="s">
        <v>6</v>
      </c>
      <c r="C10" t="s">
        <v>141</v>
      </c>
      <c r="D10" t="s">
        <v>151</v>
      </c>
      <c r="E10" t="s">
        <v>152</v>
      </c>
      <c r="F10" s="39">
        <f t="shared" ref="F10:G20" si="7">AVERAGE(S10,AF10,AS10)</f>
        <v>233</v>
      </c>
      <c r="G10" s="39">
        <f t="shared" si="7"/>
        <v>39.333333333333336</v>
      </c>
      <c r="H10" s="39">
        <f>AVERAGE(U10,AH10,AU10)</f>
        <v>64.666666666666671</v>
      </c>
      <c r="I10">
        <v>533</v>
      </c>
      <c r="J10">
        <v>1781</v>
      </c>
      <c r="K10">
        <v>2068</v>
      </c>
      <c r="L10">
        <v>2516</v>
      </c>
      <c r="M10">
        <v>3445</v>
      </c>
      <c r="N10">
        <v>1354</v>
      </c>
      <c r="O10">
        <v>368</v>
      </c>
      <c r="P10">
        <v>972</v>
      </c>
      <c r="Q10">
        <v>55</v>
      </c>
      <c r="R10" s="19">
        <f>SUM(F10:Q10)</f>
        <v>13429</v>
      </c>
      <c r="S10" s="37">
        <f>AVERAGE(AF10,AS10)</f>
        <v>233</v>
      </c>
      <c r="T10" s="37">
        <f>AG10</f>
        <v>59</v>
      </c>
      <c r="U10">
        <v>2</v>
      </c>
      <c r="V10">
        <v>364</v>
      </c>
      <c r="W10">
        <v>1048</v>
      </c>
      <c r="X10">
        <v>1416</v>
      </c>
      <c r="Y10">
        <v>1590</v>
      </c>
      <c r="Z10">
        <v>1439</v>
      </c>
      <c r="AA10">
        <v>1473</v>
      </c>
      <c r="AB10">
        <v>479</v>
      </c>
      <c r="AC10">
        <v>67</v>
      </c>
      <c r="AD10">
        <v>73</v>
      </c>
      <c r="AE10" s="17">
        <f t="shared" si="4"/>
        <v>8243</v>
      </c>
      <c r="AF10">
        <v>63</v>
      </c>
      <c r="AG10">
        <v>59</v>
      </c>
      <c r="AH10">
        <v>65</v>
      </c>
      <c r="AI10">
        <v>67</v>
      </c>
      <c r="AJ10">
        <v>152</v>
      </c>
      <c r="AK10">
        <v>197</v>
      </c>
      <c r="AL10">
        <v>993</v>
      </c>
      <c r="AM10">
        <v>1172</v>
      </c>
      <c r="AN10">
        <v>1090</v>
      </c>
      <c r="AO10">
        <v>882</v>
      </c>
      <c r="AP10">
        <v>869</v>
      </c>
      <c r="AQ10">
        <v>658</v>
      </c>
      <c r="AR10" s="17">
        <f t="shared" si="5"/>
        <v>6267</v>
      </c>
      <c r="AS10">
        <v>403</v>
      </c>
      <c r="AT10">
        <v>0</v>
      </c>
      <c r="AU10">
        <v>127</v>
      </c>
      <c r="AV10">
        <v>897</v>
      </c>
      <c r="AW10">
        <v>1088</v>
      </c>
      <c r="AX10">
        <v>1933</v>
      </c>
      <c r="AY10">
        <v>1450</v>
      </c>
      <c r="AZ10">
        <v>1895</v>
      </c>
      <c r="BA10">
        <v>1239</v>
      </c>
      <c r="BB10">
        <v>1138</v>
      </c>
      <c r="BC10">
        <v>894</v>
      </c>
      <c r="BD10">
        <v>383</v>
      </c>
      <c r="BE10" s="17">
        <f t="shared" si="6"/>
        <v>11447</v>
      </c>
      <c r="BF10">
        <v>187</v>
      </c>
      <c r="BG10">
        <v>119</v>
      </c>
      <c r="BH10">
        <v>260</v>
      </c>
      <c r="BI10">
        <v>1102</v>
      </c>
      <c r="BJ10">
        <v>2244</v>
      </c>
      <c r="BK10">
        <v>2257</v>
      </c>
      <c r="BL10">
        <v>2465</v>
      </c>
      <c r="BM10">
        <v>2621</v>
      </c>
      <c r="BN10">
        <v>2120</v>
      </c>
      <c r="BO10">
        <v>1437</v>
      </c>
      <c r="BP10">
        <v>1003</v>
      </c>
      <c r="BQ10">
        <v>563</v>
      </c>
      <c r="BR10" s="17">
        <f t="shared" si="2"/>
        <v>16378</v>
      </c>
      <c r="BS10">
        <v>37</v>
      </c>
      <c r="BT10">
        <v>0</v>
      </c>
      <c r="BU10">
        <v>0</v>
      </c>
      <c r="BV10">
        <v>3</v>
      </c>
      <c r="BW10">
        <v>49</v>
      </c>
      <c r="BX10">
        <v>133</v>
      </c>
      <c r="BY10">
        <v>130</v>
      </c>
      <c r="BZ10">
        <v>180</v>
      </c>
      <c r="CA10">
        <v>173</v>
      </c>
      <c r="CB10">
        <v>137</v>
      </c>
      <c r="CC10">
        <v>84</v>
      </c>
      <c r="CD10">
        <v>47</v>
      </c>
      <c r="CE10" s="133">
        <f t="shared" si="3"/>
        <v>973</v>
      </c>
    </row>
    <row r="11" spans="1:83" ht="15.75" x14ac:dyDescent="0.25">
      <c r="C11" t="s">
        <v>141</v>
      </c>
      <c r="E11" t="s">
        <v>153</v>
      </c>
      <c r="F11" s="39">
        <f t="shared" si="7"/>
        <v>94.666666666666671</v>
      </c>
      <c r="G11" s="39">
        <f t="shared" si="7"/>
        <v>208.5</v>
      </c>
      <c r="H11" s="39">
        <f t="shared" ref="H11:H20" si="8">AVERAGE(U11,AH11,AU11)</f>
        <v>71.666666666666671</v>
      </c>
      <c r="I11">
        <v>37</v>
      </c>
      <c r="J11">
        <v>423</v>
      </c>
      <c r="K11">
        <v>681</v>
      </c>
      <c r="L11">
        <v>535</v>
      </c>
      <c r="M11">
        <v>761</v>
      </c>
      <c r="N11">
        <v>252</v>
      </c>
      <c r="O11">
        <v>81</v>
      </c>
      <c r="P11">
        <v>187</v>
      </c>
      <c r="Q11">
        <v>12</v>
      </c>
      <c r="R11" s="19">
        <f>SUM(F11:Q11)</f>
        <v>3343.8333333333335</v>
      </c>
      <c r="S11">
        <v>0</v>
      </c>
      <c r="T11" s="38">
        <f>AVERAGE(AG11,AT11)</f>
        <v>208.5</v>
      </c>
      <c r="U11">
        <v>1</v>
      </c>
      <c r="V11">
        <v>144</v>
      </c>
      <c r="W11">
        <v>330</v>
      </c>
      <c r="X11">
        <v>594</v>
      </c>
      <c r="Y11">
        <v>595</v>
      </c>
      <c r="Z11">
        <v>369</v>
      </c>
      <c r="AA11">
        <v>279</v>
      </c>
      <c r="AB11">
        <v>170</v>
      </c>
      <c r="AC11">
        <v>52</v>
      </c>
      <c r="AD11">
        <v>97</v>
      </c>
      <c r="AE11" s="17">
        <f>SUM(S11:AD11)</f>
        <v>2839.5</v>
      </c>
      <c r="AF11" s="11">
        <v>54</v>
      </c>
      <c r="AG11" s="11">
        <v>195</v>
      </c>
      <c r="AH11" s="11">
        <v>89</v>
      </c>
      <c r="AI11" s="11">
        <v>30</v>
      </c>
      <c r="AJ11" s="11">
        <v>48</v>
      </c>
      <c r="AK11" s="11">
        <v>495</v>
      </c>
      <c r="AL11" s="11">
        <v>537</v>
      </c>
      <c r="AM11" s="11">
        <v>10</v>
      </c>
      <c r="AN11" s="11">
        <v>628</v>
      </c>
      <c r="AO11" s="11">
        <v>654</v>
      </c>
      <c r="AP11" s="11">
        <v>584</v>
      </c>
      <c r="AQ11" s="11">
        <v>66</v>
      </c>
      <c r="AR11" s="17">
        <f>SUM(AF11:AQ11)</f>
        <v>3390</v>
      </c>
      <c r="AS11" s="11">
        <v>230</v>
      </c>
      <c r="AT11" s="11">
        <v>222</v>
      </c>
      <c r="AU11" s="11">
        <v>125</v>
      </c>
      <c r="AV11" s="11">
        <v>0</v>
      </c>
      <c r="AW11" s="11">
        <v>0</v>
      </c>
      <c r="AX11" s="11">
        <v>827</v>
      </c>
      <c r="AY11" s="11">
        <v>353</v>
      </c>
      <c r="AZ11" s="11">
        <v>256</v>
      </c>
      <c r="BA11" s="11">
        <v>246</v>
      </c>
      <c r="BB11" s="11">
        <v>22</v>
      </c>
      <c r="BC11" s="11">
        <v>21</v>
      </c>
      <c r="BD11" s="11">
        <v>28</v>
      </c>
      <c r="BE11" s="17">
        <f t="shared" ref="BE11:BE20" si="9">SUM(AS11:BD11)</f>
        <v>2330</v>
      </c>
      <c r="BF11" s="11">
        <v>88</v>
      </c>
      <c r="BG11" s="11">
        <v>86</v>
      </c>
      <c r="BH11" s="11">
        <v>114</v>
      </c>
      <c r="BI11" s="11">
        <v>130</v>
      </c>
      <c r="BJ11" s="11">
        <v>334</v>
      </c>
      <c r="BK11" s="11">
        <v>484</v>
      </c>
      <c r="BL11" s="11">
        <v>467</v>
      </c>
      <c r="BM11" s="11">
        <v>525</v>
      </c>
      <c r="BN11" s="11">
        <v>326</v>
      </c>
      <c r="BO11" s="11">
        <v>131</v>
      </c>
      <c r="BP11" s="11">
        <v>44</v>
      </c>
      <c r="BQ11" s="11">
        <v>22</v>
      </c>
      <c r="BR11" s="17">
        <f t="shared" si="2"/>
        <v>2751</v>
      </c>
      <c r="BS11" s="11">
        <v>22</v>
      </c>
      <c r="BT11" s="11">
        <v>42</v>
      </c>
      <c r="BU11" s="11">
        <v>191</v>
      </c>
      <c r="BV11" s="11">
        <v>70</v>
      </c>
      <c r="BW11" s="11">
        <v>13</v>
      </c>
      <c r="BX11" s="11">
        <v>237</v>
      </c>
      <c r="BY11" s="11">
        <v>438</v>
      </c>
      <c r="BZ11" s="11">
        <v>323</v>
      </c>
      <c r="CA11" s="11">
        <v>377</v>
      </c>
      <c r="CB11" s="11">
        <v>238</v>
      </c>
      <c r="CC11" s="11">
        <v>234</v>
      </c>
      <c r="CD11" s="11">
        <v>354</v>
      </c>
      <c r="CE11" s="133">
        <f t="shared" si="3"/>
        <v>2539</v>
      </c>
    </row>
    <row r="12" spans="1:83" x14ac:dyDescent="0.25">
      <c r="B12" t="s">
        <v>6</v>
      </c>
      <c r="C12" t="s">
        <v>141</v>
      </c>
      <c r="D12" t="s">
        <v>154</v>
      </c>
      <c r="E12" t="s">
        <v>155</v>
      </c>
      <c r="F12" s="39">
        <f t="shared" si="7"/>
        <v>0</v>
      </c>
      <c r="G12" s="39">
        <f t="shared" si="7"/>
        <v>0</v>
      </c>
      <c r="H12" s="39">
        <f t="shared" si="8"/>
        <v>1</v>
      </c>
      <c r="I12">
        <v>8</v>
      </c>
      <c r="J12">
        <v>83</v>
      </c>
      <c r="K12">
        <v>143</v>
      </c>
      <c r="L12">
        <v>138</v>
      </c>
      <c r="M12">
        <v>183</v>
      </c>
      <c r="N12">
        <v>72</v>
      </c>
      <c r="O12">
        <v>26</v>
      </c>
      <c r="P12">
        <v>35</v>
      </c>
      <c r="Q12">
        <v>0</v>
      </c>
      <c r="R12" s="19">
        <f>SUM(F12:Q12)</f>
        <v>689</v>
      </c>
      <c r="S12">
        <v>0</v>
      </c>
      <c r="T12">
        <v>0</v>
      </c>
      <c r="U12">
        <v>3</v>
      </c>
      <c r="V12">
        <v>24</v>
      </c>
      <c r="W12">
        <v>92</v>
      </c>
      <c r="X12">
        <v>165</v>
      </c>
      <c r="Y12">
        <v>135</v>
      </c>
      <c r="Z12">
        <v>101</v>
      </c>
      <c r="AA12">
        <v>67</v>
      </c>
      <c r="AB12">
        <v>16</v>
      </c>
      <c r="AC12">
        <v>0</v>
      </c>
      <c r="AD12">
        <v>0</v>
      </c>
      <c r="AE12" s="17">
        <f>SUM(S12:AD12)</f>
        <v>603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18</v>
      </c>
      <c r="AN12">
        <v>24</v>
      </c>
      <c r="AO12">
        <v>0</v>
      </c>
      <c r="AP12">
        <v>0</v>
      </c>
      <c r="AQ12">
        <v>0</v>
      </c>
      <c r="AR12" s="17">
        <f>SUM(AF12:AQ12)</f>
        <v>46</v>
      </c>
      <c r="AS12">
        <v>0</v>
      </c>
      <c r="AT12">
        <v>0</v>
      </c>
      <c r="AU12">
        <v>0</v>
      </c>
      <c r="AV12">
        <v>34</v>
      </c>
      <c r="AW12">
        <v>71</v>
      </c>
      <c r="AX12">
        <v>185</v>
      </c>
      <c r="AY12">
        <v>121</v>
      </c>
      <c r="AZ12">
        <v>106</v>
      </c>
      <c r="BA12">
        <v>37</v>
      </c>
      <c r="BB12">
        <v>28</v>
      </c>
      <c r="BC12">
        <v>18</v>
      </c>
      <c r="BD12">
        <v>0</v>
      </c>
      <c r="BE12" s="17">
        <f t="shared" si="9"/>
        <v>600</v>
      </c>
      <c r="BF12">
        <v>0</v>
      </c>
      <c r="BG12">
        <v>0</v>
      </c>
      <c r="BH12">
        <v>0</v>
      </c>
      <c r="BI12">
        <v>49</v>
      </c>
      <c r="BJ12">
        <v>157</v>
      </c>
      <c r="BK12">
        <v>171</v>
      </c>
      <c r="BL12">
        <v>196</v>
      </c>
      <c r="BM12">
        <v>214</v>
      </c>
      <c r="BN12">
        <v>149</v>
      </c>
      <c r="BO12">
        <v>77</v>
      </c>
      <c r="BP12">
        <v>44</v>
      </c>
      <c r="BQ12">
        <v>37</v>
      </c>
      <c r="BR12" s="17">
        <f t="shared" si="2"/>
        <v>1094</v>
      </c>
      <c r="BS12">
        <v>563</v>
      </c>
      <c r="BT12">
        <v>47</v>
      </c>
      <c r="BU12">
        <v>36</v>
      </c>
      <c r="BV12">
        <v>535</v>
      </c>
      <c r="BW12">
        <v>458</v>
      </c>
      <c r="BX12">
        <v>1633</v>
      </c>
      <c r="BY12">
        <v>2100</v>
      </c>
      <c r="BZ12">
        <v>2158</v>
      </c>
      <c r="CA12">
        <v>2224</v>
      </c>
      <c r="CB12">
        <v>1772</v>
      </c>
      <c r="CC12">
        <v>1835</v>
      </c>
      <c r="CD12">
        <v>929</v>
      </c>
      <c r="CE12" s="133">
        <f t="shared" si="3"/>
        <v>14290</v>
      </c>
    </row>
    <row r="13" spans="1:83" x14ac:dyDescent="0.25">
      <c r="B13" t="s">
        <v>2</v>
      </c>
      <c r="C13" t="s">
        <v>141</v>
      </c>
      <c r="D13" t="s">
        <v>156</v>
      </c>
      <c r="E13" t="s">
        <v>157</v>
      </c>
      <c r="F13" s="39">
        <f t="shared" si="7"/>
        <v>152.66666666666666</v>
      </c>
      <c r="G13" s="39">
        <f t="shared" si="7"/>
        <v>162.33333333333334</v>
      </c>
      <c r="H13" s="39">
        <f t="shared" si="8"/>
        <v>179.33333333333334</v>
      </c>
      <c r="I13">
        <v>387</v>
      </c>
      <c r="J13">
        <v>653</v>
      </c>
      <c r="K13">
        <v>1005</v>
      </c>
      <c r="L13">
        <v>853</v>
      </c>
      <c r="M13">
        <v>1125</v>
      </c>
      <c r="N13">
        <v>508</v>
      </c>
      <c r="O13">
        <v>328</v>
      </c>
      <c r="P13">
        <v>349</v>
      </c>
      <c r="Q13">
        <v>108</v>
      </c>
      <c r="R13" s="19">
        <f>SUM(F13:Q13)</f>
        <v>5810.3333333333339</v>
      </c>
      <c r="S13">
        <v>80</v>
      </c>
      <c r="T13">
        <v>102</v>
      </c>
      <c r="U13">
        <v>131</v>
      </c>
      <c r="V13">
        <v>244</v>
      </c>
      <c r="W13">
        <v>744</v>
      </c>
      <c r="X13">
        <v>1117</v>
      </c>
      <c r="Y13">
        <v>923</v>
      </c>
      <c r="Z13">
        <v>808</v>
      </c>
      <c r="AA13">
        <v>689</v>
      </c>
      <c r="AB13">
        <v>290</v>
      </c>
      <c r="AC13">
        <v>255</v>
      </c>
      <c r="AD13">
        <v>269</v>
      </c>
      <c r="AE13" s="17">
        <f>SUM(S13:AD13)</f>
        <v>5652</v>
      </c>
      <c r="AF13">
        <v>234</v>
      </c>
      <c r="AG13">
        <v>204</v>
      </c>
      <c r="AH13">
        <v>226</v>
      </c>
      <c r="AI13">
        <v>300</v>
      </c>
      <c r="AJ13">
        <v>681</v>
      </c>
      <c r="AK13">
        <v>283</v>
      </c>
      <c r="AL13">
        <v>0</v>
      </c>
      <c r="AM13">
        <v>0</v>
      </c>
      <c r="AN13">
        <v>65</v>
      </c>
      <c r="AO13">
        <v>204</v>
      </c>
      <c r="AP13">
        <v>210</v>
      </c>
      <c r="AQ13">
        <v>162</v>
      </c>
      <c r="AR13" s="17">
        <f>SUM(AF13:AQ13)</f>
        <v>2569</v>
      </c>
      <c r="AS13">
        <v>144</v>
      </c>
      <c r="AT13">
        <v>181</v>
      </c>
      <c r="AU13" s="11">
        <v>181</v>
      </c>
      <c r="AV13" s="11">
        <v>417</v>
      </c>
      <c r="AW13" s="11">
        <v>611</v>
      </c>
      <c r="AX13" s="11">
        <v>1412</v>
      </c>
      <c r="AY13" s="11">
        <v>1216</v>
      </c>
      <c r="AZ13" s="11">
        <v>1307</v>
      </c>
      <c r="BA13" s="11">
        <v>1041</v>
      </c>
      <c r="BB13" s="11">
        <v>900</v>
      </c>
      <c r="BC13" s="11">
        <v>810</v>
      </c>
      <c r="BD13" s="11">
        <v>518</v>
      </c>
      <c r="BE13" s="17">
        <f t="shared" si="9"/>
        <v>8738</v>
      </c>
      <c r="BF13">
        <v>329</v>
      </c>
      <c r="BG13">
        <v>236</v>
      </c>
      <c r="BH13" s="11">
        <v>247</v>
      </c>
      <c r="BI13" s="11">
        <v>694</v>
      </c>
      <c r="BJ13" s="11">
        <v>1182</v>
      </c>
      <c r="BK13" s="11">
        <v>1273</v>
      </c>
      <c r="BL13" s="11">
        <v>1252</v>
      </c>
      <c r="BM13" s="11">
        <v>1362</v>
      </c>
      <c r="BN13" s="11">
        <v>1029</v>
      </c>
      <c r="BO13" s="11">
        <v>784</v>
      </c>
      <c r="BP13" s="11">
        <v>595</v>
      </c>
      <c r="BQ13" s="11">
        <v>416</v>
      </c>
      <c r="BR13" s="17">
        <f t="shared" si="2"/>
        <v>9399</v>
      </c>
      <c r="BS13">
        <v>416</v>
      </c>
      <c r="BT13">
        <v>123</v>
      </c>
      <c r="BU13" s="11">
        <v>176</v>
      </c>
      <c r="BV13" s="11">
        <v>395</v>
      </c>
      <c r="BW13" s="11">
        <v>594</v>
      </c>
      <c r="BX13" s="11">
        <v>723</v>
      </c>
      <c r="BY13" s="11">
        <v>1087</v>
      </c>
      <c r="BZ13" s="11">
        <v>1134</v>
      </c>
      <c r="CA13" s="11">
        <v>1099</v>
      </c>
      <c r="CB13" s="11">
        <v>898</v>
      </c>
      <c r="CC13" s="11">
        <v>808</v>
      </c>
      <c r="CD13" s="11">
        <v>603</v>
      </c>
      <c r="CE13" s="17">
        <f t="shared" si="3"/>
        <v>8056</v>
      </c>
    </row>
    <row r="14" spans="1:83" x14ac:dyDescent="0.25">
      <c r="B14" t="s">
        <v>6</v>
      </c>
      <c r="C14" t="s">
        <v>141</v>
      </c>
      <c r="D14" t="s">
        <v>158</v>
      </c>
      <c r="E14" t="s">
        <v>159</v>
      </c>
      <c r="F14" s="39">
        <f t="shared" si="7"/>
        <v>326.66666666666669</v>
      </c>
      <c r="G14" s="39">
        <f t="shared" si="7"/>
        <v>291.66666666666669</v>
      </c>
      <c r="H14" s="39">
        <f t="shared" si="8"/>
        <v>869.66666666666663</v>
      </c>
      <c r="I14">
        <v>215</v>
      </c>
      <c r="J14">
        <v>3971</v>
      </c>
      <c r="K14">
        <v>5896</v>
      </c>
      <c r="L14">
        <v>5217</v>
      </c>
      <c r="M14">
        <v>7974</v>
      </c>
      <c r="N14">
        <v>6787</v>
      </c>
      <c r="O14">
        <v>4643</v>
      </c>
      <c r="P14">
        <v>6163</v>
      </c>
      <c r="Q14">
        <v>298</v>
      </c>
      <c r="R14" s="19">
        <f>SUM(F14:Q14)</f>
        <v>42652</v>
      </c>
      <c r="S14">
        <v>98</v>
      </c>
      <c r="T14">
        <v>95</v>
      </c>
      <c r="U14">
        <v>1458</v>
      </c>
      <c r="V14">
        <v>4389</v>
      </c>
      <c r="W14">
        <v>6000</v>
      </c>
      <c r="X14">
        <v>4447</v>
      </c>
      <c r="Y14">
        <v>4961</v>
      </c>
      <c r="Z14">
        <v>6161</v>
      </c>
      <c r="AA14">
        <v>4809</v>
      </c>
      <c r="AB14">
        <v>3708</v>
      </c>
      <c r="AC14">
        <v>2088</v>
      </c>
      <c r="AD14">
        <v>1590</v>
      </c>
      <c r="AE14" s="17">
        <f>SUM(S14:AD14)</f>
        <v>39804</v>
      </c>
      <c r="AF14">
        <v>658</v>
      </c>
      <c r="AG14">
        <v>501</v>
      </c>
      <c r="AH14">
        <v>792</v>
      </c>
      <c r="AI14">
        <v>1906</v>
      </c>
      <c r="AJ14">
        <v>4335</v>
      </c>
      <c r="AK14">
        <v>2879</v>
      </c>
      <c r="AL14">
        <v>3774</v>
      </c>
      <c r="AM14">
        <v>3591</v>
      </c>
      <c r="AN14">
        <v>2901</v>
      </c>
      <c r="AO14">
        <v>2608</v>
      </c>
      <c r="AP14">
        <v>2205</v>
      </c>
      <c r="AQ14">
        <v>542</v>
      </c>
      <c r="AR14" s="17">
        <f>SUM(AF14:AQ14)</f>
        <v>26692</v>
      </c>
      <c r="AS14">
        <v>224</v>
      </c>
      <c r="AT14">
        <v>279</v>
      </c>
      <c r="AU14">
        <v>359</v>
      </c>
      <c r="AV14">
        <v>2578</v>
      </c>
      <c r="AW14">
        <v>2920</v>
      </c>
      <c r="AX14">
        <v>2268</v>
      </c>
      <c r="AY14">
        <v>3743</v>
      </c>
      <c r="AZ14">
        <v>3416</v>
      </c>
      <c r="BA14">
        <v>2863</v>
      </c>
      <c r="BB14">
        <v>2858</v>
      </c>
      <c r="BC14">
        <v>2451</v>
      </c>
      <c r="BD14">
        <v>1466</v>
      </c>
      <c r="BE14" s="17">
        <f t="shared" si="9"/>
        <v>25425</v>
      </c>
      <c r="BF14">
        <v>487</v>
      </c>
      <c r="BG14">
        <v>587</v>
      </c>
      <c r="BH14">
        <v>884</v>
      </c>
      <c r="BI14">
        <v>2560</v>
      </c>
      <c r="BJ14">
        <v>4211</v>
      </c>
      <c r="BK14">
        <v>4112</v>
      </c>
      <c r="BL14">
        <v>4518</v>
      </c>
      <c r="BM14">
        <v>5221</v>
      </c>
      <c r="BN14">
        <v>4917</v>
      </c>
      <c r="BO14">
        <v>3464</v>
      </c>
      <c r="BP14">
        <v>3084</v>
      </c>
      <c r="BQ14">
        <v>2415</v>
      </c>
      <c r="BR14" s="17">
        <f t="shared" si="2"/>
        <v>36460</v>
      </c>
      <c r="BS14">
        <v>2415</v>
      </c>
      <c r="BT14">
        <v>456</v>
      </c>
      <c r="BU14">
        <v>339</v>
      </c>
      <c r="BV14">
        <v>2217</v>
      </c>
      <c r="BW14">
        <v>2630</v>
      </c>
      <c r="BX14">
        <v>3532</v>
      </c>
      <c r="BY14">
        <v>3900</v>
      </c>
      <c r="BZ14">
        <v>4725</v>
      </c>
      <c r="CA14">
        <v>4888</v>
      </c>
      <c r="CB14">
        <v>4444</v>
      </c>
      <c r="CC14">
        <v>4263</v>
      </c>
      <c r="CD14">
        <v>3717</v>
      </c>
      <c r="CE14" s="17">
        <f t="shared" si="3"/>
        <v>37526</v>
      </c>
    </row>
    <row r="15" spans="1:83" x14ac:dyDescent="0.25">
      <c r="B15" t="s">
        <v>4</v>
      </c>
      <c r="C15" t="s">
        <v>141</v>
      </c>
      <c r="D15" t="s">
        <v>160</v>
      </c>
      <c r="E15" t="s">
        <v>161</v>
      </c>
      <c r="F15" s="39">
        <f t="shared" si="7"/>
        <v>0</v>
      </c>
      <c r="G15" s="39">
        <f t="shared" si="7"/>
        <v>24</v>
      </c>
      <c r="H15" s="39">
        <f t="shared" si="8"/>
        <v>42.333333333333336</v>
      </c>
      <c r="I15">
        <v>0</v>
      </c>
      <c r="J15">
        <v>147</v>
      </c>
      <c r="K15">
        <v>31</v>
      </c>
      <c r="L15">
        <v>99</v>
      </c>
      <c r="M15">
        <v>0</v>
      </c>
      <c r="N15">
        <v>38</v>
      </c>
      <c r="O15">
        <v>147</v>
      </c>
      <c r="P15">
        <v>90</v>
      </c>
      <c r="Q15">
        <v>0</v>
      </c>
      <c r="R15" s="19">
        <f t="shared" ref="R15:R20" si="10">SUM(F15:Q15)</f>
        <v>618.33333333333337</v>
      </c>
      <c r="S15">
        <v>0</v>
      </c>
      <c r="T15">
        <v>72</v>
      </c>
      <c r="U15">
        <v>127</v>
      </c>
      <c r="V15">
        <v>6</v>
      </c>
      <c r="W15">
        <v>12</v>
      </c>
      <c r="X15">
        <v>9</v>
      </c>
      <c r="Y15">
        <v>214</v>
      </c>
      <c r="Z15">
        <v>397</v>
      </c>
      <c r="AA15">
        <v>0</v>
      </c>
      <c r="AB15">
        <v>0</v>
      </c>
      <c r="AC15">
        <v>0</v>
      </c>
      <c r="AD15">
        <v>0</v>
      </c>
      <c r="AE15" s="17">
        <f t="shared" ref="AE15:AE20" si="11">SUM(S15:AD15)</f>
        <v>837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7">
        <f t="shared" ref="AR15:AR20" si="12">SUM(AF15:AQ15)</f>
        <v>1</v>
      </c>
      <c r="AS15">
        <v>0</v>
      </c>
      <c r="AT15">
        <v>0</v>
      </c>
      <c r="AU15">
        <v>0</v>
      </c>
      <c r="AV15">
        <v>136</v>
      </c>
      <c r="AW15">
        <v>561</v>
      </c>
      <c r="AX15">
        <v>48</v>
      </c>
      <c r="AY15">
        <v>88</v>
      </c>
      <c r="AZ15">
        <v>233</v>
      </c>
      <c r="BA15">
        <v>273</v>
      </c>
      <c r="BB15">
        <v>95</v>
      </c>
      <c r="BC15">
        <v>0</v>
      </c>
      <c r="BD15">
        <v>0</v>
      </c>
      <c r="BE15" s="17">
        <f t="shared" si="9"/>
        <v>1434</v>
      </c>
      <c r="BF15">
        <v>0</v>
      </c>
      <c r="BG15">
        <v>0</v>
      </c>
      <c r="BH15">
        <v>0</v>
      </c>
      <c r="BI15">
        <v>0</v>
      </c>
      <c r="BJ15">
        <v>38</v>
      </c>
      <c r="BK15">
        <v>0</v>
      </c>
      <c r="BL15">
        <v>0</v>
      </c>
      <c r="BM15">
        <v>0</v>
      </c>
      <c r="BN15">
        <v>0</v>
      </c>
      <c r="BO15">
        <v>41</v>
      </c>
      <c r="BP15">
        <v>0</v>
      </c>
      <c r="BQ15">
        <v>0</v>
      </c>
      <c r="BR15" s="17">
        <f t="shared" si="2"/>
        <v>79</v>
      </c>
      <c r="BS15">
        <v>0</v>
      </c>
      <c r="BT15">
        <v>59</v>
      </c>
      <c r="BU15">
        <v>0</v>
      </c>
      <c r="BV15">
        <v>0</v>
      </c>
      <c r="BW15">
        <v>0</v>
      </c>
      <c r="BX15">
        <v>45</v>
      </c>
      <c r="BY15">
        <v>0</v>
      </c>
      <c r="BZ15">
        <v>0</v>
      </c>
      <c r="CA15">
        <v>98</v>
      </c>
      <c r="CB15">
        <v>45</v>
      </c>
      <c r="CC15">
        <v>30</v>
      </c>
      <c r="CD15">
        <v>1</v>
      </c>
      <c r="CE15" s="17">
        <f t="shared" si="3"/>
        <v>278</v>
      </c>
    </row>
    <row r="16" spans="1:83" x14ac:dyDescent="0.25">
      <c r="C16" t="s">
        <v>141</v>
      </c>
      <c r="D16" t="s">
        <v>162</v>
      </c>
      <c r="E16" t="s">
        <v>163</v>
      </c>
      <c r="F16" s="39">
        <f t="shared" si="7"/>
        <v>329</v>
      </c>
      <c r="G16" s="39">
        <f t="shared" si="7"/>
        <v>432.66666666666669</v>
      </c>
      <c r="H16" s="39">
        <f t="shared" si="8"/>
        <v>644.33333333333337</v>
      </c>
      <c r="I16">
        <v>888</v>
      </c>
      <c r="J16">
        <v>878</v>
      </c>
      <c r="K16">
        <v>747</v>
      </c>
      <c r="L16">
        <v>757</v>
      </c>
      <c r="M16">
        <v>1064</v>
      </c>
      <c r="N16">
        <v>844</v>
      </c>
      <c r="O16">
        <v>934</v>
      </c>
      <c r="P16">
        <v>665</v>
      </c>
      <c r="Q16">
        <v>487</v>
      </c>
      <c r="R16" s="19">
        <f t="shared" si="10"/>
        <v>8670</v>
      </c>
      <c r="S16">
        <v>297</v>
      </c>
      <c r="T16">
        <v>439</v>
      </c>
      <c r="U16">
        <v>884</v>
      </c>
      <c r="V16">
        <v>836</v>
      </c>
      <c r="W16">
        <v>911</v>
      </c>
      <c r="X16">
        <v>796</v>
      </c>
      <c r="Y16">
        <v>789</v>
      </c>
      <c r="Z16">
        <v>1113</v>
      </c>
      <c r="AA16">
        <v>613</v>
      </c>
      <c r="AB16">
        <v>454</v>
      </c>
      <c r="AC16">
        <v>420</v>
      </c>
      <c r="AD16">
        <v>432</v>
      </c>
      <c r="AE16" s="17">
        <f t="shared" si="11"/>
        <v>7984</v>
      </c>
      <c r="AF16">
        <v>350</v>
      </c>
      <c r="AG16">
        <v>323</v>
      </c>
      <c r="AH16">
        <v>230</v>
      </c>
      <c r="AI16">
        <v>375</v>
      </c>
      <c r="AJ16">
        <v>549</v>
      </c>
      <c r="AK16">
        <v>585</v>
      </c>
      <c r="AL16">
        <v>557</v>
      </c>
      <c r="AM16">
        <v>527</v>
      </c>
      <c r="AN16">
        <v>503</v>
      </c>
      <c r="AO16">
        <v>461</v>
      </c>
      <c r="AP16">
        <v>476</v>
      </c>
      <c r="AQ16">
        <v>383</v>
      </c>
      <c r="AR16" s="17">
        <f t="shared" si="12"/>
        <v>5319</v>
      </c>
      <c r="AS16">
        <v>340</v>
      </c>
      <c r="AT16">
        <v>536</v>
      </c>
      <c r="AU16">
        <v>819</v>
      </c>
      <c r="AV16">
        <v>972</v>
      </c>
      <c r="AW16">
        <v>916</v>
      </c>
      <c r="AX16">
        <v>663</v>
      </c>
      <c r="AY16">
        <v>810</v>
      </c>
      <c r="AZ16">
        <v>959</v>
      </c>
      <c r="BA16">
        <v>848</v>
      </c>
      <c r="BB16">
        <v>839</v>
      </c>
      <c r="BC16">
        <v>493</v>
      </c>
      <c r="BD16">
        <v>397</v>
      </c>
      <c r="BE16" s="17">
        <f t="shared" si="9"/>
        <v>8592</v>
      </c>
      <c r="BF16">
        <v>334</v>
      </c>
      <c r="BG16">
        <v>538</v>
      </c>
      <c r="BH16">
        <v>736</v>
      </c>
      <c r="BI16">
        <v>834</v>
      </c>
      <c r="BJ16">
        <v>867</v>
      </c>
      <c r="BK16">
        <v>634</v>
      </c>
      <c r="BL16">
        <v>821</v>
      </c>
      <c r="BM16">
        <v>941</v>
      </c>
      <c r="BN16">
        <v>790</v>
      </c>
      <c r="BO16">
        <v>881</v>
      </c>
      <c r="BP16">
        <v>510</v>
      </c>
      <c r="BQ16">
        <v>430</v>
      </c>
      <c r="BR16" s="17">
        <f t="shared" si="2"/>
        <v>8316</v>
      </c>
      <c r="BS16">
        <v>430</v>
      </c>
      <c r="BT16">
        <v>388</v>
      </c>
      <c r="BU16">
        <v>561</v>
      </c>
      <c r="BV16">
        <v>865</v>
      </c>
      <c r="BW16">
        <v>924</v>
      </c>
      <c r="BX16">
        <v>865</v>
      </c>
      <c r="BY16">
        <v>640</v>
      </c>
      <c r="BZ16">
        <v>803</v>
      </c>
      <c r="CA16">
        <v>938</v>
      </c>
      <c r="CB16">
        <v>817</v>
      </c>
      <c r="CC16">
        <v>960</v>
      </c>
      <c r="CD16">
        <v>195</v>
      </c>
      <c r="CE16" s="17">
        <f t="shared" si="3"/>
        <v>8386</v>
      </c>
    </row>
    <row r="17" spans="2:83" x14ac:dyDescent="0.25">
      <c r="C17" t="s">
        <v>141</v>
      </c>
      <c r="D17" t="s">
        <v>164</v>
      </c>
      <c r="E17" t="s">
        <v>165</v>
      </c>
      <c r="F17" s="39">
        <f t="shared" si="7"/>
        <v>204.66666666666666</v>
      </c>
      <c r="G17" s="39">
        <f t="shared" si="7"/>
        <v>248.33333333333334</v>
      </c>
      <c r="H17" s="39">
        <f t="shared" si="8"/>
        <v>392</v>
      </c>
      <c r="I17">
        <v>788</v>
      </c>
      <c r="J17">
        <v>3327</v>
      </c>
      <c r="K17">
        <v>4558</v>
      </c>
      <c r="L17">
        <v>1216</v>
      </c>
      <c r="M17">
        <v>1435</v>
      </c>
      <c r="N17">
        <v>4474</v>
      </c>
      <c r="O17">
        <v>677</v>
      </c>
      <c r="P17">
        <v>699</v>
      </c>
      <c r="Q17">
        <v>206</v>
      </c>
      <c r="R17" s="19">
        <f t="shared" si="10"/>
        <v>18225</v>
      </c>
      <c r="S17">
        <v>194</v>
      </c>
      <c r="T17">
        <v>239</v>
      </c>
      <c r="U17">
        <v>495</v>
      </c>
      <c r="V17">
        <v>789</v>
      </c>
      <c r="W17">
        <v>2736</v>
      </c>
      <c r="X17">
        <v>2003</v>
      </c>
      <c r="Y17">
        <v>2480</v>
      </c>
      <c r="Z17">
        <v>2561</v>
      </c>
      <c r="AA17">
        <v>2272</v>
      </c>
      <c r="AB17">
        <v>2196</v>
      </c>
      <c r="AC17">
        <v>323</v>
      </c>
      <c r="AD17">
        <v>215</v>
      </c>
      <c r="AE17" s="17">
        <f t="shared" si="11"/>
        <v>16503</v>
      </c>
      <c r="AF17">
        <v>184</v>
      </c>
      <c r="AG17">
        <v>175</v>
      </c>
      <c r="AH17">
        <v>211</v>
      </c>
      <c r="AI17">
        <v>206</v>
      </c>
      <c r="AJ17">
        <v>253</v>
      </c>
      <c r="AK17">
        <v>251</v>
      </c>
      <c r="AL17">
        <v>205</v>
      </c>
      <c r="AM17">
        <v>181</v>
      </c>
      <c r="AN17">
        <v>242</v>
      </c>
      <c r="AO17">
        <v>219</v>
      </c>
      <c r="AP17">
        <v>231</v>
      </c>
      <c r="AQ17">
        <v>251</v>
      </c>
      <c r="AR17" s="17">
        <f t="shared" si="12"/>
        <v>2609</v>
      </c>
      <c r="AS17">
        <v>236</v>
      </c>
      <c r="AT17">
        <v>331</v>
      </c>
      <c r="AU17">
        <v>470</v>
      </c>
      <c r="AV17">
        <v>1842</v>
      </c>
      <c r="AW17">
        <v>2463</v>
      </c>
      <c r="AX17">
        <v>3122</v>
      </c>
      <c r="AY17">
        <v>2508</v>
      </c>
      <c r="AZ17">
        <v>2811</v>
      </c>
      <c r="BA17">
        <v>2244</v>
      </c>
      <c r="BB17">
        <v>3194</v>
      </c>
      <c r="BC17">
        <v>561</v>
      </c>
      <c r="BD17">
        <v>298</v>
      </c>
      <c r="BE17" s="17">
        <f t="shared" si="9"/>
        <v>20080</v>
      </c>
      <c r="BF17">
        <v>294</v>
      </c>
      <c r="BG17">
        <v>323</v>
      </c>
      <c r="BH17">
        <v>426</v>
      </c>
      <c r="BI17">
        <v>934</v>
      </c>
      <c r="BJ17">
        <v>2375</v>
      </c>
      <c r="BK17">
        <v>2492</v>
      </c>
      <c r="BL17">
        <v>2653</v>
      </c>
      <c r="BM17">
        <v>3210</v>
      </c>
      <c r="BN17">
        <v>2494</v>
      </c>
      <c r="BO17">
        <v>2563</v>
      </c>
      <c r="BP17">
        <v>1461</v>
      </c>
      <c r="BQ17">
        <v>229</v>
      </c>
      <c r="BR17" s="17">
        <f t="shared" si="2"/>
        <v>19454</v>
      </c>
      <c r="BS17">
        <v>1461</v>
      </c>
      <c r="BT17">
        <v>229</v>
      </c>
      <c r="BU17">
        <v>280</v>
      </c>
      <c r="BV17">
        <v>643</v>
      </c>
      <c r="BW17">
        <v>1880</v>
      </c>
      <c r="BX17">
        <v>2002</v>
      </c>
      <c r="BY17">
        <v>2139</v>
      </c>
      <c r="BZ17">
        <v>2197</v>
      </c>
      <c r="CA17">
        <v>2642</v>
      </c>
      <c r="CB17">
        <v>2344</v>
      </c>
      <c r="CC17">
        <v>2291</v>
      </c>
      <c r="CD17">
        <v>1703</v>
      </c>
      <c r="CE17" s="17">
        <f t="shared" si="3"/>
        <v>19811</v>
      </c>
    </row>
    <row r="18" spans="2:83" x14ac:dyDescent="0.25">
      <c r="C18" t="s">
        <v>141</v>
      </c>
      <c r="D18" t="s">
        <v>164</v>
      </c>
      <c r="E18" t="s">
        <v>166</v>
      </c>
      <c r="F18" s="39">
        <f t="shared" si="7"/>
        <v>82.333333333333329</v>
      </c>
      <c r="G18" s="39">
        <f t="shared" si="7"/>
        <v>129.33333333333334</v>
      </c>
      <c r="H18" s="39">
        <f t="shared" si="8"/>
        <v>246</v>
      </c>
      <c r="I18">
        <v>345</v>
      </c>
      <c r="J18">
        <v>725</v>
      </c>
      <c r="K18">
        <v>653</v>
      </c>
      <c r="L18">
        <v>703</v>
      </c>
      <c r="M18">
        <v>1381</v>
      </c>
      <c r="N18">
        <v>608</v>
      </c>
      <c r="O18">
        <v>455</v>
      </c>
      <c r="P18">
        <v>403</v>
      </c>
      <c r="Q18">
        <v>133</v>
      </c>
      <c r="R18" s="19">
        <f t="shared" si="10"/>
        <v>5863.666666666667</v>
      </c>
      <c r="S18">
        <v>49</v>
      </c>
      <c r="T18">
        <v>106</v>
      </c>
      <c r="U18">
        <v>265</v>
      </c>
      <c r="V18">
        <v>268</v>
      </c>
      <c r="W18">
        <v>707</v>
      </c>
      <c r="X18">
        <v>522</v>
      </c>
      <c r="Y18">
        <v>636</v>
      </c>
      <c r="Z18">
        <v>719</v>
      </c>
      <c r="AA18">
        <v>515</v>
      </c>
      <c r="AB18">
        <v>113</v>
      </c>
      <c r="AC18">
        <v>96</v>
      </c>
      <c r="AD18">
        <v>93</v>
      </c>
      <c r="AE18" s="17">
        <f t="shared" si="11"/>
        <v>4089</v>
      </c>
      <c r="AF18">
        <v>79</v>
      </c>
      <c r="AG18">
        <v>84</v>
      </c>
      <c r="AH18">
        <v>101</v>
      </c>
      <c r="AI18">
        <v>137</v>
      </c>
      <c r="AJ18">
        <v>231</v>
      </c>
      <c r="AK18">
        <v>171</v>
      </c>
      <c r="AL18">
        <v>170</v>
      </c>
      <c r="AM18">
        <v>163</v>
      </c>
      <c r="AN18">
        <v>157</v>
      </c>
      <c r="AO18">
        <v>145</v>
      </c>
      <c r="AP18">
        <v>150</v>
      </c>
      <c r="AQ18">
        <v>117</v>
      </c>
      <c r="AR18" s="17">
        <f t="shared" si="12"/>
        <v>1705</v>
      </c>
      <c r="AS18">
        <v>119</v>
      </c>
      <c r="AT18">
        <v>198</v>
      </c>
      <c r="AU18">
        <v>372</v>
      </c>
      <c r="AV18">
        <v>624</v>
      </c>
      <c r="AW18">
        <v>652</v>
      </c>
      <c r="AX18">
        <v>492</v>
      </c>
      <c r="AY18">
        <v>871</v>
      </c>
      <c r="AZ18">
        <v>1033</v>
      </c>
      <c r="BA18">
        <v>793</v>
      </c>
      <c r="BB18">
        <v>899</v>
      </c>
      <c r="BC18">
        <v>416</v>
      </c>
      <c r="BD18">
        <v>400</v>
      </c>
      <c r="BE18" s="17">
        <f t="shared" si="9"/>
        <v>6869</v>
      </c>
      <c r="BF18">
        <v>333</v>
      </c>
      <c r="BG18">
        <v>252</v>
      </c>
      <c r="BH18">
        <v>1079</v>
      </c>
      <c r="BI18">
        <v>3619</v>
      </c>
      <c r="BJ18">
        <v>4975</v>
      </c>
      <c r="BK18">
        <v>3123</v>
      </c>
      <c r="BL18">
        <v>3333</v>
      </c>
      <c r="BM18">
        <v>4199</v>
      </c>
      <c r="BN18">
        <v>2874</v>
      </c>
      <c r="BO18">
        <v>3737</v>
      </c>
      <c r="BP18">
        <v>2906</v>
      </c>
      <c r="BQ18">
        <v>2063</v>
      </c>
      <c r="BR18" s="17">
        <f t="shared" si="2"/>
        <v>32493</v>
      </c>
      <c r="BS18">
        <v>327</v>
      </c>
      <c r="BT18" s="8">
        <v>162</v>
      </c>
      <c r="BU18">
        <v>196</v>
      </c>
      <c r="BV18">
        <v>373</v>
      </c>
      <c r="BW18">
        <v>525</v>
      </c>
      <c r="BX18">
        <v>564</v>
      </c>
      <c r="BY18">
        <v>547</v>
      </c>
      <c r="BZ18">
        <v>782</v>
      </c>
      <c r="CA18">
        <v>955</v>
      </c>
      <c r="CB18">
        <v>759</v>
      </c>
      <c r="CC18">
        <v>749</v>
      </c>
      <c r="CD18">
        <v>437</v>
      </c>
      <c r="CE18" s="17">
        <f t="shared" si="3"/>
        <v>6376</v>
      </c>
    </row>
    <row r="19" spans="2:83" x14ac:dyDescent="0.25">
      <c r="C19" t="s">
        <v>141</v>
      </c>
      <c r="E19" t="s">
        <v>167</v>
      </c>
      <c r="F19" s="39">
        <f t="shared" si="7"/>
        <v>106</v>
      </c>
      <c r="G19" s="39">
        <f t="shared" si="7"/>
        <v>345.33333333333331</v>
      </c>
      <c r="H19" s="39">
        <f t="shared" si="8"/>
        <v>1288</v>
      </c>
      <c r="I19">
        <v>3479</v>
      </c>
      <c r="J19">
        <v>4089</v>
      </c>
      <c r="K19">
        <v>1695</v>
      </c>
      <c r="L19">
        <v>3415</v>
      </c>
      <c r="M19">
        <v>4192</v>
      </c>
      <c r="N19">
        <v>4848</v>
      </c>
      <c r="O19">
        <v>3487</v>
      </c>
      <c r="P19">
        <v>3559</v>
      </c>
      <c r="Q19">
        <v>1453</v>
      </c>
      <c r="R19" s="19">
        <f t="shared" si="10"/>
        <v>31956.333333333332</v>
      </c>
      <c r="S19">
        <v>302</v>
      </c>
      <c r="T19">
        <v>509</v>
      </c>
      <c r="U19">
        <v>2092</v>
      </c>
      <c r="V19">
        <v>4134</v>
      </c>
      <c r="W19">
        <v>4784</v>
      </c>
      <c r="X19">
        <v>3667</v>
      </c>
      <c r="Y19">
        <v>3173</v>
      </c>
      <c r="Z19">
        <v>3828</v>
      </c>
      <c r="AA19">
        <v>4922</v>
      </c>
      <c r="AB19">
        <v>3060</v>
      </c>
      <c r="AC19">
        <v>1749</v>
      </c>
      <c r="AD19">
        <v>14</v>
      </c>
      <c r="AE19" s="17">
        <f t="shared" si="11"/>
        <v>32234</v>
      </c>
      <c r="AF19">
        <v>8</v>
      </c>
      <c r="AG19">
        <v>6</v>
      </c>
      <c r="AH19">
        <v>9</v>
      </c>
      <c r="AI19">
        <v>14</v>
      </c>
      <c r="AJ19">
        <v>22</v>
      </c>
      <c r="AK19">
        <v>24</v>
      </c>
      <c r="AL19">
        <v>30</v>
      </c>
      <c r="AM19">
        <v>31</v>
      </c>
      <c r="AN19">
        <v>29</v>
      </c>
      <c r="AO19">
        <v>22</v>
      </c>
      <c r="AP19">
        <v>18</v>
      </c>
      <c r="AQ19">
        <v>18</v>
      </c>
      <c r="AR19" s="17">
        <f t="shared" si="12"/>
        <v>231</v>
      </c>
      <c r="AS19">
        <v>8</v>
      </c>
      <c r="AT19">
        <v>521</v>
      </c>
      <c r="AU19">
        <v>1763</v>
      </c>
      <c r="AV19">
        <v>4857</v>
      </c>
      <c r="AW19">
        <v>4457</v>
      </c>
      <c r="AX19">
        <v>927</v>
      </c>
      <c r="AY19">
        <v>2587</v>
      </c>
      <c r="AZ19">
        <v>5772</v>
      </c>
      <c r="BA19">
        <v>3837</v>
      </c>
      <c r="BB19">
        <v>3456</v>
      </c>
      <c r="BC19">
        <v>2377</v>
      </c>
      <c r="BD19">
        <v>918</v>
      </c>
      <c r="BE19" s="17">
        <f t="shared" si="9"/>
        <v>31480</v>
      </c>
      <c r="BF19" s="78">
        <v>219</v>
      </c>
      <c r="BG19" s="79">
        <v>320</v>
      </c>
      <c r="BH19" s="79">
        <v>384</v>
      </c>
      <c r="BI19" s="79">
        <v>648</v>
      </c>
      <c r="BJ19" s="79">
        <v>999</v>
      </c>
      <c r="BK19" s="79">
        <v>808</v>
      </c>
      <c r="BL19" s="79">
        <v>1115</v>
      </c>
      <c r="BM19" s="79">
        <v>1374</v>
      </c>
      <c r="BN19" s="79">
        <v>960</v>
      </c>
      <c r="BO19" s="79">
        <v>784</v>
      </c>
      <c r="BP19" s="79">
        <v>390</v>
      </c>
      <c r="BQ19" s="80">
        <v>327</v>
      </c>
      <c r="BR19" s="17">
        <f t="shared" si="2"/>
        <v>8328</v>
      </c>
      <c r="BS19" s="78">
        <v>2063</v>
      </c>
      <c r="BT19" s="79">
        <v>273</v>
      </c>
      <c r="BU19" s="79">
        <v>177</v>
      </c>
      <c r="BV19" s="79">
        <v>2120</v>
      </c>
      <c r="BW19" s="79">
        <v>3844</v>
      </c>
      <c r="BX19" s="79">
        <v>4032</v>
      </c>
      <c r="BY19" s="79">
        <v>2809</v>
      </c>
      <c r="BZ19" s="79">
        <v>3424</v>
      </c>
      <c r="CA19" s="79">
        <v>3407</v>
      </c>
      <c r="CB19" s="79">
        <v>5348</v>
      </c>
      <c r="CC19" s="79">
        <v>4401</v>
      </c>
      <c r="CD19" s="80">
        <v>3338</v>
      </c>
      <c r="CE19" s="17">
        <f t="shared" si="3"/>
        <v>35236</v>
      </c>
    </row>
    <row r="20" spans="2:83" x14ac:dyDescent="0.25">
      <c r="B20" t="s">
        <v>2</v>
      </c>
      <c r="C20" t="s">
        <v>141</v>
      </c>
      <c r="E20" t="s">
        <v>168</v>
      </c>
      <c r="F20" s="39">
        <f t="shared" si="7"/>
        <v>113.66666666666667</v>
      </c>
      <c r="G20" s="39">
        <f t="shared" si="7"/>
        <v>148.66666666666666</v>
      </c>
      <c r="H20" s="39">
        <f t="shared" si="8"/>
        <v>229</v>
      </c>
      <c r="I20">
        <v>326</v>
      </c>
      <c r="J20">
        <v>351</v>
      </c>
      <c r="K20">
        <v>294</v>
      </c>
      <c r="L20">
        <v>308</v>
      </c>
      <c r="M20">
        <v>686</v>
      </c>
      <c r="N20">
        <v>305</v>
      </c>
      <c r="O20">
        <v>315</v>
      </c>
      <c r="P20">
        <v>237</v>
      </c>
      <c r="Q20">
        <v>150</v>
      </c>
      <c r="R20" s="19">
        <f t="shared" si="10"/>
        <v>3463.333333333333</v>
      </c>
      <c r="S20">
        <v>129</v>
      </c>
      <c r="T20">
        <v>171</v>
      </c>
      <c r="U20">
        <v>302</v>
      </c>
      <c r="V20">
        <v>299</v>
      </c>
      <c r="W20">
        <v>752</v>
      </c>
      <c r="X20">
        <v>755</v>
      </c>
      <c r="Y20">
        <v>495</v>
      </c>
      <c r="Z20">
        <v>412</v>
      </c>
      <c r="AA20">
        <v>237</v>
      </c>
      <c r="AB20">
        <v>155</v>
      </c>
      <c r="AC20">
        <v>131</v>
      </c>
      <c r="AD20">
        <v>138</v>
      </c>
      <c r="AE20" s="17">
        <f t="shared" si="11"/>
        <v>3976</v>
      </c>
      <c r="AF20">
        <v>104</v>
      </c>
      <c r="AG20">
        <v>95</v>
      </c>
      <c r="AH20">
        <v>118</v>
      </c>
      <c r="AI20">
        <v>136</v>
      </c>
      <c r="AJ20">
        <v>190</v>
      </c>
      <c r="AK20">
        <v>195</v>
      </c>
      <c r="AL20">
        <v>193</v>
      </c>
      <c r="AM20">
        <v>182</v>
      </c>
      <c r="AN20">
        <v>204</v>
      </c>
      <c r="AO20">
        <v>160</v>
      </c>
      <c r="AP20">
        <v>161</v>
      </c>
      <c r="AQ20">
        <v>120</v>
      </c>
      <c r="AR20" s="17">
        <f t="shared" si="12"/>
        <v>1858</v>
      </c>
      <c r="AS20">
        <v>108</v>
      </c>
      <c r="AT20">
        <v>180</v>
      </c>
      <c r="AU20">
        <v>267</v>
      </c>
      <c r="AV20">
        <v>314</v>
      </c>
      <c r="AW20">
        <v>311</v>
      </c>
      <c r="AX20">
        <v>270</v>
      </c>
      <c r="AY20">
        <v>307</v>
      </c>
      <c r="AZ20">
        <v>352</v>
      </c>
      <c r="BA20">
        <v>291</v>
      </c>
      <c r="BB20">
        <v>293</v>
      </c>
      <c r="BC20">
        <v>185</v>
      </c>
      <c r="BD20">
        <v>229</v>
      </c>
      <c r="BE20" s="17">
        <f t="shared" si="9"/>
        <v>3107</v>
      </c>
      <c r="BF20">
        <v>148</v>
      </c>
      <c r="BG20">
        <v>192</v>
      </c>
      <c r="BH20">
        <v>290</v>
      </c>
      <c r="BI20">
        <v>341</v>
      </c>
      <c r="BJ20">
        <v>372</v>
      </c>
      <c r="BK20">
        <v>273</v>
      </c>
      <c r="BL20">
        <v>362</v>
      </c>
      <c r="BM20">
        <v>430</v>
      </c>
      <c r="BN20">
        <v>352</v>
      </c>
      <c r="BO20">
        <v>363</v>
      </c>
      <c r="BP20">
        <v>223</v>
      </c>
      <c r="BQ20">
        <v>172</v>
      </c>
      <c r="BR20" s="17">
        <f t="shared" si="2"/>
        <v>3518</v>
      </c>
      <c r="BS20">
        <v>172</v>
      </c>
      <c r="BT20">
        <v>162</v>
      </c>
      <c r="BU20">
        <v>214</v>
      </c>
      <c r="BV20">
        <v>324</v>
      </c>
      <c r="BW20">
        <v>348</v>
      </c>
      <c r="BX20">
        <v>322</v>
      </c>
      <c r="BY20">
        <v>371</v>
      </c>
      <c r="BZ20">
        <v>373</v>
      </c>
      <c r="CA20">
        <v>243</v>
      </c>
      <c r="CB20">
        <v>310</v>
      </c>
      <c r="CC20">
        <v>357</v>
      </c>
      <c r="CD20">
        <v>198</v>
      </c>
      <c r="CE20" s="17">
        <f t="shared" si="3"/>
        <v>3394</v>
      </c>
    </row>
    <row r="21" spans="2:83" s="14" customFormat="1" x14ac:dyDescent="0.25">
      <c r="C21" t="s">
        <v>141</v>
      </c>
      <c r="D21"/>
      <c r="E21" s="14" t="s">
        <v>169</v>
      </c>
      <c r="R21" s="42"/>
      <c r="AE21" s="16"/>
      <c r="AP21" s="14">
        <v>5745</v>
      </c>
      <c r="AQ21" s="14">
        <v>4381</v>
      </c>
      <c r="AR21" s="16"/>
      <c r="AS21" s="14">
        <v>4669</v>
      </c>
      <c r="AT21" s="14">
        <v>6180</v>
      </c>
      <c r="AU21" s="14">
        <v>5061</v>
      </c>
      <c r="AV21" s="14">
        <v>6946</v>
      </c>
      <c r="AW21" s="14">
        <v>7240</v>
      </c>
      <c r="AX21" s="14">
        <v>11063</v>
      </c>
      <c r="AY21" s="14">
        <v>8364</v>
      </c>
      <c r="AZ21" s="14">
        <v>7835</v>
      </c>
      <c r="BA21" s="14">
        <v>6456</v>
      </c>
      <c r="BB21" s="14">
        <v>6183</v>
      </c>
      <c r="BC21" s="14">
        <v>5766</v>
      </c>
      <c r="BD21" s="14">
        <v>4386</v>
      </c>
      <c r="BE21" s="17">
        <f>SUM(AS21:BD21)</f>
        <v>80149</v>
      </c>
      <c r="BR21" s="17">
        <f t="shared" si="2"/>
        <v>0</v>
      </c>
      <c r="BS21" s="14">
        <v>6833</v>
      </c>
      <c r="BT21" s="14">
        <v>4902</v>
      </c>
      <c r="BU21" s="14">
        <v>4393</v>
      </c>
      <c r="BV21" s="14">
        <v>5132</v>
      </c>
      <c r="BW21" s="14">
        <v>5462</v>
      </c>
      <c r="BX21" s="14">
        <v>6187</v>
      </c>
      <c r="BY21" s="14">
        <v>7863</v>
      </c>
      <c r="BZ21" s="14">
        <v>9057</v>
      </c>
      <c r="CA21" s="14">
        <v>8834</v>
      </c>
      <c r="CB21" s="14">
        <v>7003</v>
      </c>
      <c r="CC21" s="14">
        <v>6869</v>
      </c>
      <c r="CD21" s="14">
        <v>5765</v>
      </c>
      <c r="CE21" s="17"/>
    </row>
    <row r="23" spans="2:83" x14ac:dyDescent="0.25">
      <c r="E23" s="18" t="s">
        <v>170</v>
      </c>
      <c r="F23" s="40">
        <f>SUM(F4:F22)</f>
        <v>3427.333333333333</v>
      </c>
      <c r="G23" s="40">
        <f>SUM(G4:G22)</f>
        <v>4281.5</v>
      </c>
      <c r="H23" s="40">
        <f>SUM(H4:H22)</f>
        <v>7253.9999999999991</v>
      </c>
      <c r="I23" s="40">
        <f>SUM(I4:I22)</f>
        <v>10671</v>
      </c>
      <c r="J23" s="40">
        <f>SUM(J4:J22)</f>
        <v>23331</v>
      </c>
      <c r="K23" s="40">
        <f>SUM(K4:K22)</f>
        <v>26303</v>
      </c>
      <c r="L23" s="40">
        <f>SUM(L4:L22)</f>
        <v>23675</v>
      </c>
      <c r="M23" s="40">
        <f>SUM(M4:M22)</f>
        <v>32564</v>
      </c>
      <c r="N23" s="40">
        <f>SUM(N4:N22)</f>
        <v>25899</v>
      </c>
      <c r="O23" s="40">
        <f>SUM(O4:O22)</f>
        <v>16858</v>
      </c>
      <c r="P23" s="40">
        <f>SUM(P4:P22)</f>
        <v>18213</v>
      </c>
      <c r="Q23" s="40">
        <f>SUM(Q4:Q22)</f>
        <v>4883</v>
      </c>
      <c r="R23" s="40">
        <f>SUM(R4:R22)</f>
        <v>197359.83333333334</v>
      </c>
      <c r="S23" s="40">
        <f>SUM(S4:S22)</f>
        <v>3153</v>
      </c>
      <c r="T23" s="40">
        <f>SUM(T4:T22)</f>
        <v>3872.5</v>
      </c>
      <c r="U23" s="40">
        <f>SUM(U4:U22)</f>
        <v>9106</v>
      </c>
      <c r="V23" s="40">
        <f>SUM(V4:V22)</f>
        <v>16545</v>
      </c>
      <c r="W23" s="40">
        <f>SUM(W4:W22)</f>
        <v>25931</v>
      </c>
      <c r="X23" s="40">
        <f>SUM(X4:X22)</f>
        <v>21635</v>
      </c>
      <c r="Y23" s="40">
        <f>SUM(Y4:Y22)</f>
        <v>22857</v>
      </c>
      <c r="Z23" s="40">
        <f>SUM(Z4:Z22)</f>
        <v>25300</v>
      </c>
      <c r="AA23" s="40">
        <f>SUM(AA4:AA22)</f>
        <v>21791</v>
      </c>
      <c r="AB23" s="40">
        <f>SUM(AB4:AB22)</f>
        <v>13952</v>
      </c>
      <c r="AC23" s="40">
        <f>SUM(AC4:AC22)</f>
        <v>7520</v>
      </c>
      <c r="AD23" s="40">
        <f>SUM(AD4:AD22)</f>
        <v>5223</v>
      </c>
      <c r="AE23" s="40">
        <f>SUM(AE4:AE22)</f>
        <v>176885.5</v>
      </c>
      <c r="AF23" s="40">
        <f>SUM(AF4:AF22)</f>
        <v>3550</v>
      </c>
      <c r="AG23" s="40">
        <f>SUM(AG4:AG22)</f>
        <v>3337</v>
      </c>
      <c r="AH23" s="40">
        <f>SUM(AH4:AH22)</f>
        <v>3431</v>
      </c>
      <c r="AI23" s="40">
        <f>SUM(AI4:AI22)</f>
        <v>5940</v>
      </c>
      <c r="AJ23" s="40">
        <f>SUM(AJ4:AJ22)</f>
        <v>11535</v>
      </c>
      <c r="AK23" s="40">
        <f>SUM(AK4:AK22)</f>
        <v>11579</v>
      </c>
      <c r="AL23" s="40">
        <f>SUM(AL4:AL22)</f>
        <v>12510</v>
      </c>
      <c r="AM23" s="40">
        <f>SUM(AM4:AM22)</f>
        <v>11055</v>
      </c>
      <c r="AN23" s="40">
        <f>SUM(AN4:AN22)</f>
        <v>10768</v>
      </c>
      <c r="AO23" s="40">
        <f>SUM(AO4:AO22)</f>
        <v>9348</v>
      </c>
      <c r="AP23" s="40">
        <f>SUM(AP4:AP22)</f>
        <v>13714</v>
      </c>
      <c r="AQ23" s="40">
        <f>SUM(AQ4:AQ22)</f>
        <v>8846</v>
      </c>
      <c r="AR23" s="40">
        <f>SUM(AR4:AR22)</f>
        <v>95487</v>
      </c>
      <c r="AS23" s="40">
        <f>SUM(AS4:AS22)</f>
        <v>8228</v>
      </c>
      <c r="AT23" s="40">
        <f>SUM(AT4:AT22)</f>
        <v>11945</v>
      </c>
      <c r="AU23" s="40">
        <f>SUM(AU4:AU22)</f>
        <v>14277</v>
      </c>
      <c r="AV23" s="40">
        <f>SUM(AV4:AV22)</f>
        <v>27149</v>
      </c>
      <c r="AW23" s="40">
        <f>SUM(AW4:AW22)</f>
        <v>29616</v>
      </c>
      <c r="AX23" s="40">
        <f>SUM(AX4:AX22)</f>
        <v>30192</v>
      </c>
      <c r="AY23" s="40">
        <f>SUM(AY4:AY22)</f>
        <v>31604</v>
      </c>
      <c r="AZ23" s="40">
        <f>SUM(AZ4:AZ22)</f>
        <v>36207</v>
      </c>
      <c r="BA23" s="40">
        <f>SUM(BA4:BA22)</f>
        <v>27296</v>
      </c>
      <c r="BB23" s="40">
        <f>SUM(BB4:BB22)</f>
        <v>25650</v>
      </c>
      <c r="BC23" s="40">
        <f>SUM(BC4:BC22)</f>
        <v>17515</v>
      </c>
      <c r="BD23" s="40">
        <f>SUM(BD4:BD22)</f>
        <v>11758</v>
      </c>
      <c r="BE23" s="40">
        <f>SUM(BE4:BE22)</f>
        <v>271437</v>
      </c>
      <c r="BF23" s="40">
        <f>SUM(BF4:BF22)</f>
        <v>4101</v>
      </c>
      <c r="BG23" s="40">
        <f>SUM(BG4:BG22)</f>
        <v>4816</v>
      </c>
      <c r="BH23" s="40">
        <f>SUM(BH4:BH22)</f>
        <v>7778</v>
      </c>
      <c r="BI23" s="40">
        <f>SUM(BI4:BI22)</f>
        <v>16176</v>
      </c>
      <c r="BJ23" s="40">
        <f>SUM(BJ4:BJ22)</f>
        <v>26786</v>
      </c>
      <c r="BK23" s="40">
        <f>SUM(BK4:BK22)</f>
        <v>23827</v>
      </c>
      <c r="BL23" s="40">
        <f>SUM(BL4:BL22)</f>
        <v>27002</v>
      </c>
      <c r="BM23" s="40">
        <f>SUM(BM4:BM22)</f>
        <v>31059</v>
      </c>
      <c r="BN23" s="40">
        <f>SUM(BN4:BN22)</f>
        <v>24668</v>
      </c>
      <c r="BO23" s="40">
        <f>SUM(BO4:BO22)</f>
        <v>21254</v>
      </c>
      <c r="BP23" s="40">
        <f>SUM(BP4:BP22)</f>
        <v>13570</v>
      </c>
      <c r="BQ23" s="40">
        <f>SUM(BQ4:BQ22)</f>
        <v>9350</v>
      </c>
      <c r="BR23" s="40">
        <f>SUM(BR4:BR22)</f>
        <v>210387</v>
      </c>
      <c r="BS23" s="40">
        <f>SUM(BS4:BS22)</f>
        <v>17415</v>
      </c>
      <c r="BT23" s="40">
        <f>SUM(BT4:BT22)</f>
        <v>8130</v>
      </c>
      <c r="BU23" s="40">
        <f>SUM(BU4:BU22)</f>
        <v>8498</v>
      </c>
      <c r="BV23" s="40">
        <f>SUM(BV4:BV22)</f>
        <v>17345</v>
      </c>
      <c r="BW23" s="40">
        <f>SUM(BW4:BW22)</f>
        <v>23251</v>
      </c>
      <c r="BX23" s="40">
        <f>SUM(BX4:BX22)</f>
        <v>28070</v>
      </c>
      <c r="BY23" s="40">
        <f>SUM(BY4:BY22)</f>
        <v>29807</v>
      </c>
      <c r="BZ23" s="40">
        <f>SUM(BZ4:BZ22)</f>
        <v>33794</v>
      </c>
      <c r="CA23" s="40">
        <f>SUM(CA4:CA22)</f>
        <v>35339</v>
      </c>
      <c r="CB23" s="40">
        <f>SUM(CB4:CB22)</f>
        <v>31398</v>
      </c>
      <c r="CC23" s="40">
        <f>SUM(CC4:CC22)</f>
        <v>29809</v>
      </c>
      <c r="CD23" s="40">
        <f>SUM(CD4:CD22)</f>
        <v>21570</v>
      </c>
      <c r="CE23" s="40">
        <f>SUM(CE4:CE22)</f>
        <v>206126</v>
      </c>
    </row>
  </sheetData>
  <mergeCells count="7">
    <mergeCell ref="A1:E2"/>
    <mergeCell ref="F2:R2"/>
    <mergeCell ref="BS2:CD2"/>
    <mergeCell ref="BF2:BQ2"/>
    <mergeCell ref="AF2:AQ2"/>
    <mergeCell ref="AS2:BD2"/>
    <mergeCell ref="S2:AE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C21-07F7-4FB3-80E6-44A21CB8706D}">
  <sheetPr>
    <tabColor rgb="FF00B0F0"/>
  </sheetPr>
  <dimension ref="A1:CP43"/>
  <sheetViews>
    <sheetView tabSelected="1" zoomScale="110" zoomScaleNormal="110" workbookViewId="0">
      <pane xSplit="2" ySplit="1" topLeftCell="BZ2" activePane="bottomRight" state="frozen"/>
      <selection pane="topRight" activeCell="D1" sqref="D1"/>
      <selection pane="bottomLeft" activeCell="A3" sqref="A3"/>
      <selection pane="bottomRight" activeCell="CK10" sqref="CK10"/>
    </sheetView>
  </sheetViews>
  <sheetFormatPr defaultColWidth="8.85546875" defaultRowHeight="15" x14ac:dyDescent="0.25"/>
  <cols>
    <col min="1" max="1" width="15.42578125" customWidth="1"/>
    <col min="2" max="2" width="39.42578125" customWidth="1"/>
    <col min="3" max="4" width="11" customWidth="1"/>
    <col min="5" max="5" width="13" customWidth="1"/>
    <col min="6" max="6" width="11" customWidth="1"/>
    <col min="7" max="7" width="12.42578125" customWidth="1"/>
    <col min="8" max="8" width="12.28515625" customWidth="1"/>
    <col min="9" max="9" width="10.28515625" customWidth="1"/>
    <col min="10" max="10" width="11" customWidth="1"/>
    <col min="15" max="15" width="15.42578125" customWidth="1"/>
    <col min="16" max="16" width="20" customWidth="1"/>
    <col min="23" max="23" width="14" customWidth="1"/>
    <col min="24" max="24" width="11.28515625" customWidth="1"/>
    <col min="25" max="25" width="13.42578125" customWidth="1"/>
    <col min="26" max="26" width="13.28515625" customWidth="1"/>
    <col min="27" max="27" width="12.28515625" customWidth="1"/>
    <col min="28" max="28" width="15.42578125" customWidth="1"/>
    <col min="29" max="29" width="16" customWidth="1"/>
    <col min="30" max="30" width="18.42578125" customWidth="1"/>
    <col min="37" max="37" width="14" customWidth="1"/>
    <col min="38" max="38" width="11.28515625" customWidth="1"/>
    <col min="39" max="39" width="13.42578125" customWidth="1"/>
    <col min="40" max="40" width="13.28515625" customWidth="1"/>
    <col min="41" max="41" width="12.28515625" customWidth="1"/>
    <col min="42" max="42" width="15.42578125" customWidth="1"/>
    <col min="43" max="43" width="16.85546875" customWidth="1"/>
    <col min="44" max="44" width="17.140625" customWidth="1"/>
    <col min="45" max="45" width="15" customWidth="1"/>
    <col min="46" max="46" width="12.28515625" customWidth="1"/>
    <col min="47" max="47" width="14.42578125" customWidth="1"/>
    <col min="48" max="48" width="14.28515625" customWidth="1"/>
    <col min="49" max="49" width="13.28515625" customWidth="1"/>
    <col min="50" max="50" width="16.42578125" customWidth="1"/>
    <col min="57" max="57" width="15.28515625" customWidth="1"/>
    <col min="58" max="58" width="19.140625" customWidth="1"/>
    <col min="59" max="59" width="14.140625" customWidth="1"/>
    <col min="60" max="60" width="12.85546875" customWidth="1"/>
    <col min="61" max="61" width="12" customWidth="1"/>
    <col min="62" max="62" width="12.42578125" customWidth="1"/>
    <col min="63" max="63" width="13.140625" customWidth="1"/>
    <col min="64" max="64" width="12.85546875" customWidth="1"/>
    <col min="65" max="65" width="14.140625" customWidth="1"/>
    <col min="66" max="66" width="12.140625" customWidth="1"/>
    <col min="67" max="67" width="12" customWidth="1"/>
    <col min="68" max="68" width="13.7109375" customWidth="1"/>
    <col min="69" max="70" width="14.7109375" customWidth="1"/>
    <col min="71" max="71" width="13.85546875" customWidth="1"/>
    <col min="72" max="72" width="18.7109375" customWidth="1"/>
  </cols>
  <sheetData>
    <row r="1" spans="1:94" s="32" customFormat="1" x14ac:dyDescent="0.25">
      <c r="A1" s="33" t="s">
        <v>0</v>
      </c>
      <c r="B1" s="33" t="s">
        <v>18</v>
      </c>
      <c r="C1" s="48" t="s">
        <v>19</v>
      </c>
      <c r="D1" s="48" t="s">
        <v>20</v>
      </c>
      <c r="E1" s="48" t="s">
        <v>21</v>
      </c>
      <c r="F1" s="48" t="s">
        <v>22</v>
      </c>
      <c r="G1" s="48" t="s">
        <v>23</v>
      </c>
      <c r="H1" s="48" t="s">
        <v>24</v>
      </c>
      <c r="I1" s="48" t="s">
        <v>25</v>
      </c>
      <c r="J1" s="48" t="s">
        <v>26</v>
      </c>
      <c r="K1" s="48" t="s">
        <v>27</v>
      </c>
      <c r="L1" s="48" t="s">
        <v>28</v>
      </c>
      <c r="M1" s="48" t="s">
        <v>29</v>
      </c>
      <c r="N1" s="48" t="s">
        <v>30</v>
      </c>
      <c r="O1" s="49" t="s">
        <v>171</v>
      </c>
      <c r="P1" s="49" t="s">
        <v>172</v>
      </c>
      <c r="Q1" s="46" t="s">
        <v>32</v>
      </c>
      <c r="R1" s="46" t="s">
        <v>33</v>
      </c>
      <c r="S1" s="46" t="s">
        <v>34</v>
      </c>
      <c r="T1" s="46" t="s">
        <v>35</v>
      </c>
      <c r="U1" s="46" t="s">
        <v>36</v>
      </c>
      <c r="V1" s="46" t="s">
        <v>37</v>
      </c>
      <c r="W1" s="46" t="s">
        <v>38</v>
      </c>
      <c r="X1" s="46" t="s">
        <v>39</v>
      </c>
      <c r="Y1" s="46" t="s">
        <v>40</v>
      </c>
      <c r="Z1" s="46" t="s">
        <v>41</v>
      </c>
      <c r="AA1" s="46" t="s">
        <v>42</v>
      </c>
      <c r="AB1" s="46" t="s">
        <v>43</v>
      </c>
      <c r="AC1" s="47" t="s">
        <v>173</v>
      </c>
      <c r="AD1" s="47" t="s">
        <v>174</v>
      </c>
      <c r="AE1" s="51" t="s">
        <v>45</v>
      </c>
      <c r="AF1" s="51" t="s">
        <v>46</v>
      </c>
      <c r="AG1" s="51" t="s">
        <v>47</v>
      </c>
      <c r="AH1" s="51" t="s">
        <v>48</v>
      </c>
      <c r="AI1" s="51" t="s">
        <v>49</v>
      </c>
      <c r="AJ1" s="51" t="s">
        <v>50</v>
      </c>
      <c r="AK1" s="51" t="s">
        <v>51</v>
      </c>
      <c r="AL1" s="51" t="s">
        <v>52</v>
      </c>
      <c r="AM1" s="51" t="s">
        <v>53</v>
      </c>
      <c r="AN1" s="51" t="s">
        <v>54</v>
      </c>
      <c r="AO1" s="51" t="s">
        <v>55</v>
      </c>
      <c r="AP1" s="51" t="s">
        <v>56</v>
      </c>
      <c r="AQ1" s="52" t="s">
        <v>175</v>
      </c>
      <c r="AR1" s="52" t="s">
        <v>176</v>
      </c>
      <c r="AS1" s="34" t="s">
        <v>58</v>
      </c>
      <c r="AT1" s="34" t="s">
        <v>59</v>
      </c>
      <c r="AU1" s="34" t="s">
        <v>60</v>
      </c>
      <c r="AV1" s="34" t="s">
        <v>61</v>
      </c>
      <c r="AW1" s="34" t="s">
        <v>62</v>
      </c>
      <c r="AX1" s="35" t="s">
        <v>63</v>
      </c>
      <c r="AY1" s="34" t="s">
        <v>64</v>
      </c>
      <c r="AZ1" s="34" t="s">
        <v>65</v>
      </c>
      <c r="BA1" s="34" t="s">
        <v>66</v>
      </c>
      <c r="BB1" s="35" t="s">
        <v>67</v>
      </c>
      <c r="BC1" s="34" t="s">
        <v>68</v>
      </c>
      <c r="BD1" s="34" t="s">
        <v>69</v>
      </c>
      <c r="BE1" s="36" t="s">
        <v>177</v>
      </c>
      <c r="BF1" s="36" t="s">
        <v>178</v>
      </c>
      <c r="BG1" s="69" t="s">
        <v>127</v>
      </c>
      <c r="BH1" s="69" t="s">
        <v>128</v>
      </c>
      <c r="BI1" s="69" t="s">
        <v>179</v>
      </c>
      <c r="BJ1" s="69" t="s">
        <v>130</v>
      </c>
      <c r="BK1" s="69" t="s">
        <v>131</v>
      </c>
      <c r="BL1" s="70" t="s">
        <v>132</v>
      </c>
      <c r="BM1" s="69" t="s">
        <v>133</v>
      </c>
      <c r="BN1" s="69" t="s">
        <v>134</v>
      </c>
      <c r="BO1" s="69" t="s">
        <v>135</v>
      </c>
      <c r="BP1" s="70" t="s">
        <v>136</v>
      </c>
      <c r="BQ1" s="69" t="s">
        <v>137</v>
      </c>
      <c r="BR1" s="69" t="s">
        <v>138</v>
      </c>
      <c r="BS1" s="71" t="s">
        <v>180</v>
      </c>
      <c r="BT1" s="71" t="s">
        <v>181</v>
      </c>
      <c r="BU1" s="115">
        <v>45130</v>
      </c>
      <c r="BV1" s="115">
        <v>45161</v>
      </c>
      <c r="BW1" s="115">
        <v>45192</v>
      </c>
      <c r="BX1" s="115">
        <v>45222</v>
      </c>
      <c r="BY1" s="115">
        <v>45253</v>
      </c>
      <c r="BZ1" s="115">
        <v>45283</v>
      </c>
      <c r="CA1" s="115" t="s">
        <v>90</v>
      </c>
      <c r="CB1" s="115" t="s">
        <v>91</v>
      </c>
      <c r="CC1" s="115" t="s">
        <v>92</v>
      </c>
      <c r="CD1" s="116" t="s">
        <v>93</v>
      </c>
      <c r="CE1" s="115" t="s">
        <v>94</v>
      </c>
      <c r="CF1" s="115" t="s">
        <v>95</v>
      </c>
      <c r="CG1" s="117" t="s">
        <v>180</v>
      </c>
      <c r="CH1" s="117" t="s">
        <v>181</v>
      </c>
    </row>
    <row r="2" spans="1:94" x14ac:dyDescent="0.25">
      <c r="A2" t="s">
        <v>4</v>
      </c>
      <c r="B2" t="s">
        <v>182</v>
      </c>
      <c r="C2">
        <v>3</v>
      </c>
      <c r="D2">
        <v>2</v>
      </c>
      <c r="E2">
        <v>3</v>
      </c>
      <c r="F2">
        <v>2</v>
      </c>
      <c r="G2">
        <v>2</v>
      </c>
      <c r="H2">
        <v>2</v>
      </c>
      <c r="I2">
        <v>424</v>
      </c>
      <c r="J2">
        <v>3</v>
      </c>
      <c r="K2">
        <v>3</v>
      </c>
      <c r="L2">
        <v>3</v>
      </c>
      <c r="M2">
        <v>4</v>
      </c>
      <c r="N2">
        <v>2</v>
      </c>
      <c r="O2" s="50">
        <f>SUM(Table3[[#This Row],[Jul-18]:[Jun-19]])</f>
        <v>453</v>
      </c>
      <c r="P2" s="50">
        <f>Table3[[#This Row],[Total CCF FY19]]*748</f>
        <v>338844</v>
      </c>
      <c r="R2">
        <v>2</v>
      </c>
      <c r="S2">
        <v>3</v>
      </c>
      <c r="T2">
        <v>2</v>
      </c>
      <c r="U2">
        <v>3</v>
      </c>
      <c r="V2">
        <v>3</v>
      </c>
      <c r="W2">
        <v>1</v>
      </c>
      <c r="X2">
        <v>3</v>
      </c>
      <c r="Y2">
        <v>4</v>
      </c>
      <c r="Z2">
        <v>1</v>
      </c>
      <c r="AA2">
        <v>0</v>
      </c>
      <c r="AB2">
        <v>10</v>
      </c>
      <c r="AC2" s="45">
        <f>SUM(Table3[[#This Row],[Jul-19]:[Jun-20]])</f>
        <v>32</v>
      </c>
      <c r="AD2" s="45">
        <f>Table3[[#This Row],[Total CCF FY20]]*748</f>
        <v>23936</v>
      </c>
      <c r="AE2">
        <v>14</v>
      </c>
      <c r="AF2">
        <v>0</v>
      </c>
      <c r="AG2">
        <v>2</v>
      </c>
      <c r="AH2">
        <v>5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 s="43">
        <f>SUM(Table3[[#This Row],[Jul-20]:[Jun-21]])</f>
        <v>24</v>
      </c>
      <c r="AR2" s="43">
        <f>Table3[[#This Row],[Total CCF FY 21]]*748</f>
        <v>17952</v>
      </c>
      <c r="AS2">
        <v>0</v>
      </c>
      <c r="AT2">
        <v>0</v>
      </c>
      <c r="AU2">
        <v>1</v>
      </c>
      <c r="AV2">
        <v>1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 s="44">
        <f>SUM(Table3[[#This Row],[Jul-21]:[Jun-22]])</f>
        <v>8</v>
      </c>
      <c r="BF2" s="44">
        <f>Table3[[#This Row],[Total CCF FY22]]*748</f>
        <v>5984</v>
      </c>
      <c r="BG2" s="72">
        <v>1</v>
      </c>
      <c r="BH2">
        <v>0</v>
      </c>
      <c r="BI2">
        <v>2</v>
      </c>
      <c r="BJ2">
        <v>3</v>
      </c>
      <c r="BK2">
        <v>2</v>
      </c>
      <c r="BL2">
        <v>1</v>
      </c>
      <c r="BM2">
        <v>1</v>
      </c>
      <c r="BN2">
        <v>2</v>
      </c>
      <c r="BO2">
        <v>2</v>
      </c>
      <c r="BP2">
        <v>3</v>
      </c>
      <c r="BQ2">
        <v>3</v>
      </c>
      <c r="BR2">
        <v>1</v>
      </c>
      <c r="BS2" s="68">
        <f>SUM(Table3[[#This Row],[ Jul-22]:[ Jun-23]])</f>
        <v>21</v>
      </c>
      <c r="BT2" s="3">
        <f>Table3[[#This Row],[Total CCF FY23]]*748</f>
        <v>15708</v>
      </c>
      <c r="BU2" s="72">
        <v>3</v>
      </c>
      <c r="BV2">
        <v>2</v>
      </c>
      <c r="BW2">
        <v>2</v>
      </c>
      <c r="BX2">
        <v>2</v>
      </c>
      <c r="BY2">
        <v>3</v>
      </c>
      <c r="BZ2">
        <v>2</v>
      </c>
      <c r="CA2">
        <v>1</v>
      </c>
      <c r="CB2">
        <v>3</v>
      </c>
      <c r="CC2">
        <v>3</v>
      </c>
      <c r="CD2">
        <v>3</v>
      </c>
      <c r="CE2">
        <v>1</v>
      </c>
      <c r="CF2">
        <v>3</v>
      </c>
      <c r="CG2" s="118">
        <f>SUM(BU2:CF2)</f>
        <v>28</v>
      </c>
      <c r="CH2" s="3">
        <f>CG2*748</f>
        <v>20944</v>
      </c>
    </row>
    <row r="3" spans="1:94" x14ac:dyDescent="0.25">
      <c r="A3" t="s">
        <v>4</v>
      </c>
      <c r="B3" t="s">
        <v>183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50">
        <f>SUM(Table3[[#This Row],[Jul-18]:[Jun-19]])</f>
        <v>0</v>
      </c>
      <c r="P3" s="50">
        <f>Table3[[#This Row],[Total CCF FY19]]*748</f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45">
        <f>SUM(Table3[[#This Row],[Jul-19]:[Jun-20]])</f>
        <v>0</v>
      </c>
      <c r="AD3" s="45">
        <f>Table3[[#This Row],[Total CCF FY20]]*748</f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43">
        <f>SUM(Table3[[#This Row],[Jul-20]:[Jun-21]])</f>
        <v>0</v>
      </c>
      <c r="AR3" s="43">
        <f>Table3[[#This Row],[Total CCF FY 21]]*748</f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44">
        <f>SUM(Table3[[#This Row],[Jul-21]:[Jun-22]])</f>
        <v>0</v>
      </c>
      <c r="BF3" s="44">
        <f>Table3[[#This Row],[Total CCF FY22]]*748</f>
        <v>0</v>
      </c>
      <c r="BG3" s="72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 s="68">
        <f>SUM(Table3[[#This Row],[ Jul-22]:[ Jun-23]])</f>
        <v>0</v>
      </c>
      <c r="BT3" s="3">
        <f>Table3[[#This Row],[Total CCF FY23]]*748</f>
        <v>0</v>
      </c>
      <c r="BU3" s="72">
        <v>0</v>
      </c>
      <c r="BV3" s="72">
        <v>0</v>
      </c>
      <c r="BW3" s="72">
        <v>0</v>
      </c>
      <c r="BX3" s="72">
        <v>0</v>
      </c>
      <c r="BY3" s="72">
        <v>0</v>
      </c>
      <c r="BZ3" s="72">
        <v>0</v>
      </c>
      <c r="CA3" s="72">
        <v>0</v>
      </c>
      <c r="CB3" s="72">
        <v>0</v>
      </c>
      <c r="CC3" s="72">
        <v>0</v>
      </c>
      <c r="CD3" s="72">
        <v>0</v>
      </c>
      <c r="CE3" s="72">
        <v>0</v>
      </c>
      <c r="CF3" s="72">
        <v>0</v>
      </c>
      <c r="CG3" s="118">
        <f t="shared" ref="CG3:CG41" si="0">SUM(BU3:CF3)</f>
        <v>0</v>
      </c>
      <c r="CH3" s="3">
        <f t="shared" ref="CH3:CH41" si="1">CG3*748</f>
        <v>0</v>
      </c>
      <c r="CL3" s="122"/>
      <c r="CP3" s="123"/>
    </row>
    <row r="4" spans="1:94" x14ac:dyDescent="0.25">
      <c r="A4" t="s">
        <v>4</v>
      </c>
      <c r="B4" t="s">
        <v>184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50">
        <f>SUM(Table3[[#This Row],[Jul-18]:[Jun-19]])</f>
        <v>0</v>
      </c>
      <c r="P4" s="50">
        <f>Table3[[#This Row],[Total CCF FY19]]*748</f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45">
        <f>SUM(Table3[[#This Row],[Jul-19]:[Jun-20]])</f>
        <v>0</v>
      </c>
      <c r="AD4" s="45">
        <f>Table3[[#This Row],[Total CCF FY20]]*748</f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43">
        <f>SUM(Table3[[#This Row],[Jul-20]:[Jun-21]])</f>
        <v>1</v>
      </c>
      <c r="AR4" s="43">
        <f>Table3[[#This Row],[Total CCF FY 21]]*748</f>
        <v>748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s="44">
        <f>SUM(Table3[[#This Row],[Jul-21]:[Jun-22]])</f>
        <v>0</v>
      </c>
      <c r="BF4" s="44">
        <f>Table3[[#This Row],[Total CCF FY22]]*748</f>
        <v>0</v>
      </c>
      <c r="BG4" s="72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68">
        <f>SUM(Table3[[#This Row],[ Jul-22]:[ Jun-23]])</f>
        <v>0</v>
      </c>
      <c r="BT4" s="3">
        <f>Table3[[#This Row],[Total CCF FY23]]*748</f>
        <v>0</v>
      </c>
      <c r="BU4" s="72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 s="118">
        <f t="shared" si="0"/>
        <v>0</v>
      </c>
      <c r="CH4" s="3">
        <f t="shared" si="1"/>
        <v>0</v>
      </c>
      <c r="CL4" s="122"/>
      <c r="CP4" s="123"/>
    </row>
    <row r="5" spans="1:94" x14ac:dyDescent="0.25">
      <c r="A5" t="s">
        <v>4</v>
      </c>
      <c r="B5" s="14" t="s">
        <v>185</v>
      </c>
      <c r="C5" t="s">
        <v>186</v>
      </c>
      <c r="D5" t="s">
        <v>186</v>
      </c>
      <c r="E5" t="s">
        <v>186</v>
      </c>
      <c r="F5" t="s">
        <v>186</v>
      </c>
      <c r="G5" t="s">
        <v>186</v>
      </c>
      <c r="H5" t="s">
        <v>186</v>
      </c>
      <c r="I5" t="s">
        <v>186</v>
      </c>
      <c r="J5" t="s">
        <v>186</v>
      </c>
      <c r="K5" t="s">
        <v>186</v>
      </c>
      <c r="L5" t="s">
        <v>186</v>
      </c>
      <c r="M5" t="s">
        <v>186</v>
      </c>
      <c r="N5" t="s">
        <v>186</v>
      </c>
      <c r="O5" s="50">
        <f>SUM(Table3[[#This Row],[Jul-18]:[Jun-19]])</f>
        <v>0</v>
      </c>
      <c r="P5" s="50">
        <f>Table3[[#This Row],[Total CCF FY19]]*748</f>
        <v>0</v>
      </c>
      <c r="Q5" t="s">
        <v>186</v>
      </c>
      <c r="R5" t="s">
        <v>186</v>
      </c>
      <c r="S5" t="s">
        <v>186</v>
      </c>
      <c r="T5" t="s">
        <v>186</v>
      </c>
      <c r="U5" t="s">
        <v>186</v>
      </c>
      <c r="V5" t="s">
        <v>186</v>
      </c>
      <c r="W5" t="s">
        <v>186</v>
      </c>
      <c r="X5" t="s">
        <v>186</v>
      </c>
      <c r="Y5" t="s">
        <v>186</v>
      </c>
      <c r="Z5">
        <v>20</v>
      </c>
      <c r="AA5" t="s">
        <v>186</v>
      </c>
      <c r="AB5">
        <v>72</v>
      </c>
      <c r="AC5" s="45">
        <f>SUM(Table3[[#This Row],[Jul-19]:[Jun-20]])</f>
        <v>92</v>
      </c>
      <c r="AD5" s="45">
        <f>Table3[[#This Row],[Total CCF FY20]]*748</f>
        <v>68816</v>
      </c>
      <c r="AE5">
        <v>60</v>
      </c>
      <c r="AF5">
        <v>62</v>
      </c>
      <c r="AG5">
        <v>70</v>
      </c>
      <c r="AH5">
        <v>57</v>
      </c>
      <c r="AI5">
        <v>32</v>
      </c>
      <c r="AJ5">
        <v>29</v>
      </c>
      <c r="AK5">
        <v>21</v>
      </c>
      <c r="AL5">
        <v>8</v>
      </c>
      <c r="AM5">
        <v>4</v>
      </c>
      <c r="AN5">
        <v>19</v>
      </c>
      <c r="AO5">
        <v>52</v>
      </c>
      <c r="AP5">
        <v>61</v>
      </c>
      <c r="AQ5" s="43">
        <f>SUM(Table3[[#This Row],[Jul-20]:[Jun-21]])</f>
        <v>475</v>
      </c>
      <c r="AR5" s="43">
        <f>Table3[[#This Row],[Total CCF FY 21]]*748</f>
        <v>355300</v>
      </c>
      <c r="AS5">
        <v>77</v>
      </c>
      <c r="AT5">
        <v>78</v>
      </c>
      <c r="AU5">
        <v>65</v>
      </c>
      <c r="AV5">
        <v>44</v>
      </c>
      <c r="AW5">
        <v>14</v>
      </c>
      <c r="AX5">
        <v>19</v>
      </c>
      <c r="AY5">
        <v>8</v>
      </c>
      <c r="AZ5">
        <v>20</v>
      </c>
      <c r="BA5">
        <v>20</v>
      </c>
      <c r="BB5">
        <v>200</v>
      </c>
      <c r="BC5">
        <v>89</v>
      </c>
      <c r="BD5">
        <v>59</v>
      </c>
      <c r="BE5" s="44">
        <f>SUM(Table3[[#This Row],[Jul-21]:[Jun-22]])</f>
        <v>693</v>
      </c>
      <c r="BF5" s="44">
        <f>Table3[[#This Row],[Total CCF FY22]]*748</f>
        <v>518364</v>
      </c>
      <c r="BG5" s="72">
        <v>65</v>
      </c>
      <c r="BH5">
        <v>51</v>
      </c>
      <c r="BI5">
        <v>87</v>
      </c>
      <c r="BJ5">
        <v>63</v>
      </c>
      <c r="BK5">
        <v>59</v>
      </c>
      <c r="BL5">
        <v>33</v>
      </c>
      <c r="BM5">
        <v>4</v>
      </c>
      <c r="BN5">
        <v>25</v>
      </c>
      <c r="BO5">
        <v>13</v>
      </c>
      <c r="BP5">
        <v>5</v>
      </c>
      <c r="BQ5">
        <v>37</v>
      </c>
      <c r="BR5">
        <v>68</v>
      </c>
      <c r="BS5" s="68">
        <f>SUM(Table3[[#This Row],[ Jul-22]:[ Jun-23]])</f>
        <v>510</v>
      </c>
      <c r="BT5" s="3">
        <f>Table3[[#This Row],[Total CCF FY23]]*748</f>
        <v>381480</v>
      </c>
      <c r="BU5" s="72">
        <v>69</v>
      </c>
      <c r="BV5">
        <v>61</v>
      </c>
      <c r="BW5">
        <v>70</v>
      </c>
      <c r="BX5">
        <v>42</v>
      </c>
      <c r="BY5">
        <v>60</v>
      </c>
      <c r="BZ5">
        <v>61</v>
      </c>
      <c r="CA5">
        <v>45</v>
      </c>
      <c r="CB5">
        <v>24</v>
      </c>
      <c r="CC5">
        <v>10</v>
      </c>
      <c r="CD5">
        <v>23</v>
      </c>
      <c r="CE5">
        <v>71</v>
      </c>
      <c r="CF5">
        <v>76</v>
      </c>
      <c r="CG5" s="118">
        <f t="shared" si="0"/>
        <v>612</v>
      </c>
      <c r="CH5" s="3">
        <f t="shared" si="1"/>
        <v>457776</v>
      </c>
      <c r="CP5" s="124"/>
    </row>
    <row r="6" spans="1:94" x14ac:dyDescent="0.25">
      <c r="A6" t="s">
        <v>4</v>
      </c>
      <c r="B6" s="14" t="s">
        <v>187</v>
      </c>
      <c r="C6" t="s">
        <v>186</v>
      </c>
      <c r="D6" t="s">
        <v>186</v>
      </c>
      <c r="E6" t="s">
        <v>186</v>
      </c>
      <c r="F6" t="s">
        <v>186</v>
      </c>
      <c r="G6" t="s">
        <v>186</v>
      </c>
      <c r="H6" t="s">
        <v>186</v>
      </c>
      <c r="I6" t="s">
        <v>186</v>
      </c>
      <c r="J6" t="s">
        <v>186</v>
      </c>
      <c r="K6" t="s">
        <v>186</v>
      </c>
      <c r="L6" t="s">
        <v>186</v>
      </c>
      <c r="M6" t="s">
        <v>186</v>
      </c>
      <c r="N6" t="s">
        <v>186</v>
      </c>
      <c r="O6" s="50">
        <f>SUM(Table3[[#This Row],[Jul-18]:[Jun-19]])</f>
        <v>0</v>
      </c>
      <c r="P6" s="50">
        <f>Table3[[#This Row],[Total CCF FY19]]*748</f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45">
        <f>SUM(Table3[[#This Row],[Jul-19]:[Jun-20]])</f>
        <v>0</v>
      </c>
      <c r="AD6" s="45">
        <f>Table3[[#This Row],[Total CCF FY20]]*748</f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43">
        <f>SUM(Table3[[#This Row],[Jul-20]:[Jun-21]])</f>
        <v>0</v>
      </c>
      <c r="AR6" s="43">
        <f>Table3[[#This Row],[Total CCF FY 21]]*748</f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s="44">
        <f>SUM(Table3[[#This Row],[Jul-21]:[Jun-22]])</f>
        <v>0</v>
      </c>
      <c r="BF6" s="44">
        <f>Table3[[#This Row],[Total CCF FY22]]*748</f>
        <v>0</v>
      </c>
      <c r="BG6" s="72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s="68">
        <f>SUM(Table3[[#This Row],[ Jul-22]:[ Jun-23]])</f>
        <v>0</v>
      </c>
      <c r="BT6" s="3">
        <f>Table3[[#This Row],[Total CCF FY23]]*748</f>
        <v>0</v>
      </c>
      <c r="BU6" s="72">
        <v>0</v>
      </c>
      <c r="BV6" s="72">
        <v>0</v>
      </c>
      <c r="BW6" s="72">
        <v>0</v>
      </c>
      <c r="BX6" s="72">
        <v>0</v>
      </c>
      <c r="BY6" s="72">
        <v>0</v>
      </c>
      <c r="BZ6" s="72">
        <v>0</v>
      </c>
      <c r="CA6" s="72">
        <v>0</v>
      </c>
      <c r="CB6" s="72">
        <v>0</v>
      </c>
      <c r="CC6" s="72">
        <v>0</v>
      </c>
      <c r="CD6" s="72">
        <v>0</v>
      </c>
      <c r="CE6" s="72">
        <v>0</v>
      </c>
      <c r="CF6" s="72">
        <v>0</v>
      </c>
      <c r="CG6" s="118">
        <f t="shared" si="0"/>
        <v>0</v>
      </c>
      <c r="CH6" s="3">
        <f t="shared" si="1"/>
        <v>0</v>
      </c>
      <c r="CL6" s="122"/>
      <c r="CP6" s="122"/>
    </row>
    <row r="7" spans="1:94" x14ac:dyDescent="0.25">
      <c r="A7" t="s">
        <v>4</v>
      </c>
      <c r="B7" s="53" t="s">
        <v>188</v>
      </c>
      <c r="O7" s="50">
        <f>SUM(Table3[[#This Row],[Jul-18]:[Jun-19]])</f>
        <v>0</v>
      </c>
      <c r="P7" s="50">
        <f>Table3[[#This Row],[Total CCF FY19]]*748</f>
        <v>0</v>
      </c>
      <c r="Q7" t="s">
        <v>189</v>
      </c>
      <c r="R7" t="s">
        <v>189</v>
      </c>
      <c r="S7" t="s">
        <v>189</v>
      </c>
      <c r="T7" t="s">
        <v>189</v>
      </c>
      <c r="U7" t="s">
        <v>189</v>
      </c>
      <c r="V7" t="s">
        <v>189</v>
      </c>
      <c r="W7" t="s">
        <v>189</v>
      </c>
      <c r="X7">
        <v>28</v>
      </c>
      <c r="Y7">
        <v>28</v>
      </c>
      <c r="Z7" t="s">
        <v>189</v>
      </c>
      <c r="AA7" t="s">
        <v>189</v>
      </c>
      <c r="AB7" t="s">
        <v>189</v>
      </c>
      <c r="AC7" s="45">
        <f>SUM(Table3[[#This Row],[Jul-19]:[Jun-20]])</f>
        <v>56</v>
      </c>
      <c r="AD7" s="45">
        <f>Table3[[#This Row],[Total CCF FY20]]*748</f>
        <v>41888</v>
      </c>
      <c r="AE7" t="s">
        <v>189</v>
      </c>
      <c r="AF7" t="s">
        <v>189</v>
      </c>
      <c r="AG7" t="s">
        <v>189</v>
      </c>
      <c r="AH7" t="s">
        <v>189</v>
      </c>
      <c r="AI7" t="s">
        <v>189</v>
      </c>
      <c r="AJ7" t="s">
        <v>189</v>
      </c>
      <c r="AK7" t="s">
        <v>189</v>
      </c>
      <c r="AL7" t="s">
        <v>189</v>
      </c>
      <c r="AM7" t="s">
        <v>189</v>
      </c>
      <c r="AN7" t="s">
        <v>189</v>
      </c>
      <c r="AO7" t="s">
        <v>189</v>
      </c>
      <c r="AP7" t="s">
        <v>189</v>
      </c>
      <c r="AQ7" s="43">
        <f>SUM(Table3[[#This Row],[Jul-20]:[Jun-21]])</f>
        <v>0</v>
      </c>
      <c r="AR7" s="43">
        <f>Table3[[#This Row],[Total CCF FY 21]]*748</f>
        <v>0</v>
      </c>
      <c r="AS7" t="s">
        <v>189</v>
      </c>
      <c r="AT7" t="s">
        <v>189</v>
      </c>
      <c r="AU7" t="s">
        <v>189</v>
      </c>
      <c r="AV7" t="s">
        <v>189</v>
      </c>
      <c r="AW7" t="s">
        <v>189</v>
      </c>
      <c r="AX7" t="s">
        <v>189</v>
      </c>
      <c r="AY7" t="s">
        <v>189</v>
      </c>
      <c r="AZ7" t="s">
        <v>189</v>
      </c>
      <c r="BA7" t="s">
        <v>189</v>
      </c>
      <c r="BB7" t="s">
        <v>189</v>
      </c>
      <c r="BC7" t="s">
        <v>189</v>
      </c>
      <c r="BD7" t="s">
        <v>189</v>
      </c>
      <c r="BE7" s="44">
        <f>SUM(Table3[[#This Row],[Jul-21]:[Jun-22]])</f>
        <v>0</v>
      </c>
      <c r="BF7" s="44">
        <f>Table3[[#This Row],[Total CCF FY22]]*748</f>
        <v>0</v>
      </c>
      <c r="BG7" s="72" t="s">
        <v>189</v>
      </c>
      <c r="BH7" s="72" t="s">
        <v>189</v>
      </c>
      <c r="BI7" s="72" t="s">
        <v>189</v>
      </c>
      <c r="BJ7" s="72" t="s">
        <v>189</v>
      </c>
      <c r="BK7" s="72" t="s">
        <v>189</v>
      </c>
      <c r="BL7" s="72" t="s">
        <v>189</v>
      </c>
      <c r="BS7" s="68">
        <f>SUM(Table3[[#This Row],[ Jul-22]:[ Jun-23]])</f>
        <v>0</v>
      </c>
      <c r="BT7" s="3">
        <f>Table3[[#This Row],[Total CCF FY23]]*748</f>
        <v>0</v>
      </c>
      <c r="BU7" s="72" t="s">
        <v>189</v>
      </c>
      <c r="BV7" s="72" t="s">
        <v>189</v>
      </c>
      <c r="BW7" s="72" t="s">
        <v>189</v>
      </c>
      <c r="BX7" s="72" t="s">
        <v>189</v>
      </c>
      <c r="BY7" s="72" t="s">
        <v>189</v>
      </c>
      <c r="BZ7" s="72" t="s">
        <v>189</v>
      </c>
      <c r="CA7" s="72" t="s">
        <v>189</v>
      </c>
      <c r="CB7" s="72" t="s">
        <v>189</v>
      </c>
      <c r="CC7" s="72" t="s">
        <v>189</v>
      </c>
      <c r="CD7" s="72" t="s">
        <v>189</v>
      </c>
      <c r="CE7" s="72" t="s">
        <v>189</v>
      </c>
      <c r="CF7" s="72" t="s">
        <v>189</v>
      </c>
      <c r="CG7" s="118">
        <f t="shared" si="0"/>
        <v>0</v>
      </c>
      <c r="CH7" s="3">
        <f t="shared" si="1"/>
        <v>0</v>
      </c>
      <c r="CL7" s="122"/>
    </row>
    <row r="8" spans="1:94" x14ac:dyDescent="0.25">
      <c r="A8" t="s">
        <v>4</v>
      </c>
      <c r="B8" t="s">
        <v>190</v>
      </c>
      <c r="C8">
        <v>108</v>
      </c>
      <c r="D8">
        <v>178</v>
      </c>
      <c r="E8">
        <v>368</v>
      </c>
      <c r="F8">
        <v>185</v>
      </c>
      <c r="G8">
        <v>415</v>
      </c>
      <c r="H8">
        <v>338</v>
      </c>
      <c r="I8">
        <v>162</v>
      </c>
      <c r="J8">
        <v>315</v>
      </c>
      <c r="K8">
        <v>42</v>
      </c>
      <c r="L8">
        <v>688</v>
      </c>
      <c r="M8">
        <v>519</v>
      </c>
      <c r="N8">
        <v>194</v>
      </c>
      <c r="O8" s="50">
        <f>SUM(Table3[[#This Row],[Jul-18]:[Jun-19]])</f>
        <v>3512</v>
      </c>
      <c r="P8" s="50">
        <f>Table3[[#This Row],[Total CCF FY19]]*748</f>
        <v>2626976</v>
      </c>
      <c r="Q8">
        <v>268</v>
      </c>
      <c r="R8">
        <v>364</v>
      </c>
      <c r="S8">
        <v>452</v>
      </c>
      <c r="T8">
        <v>389</v>
      </c>
      <c r="U8">
        <v>411</v>
      </c>
      <c r="V8">
        <v>319</v>
      </c>
      <c r="W8">
        <v>145</v>
      </c>
      <c r="X8">
        <v>242</v>
      </c>
      <c r="Y8">
        <v>295</v>
      </c>
      <c r="Z8">
        <v>142</v>
      </c>
      <c r="AA8">
        <v>191</v>
      </c>
      <c r="AB8">
        <v>249</v>
      </c>
      <c r="AC8" s="45">
        <f>SUM(Table3[[#This Row],[Jul-19]:[Jun-20]])</f>
        <v>3467</v>
      </c>
      <c r="AD8" s="45">
        <f>Table3[[#This Row],[Total CCF FY20]]*748</f>
        <v>2593316</v>
      </c>
      <c r="AE8">
        <v>289</v>
      </c>
      <c r="AF8">
        <v>327</v>
      </c>
      <c r="AG8">
        <v>318</v>
      </c>
      <c r="AH8">
        <v>276</v>
      </c>
      <c r="AI8">
        <v>214</v>
      </c>
      <c r="AJ8">
        <v>317</v>
      </c>
      <c r="AK8">
        <v>227</v>
      </c>
      <c r="AL8">
        <v>206</v>
      </c>
      <c r="AM8">
        <v>194</v>
      </c>
      <c r="AN8">
        <v>95</v>
      </c>
      <c r="AO8">
        <v>95</v>
      </c>
      <c r="AP8">
        <v>109</v>
      </c>
      <c r="AQ8" s="43">
        <f>SUM(Table3[[#This Row],[Jul-20]:[Jun-21]])</f>
        <v>2667</v>
      </c>
      <c r="AR8" s="43">
        <f>Table3[[#This Row],[Total CCF FY 21]]*748</f>
        <v>1994916</v>
      </c>
      <c r="AS8">
        <v>148</v>
      </c>
      <c r="AT8">
        <v>222</v>
      </c>
      <c r="AU8" s="14" t="s">
        <v>98</v>
      </c>
      <c r="AV8">
        <v>298</v>
      </c>
      <c r="AW8">
        <v>277</v>
      </c>
      <c r="AX8">
        <v>283</v>
      </c>
      <c r="AY8">
        <v>65</v>
      </c>
      <c r="AZ8">
        <v>237</v>
      </c>
      <c r="BA8">
        <v>281</v>
      </c>
      <c r="BB8">
        <v>305</v>
      </c>
      <c r="BC8">
        <v>266</v>
      </c>
      <c r="BD8">
        <v>220</v>
      </c>
      <c r="BE8" s="44">
        <f>SUM(Table3[[#This Row],[Jul-21]:[Jun-22]])</f>
        <v>2602</v>
      </c>
      <c r="BF8" s="44">
        <f>Table3[[#This Row],[Total CCF FY22]]*748</f>
        <v>1946296</v>
      </c>
      <c r="BG8" s="72">
        <v>326</v>
      </c>
      <c r="BH8">
        <v>282</v>
      </c>
      <c r="BI8" s="81">
        <v>466</v>
      </c>
      <c r="BJ8">
        <v>434</v>
      </c>
      <c r="BK8">
        <v>366</v>
      </c>
      <c r="BL8">
        <v>252</v>
      </c>
      <c r="BM8">
        <v>61</v>
      </c>
      <c r="BN8">
        <v>261</v>
      </c>
      <c r="BO8">
        <v>223</v>
      </c>
      <c r="BP8">
        <v>265</v>
      </c>
      <c r="BQ8">
        <v>282</v>
      </c>
      <c r="BR8">
        <v>91</v>
      </c>
      <c r="BS8" s="68">
        <f>SUM(Table3[[#This Row],[ Jul-22]:[ Jun-23]])</f>
        <v>3309</v>
      </c>
      <c r="BT8" s="3">
        <f>Table3[[#This Row],[Total CCF FY23]]*748</f>
        <v>2475132</v>
      </c>
      <c r="BU8" s="72">
        <v>126</v>
      </c>
      <c r="BV8">
        <v>196</v>
      </c>
      <c r="BW8" s="81">
        <v>319</v>
      </c>
      <c r="BX8">
        <v>304</v>
      </c>
      <c r="BY8">
        <v>331</v>
      </c>
      <c r="BZ8">
        <v>287</v>
      </c>
      <c r="CA8">
        <v>8</v>
      </c>
      <c r="CB8">
        <v>267</v>
      </c>
      <c r="CC8">
        <v>228</v>
      </c>
      <c r="CD8">
        <v>254</v>
      </c>
      <c r="CE8">
        <v>296</v>
      </c>
      <c r="CF8">
        <v>160</v>
      </c>
      <c r="CG8" s="118">
        <f t="shared" si="0"/>
        <v>2776</v>
      </c>
      <c r="CH8" s="3">
        <f t="shared" si="1"/>
        <v>2076448</v>
      </c>
      <c r="CL8" s="122"/>
    </row>
    <row r="9" spans="1:94" x14ac:dyDescent="0.25">
      <c r="A9" t="s">
        <v>4</v>
      </c>
      <c r="B9" t="s">
        <v>191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50">
        <f>SUM(Table3[[#This Row],[Jul-18]:[Jun-19]])</f>
        <v>0</v>
      </c>
      <c r="P9" s="50">
        <f>Table3[[#This Row],[Total CCF FY19]]*748</f>
        <v>0</v>
      </c>
      <c r="Q9">
        <v>0</v>
      </c>
      <c r="R9">
        <v>10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 s="45">
        <f>SUM(Table3[[#This Row],[Jul-19]:[Jun-20]])</f>
        <v>11</v>
      </c>
      <c r="AD9" s="45">
        <f>Table3[[#This Row],[Total CCF FY20]]*748</f>
        <v>8228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43">
        <f>SUM(Table3[[#This Row],[Jul-20]:[Jun-21]])</f>
        <v>1</v>
      </c>
      <c r="AR9" s="43">
        <f>Table3[[#This Row],[Total CCF FY 21]]*748</f>
        <v>748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s="44">
        <f>SUM(Table3[[#This Row],[Jul-21]:[Jun-22]])</f>
        <v>0</v>
      </c>
      <c r="BF9" s="44">
        <f>Table3[[#This Row],[Total CCF FY22]]*748</f>
        <v>0</v>
      </c>
      <c r="BG9" s="72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68">
        <f>SUM(Table3[[#This Row],[ Jul-22]:[ Jun-23]])</f>
        <v>0</v>
      </c>
      <c r="BT9" s="3">
        <f>Table3[[#This Row],[Total CCF FY23]]*748</f>
        <v>0</v>
      </c>
      <c r="BU9" s="72">
        <v>0</v>
      </c>
      <c r="BV9" s="72">
        <v>0</v>
      </c>
      <c r="BW9" s="72">
        <v>0</v>
      </c>
      <c r="BX9" s="72">
        <v>0</v>
      </c>
      <c r="BY9" s="72">
        <v>0</v>
      </c>
      <c r="BZ9" s="72">
        <v>0</v>
      </c>
      <c r="CA9" s="72">
        <v>0</v>
      </c>
      <c r="CB9" s="72">
        <v>0</v>
      </c>
      <c r="CC9" s="72">
        <v>0</v>
      </c>
      <c r="CD9" s="72">
        <v>0</v>
      </c>
      <c r="CE9" s="72">
        <v>0</v>
      </c>
      <c r="CF9" s="72">
        <v>0</v>
      </c>
      <c r="CG9" s="118">
        <f t="shared" si="0"/>
        <v>0</v>
      </c>
      <c r="CH9" s="3">
        <f t="shared" si="1"/>
        <v>0</v>
      </c>
      <c r="CL9" s="122"/>
    </row>
    <row r="10" spans="1:94" x14ac:dyDescent="0.25">
      <c r="A10" t="s">
        <v>4</v>
      </c>
      <c r="B10" t="s">
        <v>192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50">
        <f>SUM(Table3[[#This Row],[Jul-18]:[Jun-19]])</f>
        <v>0</v>
      </c>
      <c r="P10" s="50">
        <f>Table3[[#This Row],[Total CCF FY19]]*748</f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45">
        <f>SUM(Table3[[#This Row],[Jul-19]:[Jun-20]])</f>
        <v>0</v>
      </c>
      <c r="AD10" s="45">
        <f>Table3[[#This Row],[Total CCF FY20]]*748</f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43">
        <f>SUM(Table3[[#This Row],[Jul-20]:[Jun-21]])</f>
        <v>0</v>
      </c>
      <c r="AR10" s="43">
        <f>Table3[[#This Row],[Total CCF FY 21]]*748</f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44">
        <f>SUM(Table3[[#This Row],[Jul-21]:[Jun-22]])</f>
        <v>0</v>
      </c>
      <c r="BF10" s="44">
        <f>Table3[[#This Row],[Total CCF FY22]]*748</f>
        <v>0</v>
      </c>
      <c r="BG10" s="72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68">
        <f>SUM(Table3[[#This Row],[ Jul-22]:[ Jun-23]])</f>
        <v>0</v>
      </c>
      <c r="BT10" s="3">
        <f>Table3[[#This Row],[Total CCF FY23]]*748</f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118">
        <f t="shared" si="0"/>
        <v>0</v>
      </c>
      <c r="CH10" s="3">
        <f t="shared" si="1"/>
        <v>0</v>
      </c>
      <c r="CL10" s="122"/>
    </row>
    <row r="11" spans="1:94" x14ac:dyDescent="0.25">
      <c r="A11" t="s">
        <v>4</v>
      </c>
      <c r="B11" t="s">
        <v>193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50">
        <f>SUM(Table3[[#This Row],[Jul-18]:[Jun-19]])</f>
        <v>0</v>
      </c>
      <c r="P11" s="50">
        <f>Table3[[#This Row],[Total CCF FY19]]*748</f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45">
        <f>SUM(Table3[[#This Row],[Jul-19]:[Jun-20]])</f>
        <v>0</v>
      </c>
      <c r="AD11" s="45">
        <f>Table3[[#This Row],[Total CCF FY20]]*748</f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43">
        <f>SUM(Table3[[#This Row],[Jul-20]:[Jun-21]])</f>
        <v>0</v>
      </c>
      <c r="AR11" s="43">
        <f>Table3[[#This Row],[Total CCF FY 21]]*748</f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s="44">
        <f>SUM(Table3[[#This Row],[Jul-21]:[Jun-22]])</f>
        <v>0</v>
      </c>
      <c r="BF11" s="44">
        <f>Table3[[#This Row],[Total CCF FY22]]*748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72" t="s">
        <v>189</v>
      </c>
      <c r="BN11">
        <v>0</v>
      </c>
      <c r="BO11">
        <v>0</v>
      </c>
      <c r="BP11">
        <v>0</v>
      </c>
      <c r="BQ11">
        <v>0</v>
      </c>
      <c r="BR11">
        <v>0</v>
      </c>
      <c r="BS11" s="68">
        <f>SUM(Table3[[#This Row],[ Jul-22]:[ Jun-23]])</f>
        <v>0</v>
      </c>
      <c r="BT11" s="3">
        <f>Table3[[#This Row],[Total CCF FY23]]*748</f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 s="118">
        <f t="shared" si="0"/>
        <v>0</v>
      </c>
      <c r="CH11" s="3">
        <f t="shared" si="1"/>
        <v>0</v>
      </c>
      <c r="CL11" s="122"/>
    </row>
    <row r="12" spans="1:94" x14ac:dyDescent="0.25">
      <c r="A12" t="s">
        <v>4</v>
      </c>
      <c r="B12" t="s">
        <v>194</v>
      </c>
      <c r="C12">
        <v>552</v>
      </c>
      <c r="D12">
        <v>623</v>
      </c>
      <c r="E12">
        <v>613</v>
      </c>
      <c r="F12">
        <v>464</v>
      </c>
      <c r="G12">
        <v>508</v>
      </c>
      <c r="H12">
        <v>242</v>
      </c>
      <c r="I12">
        <v>268</v>
      </c>
      <c r="J12">
        <v>127</v>
      </c>
      <c r="K12">
        <v>105</v>
      </c>
      <c r="L12">
        <v>227</v>
      </c>
      <c r="M12">
        <v>410</v>
      </c>
      <c r="N12">
        <v>307</v>
      </c>
      <c r="O12" s="50">
        <f>SUM(Table3[[#This Row],[Jul-18]:[Jun-19]])</f>
        <v>4446</v>
      </c>
      <c r="P12" s="50">
        <f>Table3[[#This Row],[Total CCF FY19]]*748</f>
        <v>3325608</v>
      </c>
      <c r="Q12">
        <v>448</v>
      </c>
      <c r="R12">
        <v>647</v>
      </c>
      <c r="S12">
        <v>611</v>
      </c>
      <c r="T12">
        <v>776</v>
      </c>
      <c r="U12">
        <v>446</v>
      </c>
      <c r="V12">
        <v>189</v>
      </c>
      <c r="W12">
        <v>153</v>
      </c>
      <c r="X12">
        <v>318</v>
      </c>
      <c r="Y12">
        <v>342</v>
      </c>
      <c r="Z12">
        <v>77</v>
      </c>
      <c r="AA12">
        <v>238</v>
      </c>
      <c r="AB12">
        <v>314</v>
      </c>
      <c r="AC12" s="45">
        <f>SUM(Table3[[#This Row],[Jul-19]:[Jun-20]])</f>
        <v>4559</v>
      </c>
      <c r="AD12" s="45">
        <f>Table3[[#This Row],[Total CCF FY20]]*748</f>
        <v>3410132</v>
      </c>
      <c r="AE12">
        <v>576</v>
      </c>
      <c r="AF12">
        <v>505</v>
      </c>
      <c r="AG12">
        <v>587</v>
      </c>
      <c r="AH12">
        <v>468</v>
      </c>
      <c r="AI12">
        <v>326</v>
      </c>
      <c r="AJ12">
        <v>209</v>
      </c>
      <c r="AK12">
        <v>356</v>
      </c>
      <c r="AL12">
        <v>94</v>
      </c>
      <c r="AM12">
        <v>137</v>
      </c>
      <c r="AN12">
        <v>242</v>
      </c>
      <c r="AO12">
        <v>377</v>
      </c>
      <c r="AP12">
        <v>235</v>
      </c>
      <c r="AQ12" s="43">
        <f>SUM(Table3[[#This Row],[Jul-20]:[Jun-21]])</f>
        <v>4112</v>
      </c>
      <c r="AR12" s="43">
        <f>Table3[[#This Row],[Total CCF FY 21]]*748</f>
        <v>3075776</v>
      </c>
      <c r="AS12">
        <v>323</v>
      </c>
      <c r="AT12">
        <v>397</v>
      </c>
      <c r="AU12">
        <v>482</v>
      </c>
      <c r="AV12">
        <v>325</v>
      </c>
      <c r="AW12">
        <v>334</v>
      </c>
      <c r="AX12">
        <v>329</v>
      </c>
      <c r="AY12">
        <v>91</v>
      </c>
      <c r="AZ12">
        <v>182</v>
      </c>
      <c r="BA12">
        <v>167</v>
      </c>
      <c r="BB12">
        <v>157</v>
      </c>
      <c r="BC12">
        <v>225</v>
      </c>
      <c r="BD12">
        <v>431</v>
      </c>
      <c r="BE12" s="44">
        <f>SUM(Table3[[#This Row],[Jul-21]:[Jun-22]])</f>
        <v>3443</v>
      </c>
      <c r="BF12" s="44">
        <f>Table3[[#This Row],[Total CCF FY22]]*748</f>
        <v>2575364</v>
      </c>
      <c r="BG12" s="72">
        <v>427</v>
      </c>
      <c r="BH12">
        <v>366</v>
      </c>
      <c r="BI12">
        <v>645</v>
      </c>
      <c r="BJ12">
        <v>508</v>
      </c>
      <c r="BK12">
        <v>361</v>
      </c>
      <c r="BL12">
        <v>235</v>
      </c>
      <c r="BM12" s="72" t="s">
        <v>189</v>
      </c>
      <c r="BN12">
        <v>71</v>
      </c>
      <c r="BO12">
        <v>66</v>
      </c>
      <c r="BP12">
        <v>122</v>
      </c>
      <c r="BQ12">
        <v>280</v>
      </c>
      <c r="BR12">
        <v>299</v>
      </c>
      <c r="BS12" s="68">
        <f>SUM(Table3[[#This Row],[ Jul-22]:[ Jun-23]])</f>
        <v>3380</v>
      </c>
      <c r="BT12" s="3">
        <f>Table3[[#This Row],[Total CCF FY23]]*748</f>
        <v>2528240</v>
      </c>
      <c r="BU12" s="72">
        <v>534</v>
      </c>
      <c r="BV12">
        <v>673</v>
      </c>
      <c r="BW12">
        <v>317</v>
      </c>
      <c r="BX12">
        <v>371</v>
      </c>
      <c r="BY12">
        <v>623</v>
      </c>
      <c r="BZ12">
        <v>242</v>
      </c>
      <c r="CA12" s="72">
        <v>41</v>
      </c>
      <c r="CB12">
        <v>71</v>
      </c>
      <c r="CC12">
        <v>66</v>
      </c>
      <c r="CD12">
        <v>198</v>
      </c>
      <c r="CE12">
        <v>124</v>
      </c>
      <c r="CF12">
        <v>365</v>
      </c>
      <c r="CG12" s="118">
        <f t="shared" si="0"/>
        <v>3625</v>
      </c>
      <c r="CH12" s="3">
        <f t="shared" si="1"/>
        <v>2711500</v>
      </c>
      <c r="CL12" s="122"/>
    </row>
    <row r="13" spans="1:94" x14ac:dyDescent="0.25">
      <c r="A13" t="s">
        <v>4</v>
      </c>
      <c r="B13" t="s">
        <v>195</v>
      </c>
      <c r="C13">
        <v>77</v>
      </c>
      <c r="D13">
        <v>90</v>
      </c>
      <c r="E13">
        <v>142</v>
      </c>
      <c r="F13">
        <v>137</v>
      </c>
      <c r="G13">
        <v>104</v>
      </c>
      <c r="H13">
        <v>80</v>
      </c>
      <c r="I13">
        <v>54</v>
      </c>
      <c r="J13">
        <v>70</v>
      </c>
      <c r="K13">
        <v>73</v>
      </c>
      <c r="L13">
        <v>69</v>
      </c>
      <c r="M13">
        <v>85</v>
      </c>
      <c r="N13">
        <v>130</v>
      </c>
      <c r="O13" s="50">
        <f>SUM(Table3[[#This Row],[Jul-18]:[Jun-19]])</f>
        <v>1111</v>
      </c>
      <c r="P13" s="50">
        <f>Table3[[#This Row],[Total CCF FY19]]*748</f>
        <v>831028</v>
      </c>
      <c r="Q13">
        <v>68</v>
      </c>
      <c r="R13">
        <v>120</v>
      </c>
      <c r="S13">
        <v>129</v>
      </c>
      <c r="T13">
        <v>194</v>
      </c>
      <c r="U13">
        <v>111</v>
      </c>
      <c r="V13">
        <v>86</v>
      </c>
      <c r="W13">
        <v>27</v>
      </c>
      <c r="X13">
        <v>57</v>
      </c>
      <c r="Y13">
        <v>58</v>
      </c>
      <c r="Z13">
        <v>11</v>
      </c>
      <c r="AA13">
        <v>8</v>
      </c>
      <c r="AB13">
        <v>93</v>
      </c>
      <c r="AC13" s="45">
        <f>SUM(Table3[[#This Row],[Jul-19]:[Jun-20]])</f>
        <v>962</v>
      </c>
      <c r="AD13" s="45">
        <f>Table3[[#This Row],[Total CCF FY20]]*748</f>
        <v>719576</v>
      </c>
      <c r="AE13">
        <v>8</v>
      </c>
      <c r="AF13">
        <v>31</v>
      </c>
      <c r="AG13">
        <v>56</v>
      </c>
      <c r="AH13">
        <v>81</v>
      </c>
      <c r="AI13">
        <v>69</v>
      </c>
      <c r="AJ13">
        <v>451</v>
      </c>
      <c r="AK13">
        <v>35</v>
      </c>
      <c r="AL13">
        <v>7</v>
      </c>
      <c r="AM13">
        <v>7</v>
      </c>
      <c r="AN13">
        <v>7</v>
      </c>
      <c r="AO13">
        <v>10</v>
      </c>
      <c r="AP13">
        <v>14</v>
      </c>
      <c r="AQ13" s="43">
        <f>SUM(Table3[[#This Row],[Jul-20]:[Jun-21]])</f>
        <v>776</v>
      </c>
      <c r="AR13" s="43">
        <f>Table3[[#This Row],[Total CCF FY 21]]*748</f>
        <v>580448</v>
      </c>
      <c r="AS13">
        <v>52</v>
      </c>
      <c r="AT13">
        <v>29</v>
      </c>
      <c r="AU13">
        <v>137</v>
      </c>
      <c r="AV13">
        <v>78</v>
      </c>
      <c r="AW13">
        <v>43</v>
      </c>
      <c r="AX13">
        <v>45</v>
      </c>
      <c r="AY13">
        <v>9</v>
      </c>
      <c r="AZ13">
        <v>33</v>
      </c>
      <c r="BA13">
        <v>47</v>
      </c>
      <c r="BB13">
        <v>53</v>
      </c>
      <c r="BC13">
        <v>60</v>
      </c>
      <c r="BD13">
        <v>37</v>
      </c>
      <c r="BE13" s="44">
        <f>SUM(Table3[[#This Row],[Jul-21]:[Jun-22]])</f>
        <v>623</v>
      </c>
      <c r="BF13" s="44">
        <f>Table3[[#This Row],[Total CCF FY22]]*748</f>
        <v>466004</v>
      </c>
      <c r="BG13" s="72">
        <v>52</v>
      </c>
      <c r="BH13">
        <v>46</v>
      </c>
      <c r="BI13">
        <v>79</v>
      </c>
      <c r="BJ13">
        <v>69</v>
      </c>
      <c r="BK13">
        <v>48</v>
      </c>
      <c r="BL13">
        <v>34</v>
      </c>
      <c r="BM13">
        <v>12</v>
      </c>
      <c r="BN13">
        <v>35</v>
      </c>
      <c r="BO13">
        <v>32</v>
      </c>
      <c r="BP13">
        <v>35</v>
      </c>
      <c r="BQ13">
        <v>52</v>
      </c>
      <c r="BR13">
        <v>34</v>
      </c>
      <c r="BS13" s="68">
        <f>SUM(Table3[[#This Row],[ Jul-22]:[ Jun-23]])</f>
        <v>528</v>
      </c>
      <c r="BT13" s="3">
        <f>Table3[[#This Row],[Total CCF FY23]]*748</f>
        <v>394944</v>
      </c>
      <c r="BU13" s="72">
        <v>42</v>
      </c>
      <c r="BV13">
        <v>62</v>
      </c>
      <c r="BW13">
        <v>94</v>
      </c>
      <c r="BX13">
        <v>70</v>
      </c>
      <c r="BY13">
        <v>69</v>
      </c>
      <c r="BZ13">
        <v>51</v>
      </c>
      <c r="CA13">
        <v>19</v>
      </c>
      <c r="CB13">
        <v>47</v>
      </c>
      <c r="CC13">
        <v>35</v>
      </c>
      <c r="CD13">
        <v>35</v>
      </c>
      <c r="CE13">
        <v>54</v>
      </c>
      <c r="CF13">
        <v>27</v>
      </c>
      <c r="CG13" s="118">
        <f t="shared" si="0"/>
        <v>605</v>
      </c>
      <c r="CH13" s="3">
        <f t="shared" si="1"/>
        <v>452540</v>
      </c>
      <c r="CL13" s="122"/>
    </row>
    <row r="14" spans="1:94" x14ac:dyDescent="0.25">
      <c r="A14" t="s">
        <v>4</v>
      </c>
      <c r="B14" t="s">
        <v>196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50">
        <f>SUM(Table3[[#This Row],[Jul-18]:[Jun-19]])</f>
        <v>1</v>
      </c>
      <c r="P14" s="50">
        <f>Table3[[#This Row],[Total CCF FY19]]*748</f>
        <v>748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45">
        <f>SUM(Table3[[#This Row],[Jul-19]:[Jun-20]])</f>
        <v>0</v>
      </c>
      <c r="AD14" s="45">
        <f>Table3[[#This Row],[Total CCF FY20]]*748</f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43">
        <f>SUM(Table3[[#This Row],[Jul-20]:[Jun-21]])</f>
        <v>0</v>
      </c>
      <c r="AR14" s="43">
        <f>Table3[[#This Row],[Total CCF FY 21]]*748</f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44">
        <f>SUM(Table3[[#This Row],[Jul-21]:[Jun-22]])</f>
        <v>0</v>
      </c>
      <c r="BF14" s="44">
        <f>Table3[[#This Row],[Total CCF FY22]]*748</f>
        <v>0</v>
      </c>
      <c r="BG14" s="72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68">
        <f>SUM(Table3[[#This Row],[ Jul-22]:[ Jun-23]])</f>
        <v>0</v>
      </c>
      <c r="BT14" s="3">
        <f>Table3[[#This Row],[Total CCF FY23]]*748</f>
        <v>0</v>
      </c>
      <c r="BU14" s="72">
        <v>0</v>
      </c>
      <c r="BV14" s="72">
        <v>0</v>
      </c>
      <c r="BW14" s="72">
        <v>0</v>
      </c>
      <c r="BX14" s="72">
        <v>0</v>
      </c>
      <c r="BY14" s="72">
        <v>0</v>
      </c>
      <c r="BZ14" s="72">
        <v>0</v>
      </c>
      <c r="CA14" s="72">
        <v>0</v>
      </c>
      <c r="CB14" s="72">
        <v>0</v>
      </c>
      <c r="CC14" s="72">
        <v>0</v>
      </c>
      <c r="CD14" s="72">
        <v>0</v>
      </c>
      <c r="CE14" s="72">
        <v>0</v>
      </c>
      <c r="CF14" s="72">
        <v>0</v>
      </c>
      <c r="CG14" s="118">
        <f t="shared" si="0"/>
        <v>0</v>
      </c>
      <c r="CH14" s="3">
        <f t="shared" si="1"/>
        <v>0</v>
      </c>
      <c r="CL14" s="122"/>
    </row>
    <row r="15" spans="1:94" x14ac:dyDescent="0.25">
      <c r="A15" t="s">
        <v>4</v>
      </c>
      <c r="B15" t="s">
        <v>197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50">
        <f>SUM(Table3[[#This Row],[Jul-18]:[Jun-19]])</f>
        <v>0</v>
      </c>
      <c r="P15" s="50">
        <f>Table3[[#This Row],[Total CCF FY19]]*748</f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45">
        <f>SUM(Table3[[#This Row],[Jul-19]:[Jun-20]])</f>
        <v>0</v>
      </c>
      <c r="AD15" s="45">
        <f>Table3[[#This Row],[Total CCF FY20]]*748</f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43">
        <f>SUM(Table3[[#This Row],[Jul-20]:[Jun-21]])</f>
        <v>0</v>
      </c>
      <c r="AR15" s="43">
        <f>Table3[[#This Row],[Total CCF FY 21]]*748</f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44">
        <f>SUM(Table3[[#This Row],[Jul-21]:[Jun-22]])</f>
        <v>0</v>
      </c>
      <c r="BF15" s="44">
        <f>Table3[[#This Row],[Total CCF FY22]]*748</f>
        <v>0</v>
      </c>
      <c r="BG15" s="72">
        <v>102</v>
      </c>
      <c r="BH15">
        <v>88</v>
      </c>
      <c r="BI15">
        <v>131</v>
      </c>
      <c r="BJ15">
        <v>103</v>
      </c>
      <c r="BK15">
        <v>63</v>
      </c>
      <c r="BL15">
        <v>32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68">
        <f>SUM(Table3[[#This Row],[ Jul-22]:[ Jun-23]])</f>
        <v>519</v>
      </c>
      <c r="BT15" s="3">
        <f>Table3[[#This Row],[Total CCF FY23]]*748</f>
        <v>388212</v>
      </c>
      <c r="BU15" s="72">
        <v>0</v>
      </c>
      <c r="BV15" s="72">
        <v>0</v>
      </c>
      <c r="BW15" s="72">
        <v>0</v>
      </c>
      <c r="BX15" s="72">
        <v>0</v>
      </c>
      <c r="BY15" s="72">
        <v>0</v>
      </c>
      <c r="BZ15" s="72">
        <v>0</v>
      </c>
      <c r="CA15" s="72">
        <v>0</v>
      </c>
      <c r="CB15" s="72">
        <v>0</v>
      </c>
      <c r="CC15" s="72">
        <v>0</v>
      </c>
      <c r="CD15" s="72">
        <v>0</v>
      </c>
      <c r="CE15" s="72">
        <v>0</v>
      </c>
      <c r="CF15" s="72">
        <v>0</v>
      </c>
      <c r="CG15" s="118">
        <f t="shared" si="0"/>
        <v>0</v>
      </c>
      <c r="CH15" s="3">
        <f t="shared" si="1"/>
        <v>0</v>
      </c>
      <c r="CL15" s="122"/>
    </row>
    <row r="16" spans="1:94" x14ac:dyDescent="0.25">
      <c r="A16" t="s">
        <v>4</v>
      </c>
      <c r="B16" t="s">
        <v>198</v>
      </c>
      <c r="C16">
        <v>86</v>
      </c>
      <c r="D16">
        <v>115</v>
      </c>
      <c r="E16">
        <v>126</v>
      </c>
      <c r="F16">
        <v>96</v>
      </c>
      <c r="G16">
        <v>81</v>
      </c>
      <c r="H16">
        <v>46</v>
      </c>
      <c r="I16">
        <v>90</v>
      </c>
      <c r="J16">
        <v>14</v>
      </c>
      <c r="K16">
        <v>20</v>
      </c>
      <c r="L16">
        <v>39</v>
      </c>
      <c r="M16">
        <v>62</v>
      </c>
      <c r="N16">
        <v>46</v>
      </c>
      <c r="O16" s="50">
        <f>SUM(Table3[[#This Row],[Jul-18]:[Jun-19]])</f>
        <v>821</v>
      </c>
      <c r="P16" s="50">
        <f>Table3[[#This Row],[Total CCF FY19]]*748</f>
        <v>614108</v>
      </c>
      <c r="R16">
        <v>36</v>
      </c>
      <c r="S16">
        <v>124</v>
      </c>
      <c r="T16">
        <v>118</v>
      </c>
      <c r="U16">
        <v>79</v>
      </c>
      <c r="V16">
        <v>68</v>
      </c>
      <c r="W16">
        <v>26</v>
      </c>
      <c r="X16">
        <v>17</v>
      </c>
      <c r="Y16">
        <v>24</v>
      </c>
      <c r="Z16">
        <v>52</v>
      </c>
      <c r="AA16">
        <v>4</v>
      </c>
      <c r="AB16">
        <v>38</v>
      </c>
      <c r="AC16" s="45">
        <f>SUM(Table3[[#This Row],[Jul-19]:[Jun-20]])</f>
        <v>586</v>
      </c>
      <c r="AD16" s="45">
        <f>Table3[[#This Row],[Total CCF FY20]]*748</f>
        <v>438328</v>
      </c>
      <c r="AE16">
        <v>66</v>
      </c>
      <c r="AF16">
        <v>60</v>
      </c>
      <c r="AG16">
        <v>30</v>
      </c>
      <c r="AH16">
        <v>61</v>
      </c>
      <c r="AI16">
        <v>46</v>
      </c>
      <c r="AJ16">
        <v>3</v>
      </c>
      <c r="AK16">
        <v>0</v>
      </c>
      <c r="AL16">
        <v>1</v>
      </c>
      <c r="AM16">
        <v>3</v>
      </c>
      <c r="AN16">
        <v>16</v>
      </c>
      <c r="AO16">
        <v>23</v>
      </c>
      <c r="AP16">
        <v>29</v>
      </c>
      <c r="AQ16" s="43">
        <f>SUM(Table3[[#This Row],[Jul-20]:[Jun-21]])</f>
        <v>338</v>
      </c>
      <c r="AR16" s="43">
        <f>Table3[[#This Row],[Total CCF FY 21]]*748</f>
        <v>252824</v>
      </c>
      <c r="AS16">
        <v>35</v>
      </c>
      <c r="AT16">
        <v>66</v>
      </c>
      <c r="AU16">
        <v>75</v>
      </c>
      <c r="AV16">
        <v>54</v>
      </c>
      <c r="AW16">
        <v>33</v>
      </c>
      <c r="AX16">
        <v>23</v>
      </c>
      <c r="AY16">
        <v>5</v>
      </c>
      <c r="AZ16">
        <v>18</v>
      </c>
      <c r="BA16">
        <v>32</v>
      </c>
      <c r="BB16">
        <v>70</v>
      </c>
      <c r="BC16">
        <v>63</v>
      </c>
      <c r="BD16">
        <v>64</v>
      </c>
      <c r="BE16" s="44">
        <f>SUM(Table3[[#This Row],[Jul-21]:[Jun-22]])</f>
        <v>538</v>
      </c>
      <c r="BF16" s="44">
        <f>Table3[[#This Row],[Total CCF FY22]]*748</f>
        <v>402424</v>
      </c>
      <c r="BG16" s="72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11</v>
      </c>
      <c r="BN16">
        <v>28</v>
      </c>
      <c r="BO16">
        <v>28</v>
      </c>
      <c r="BP16">
        <v>46</v>
      </c>
      <c r="BQ16">
        <v>60</v>
      </c>
      <c r="BR16">
        <v>40</v>
      </c>
      <c r="BS16" s="68">
        <f>SUM(Table3[[#This Row],[ Jul-22]:[ Jun-23]])</f>
        <v>213</v>
      </c>
      <c r="BT16" s="3">
        <f>Table3[[#This Row],[Total CCF FY23]]*748</f>
        <v>159324</v>
      </c>
      <c r="BU16" s="72">
        <v>44</v>
      </c>
      <c r="BV16">
        <v>91</v>
      </c>
      <c r="BW16">
        <v>104</v>
      </c>
      <c r="BX16">
        <v>68</v>
      </c>
      <c r="BY16">
        <v>66</v>
      </c>
      <c r="BZ16">
        <v>37</v>
      </c>
      <c r="CA16">
        <v>17</v>
      </c>
      <c r="CB16">
        <v>18</v>
      </c>
      <c r="CC16">
        <v>26</v>
      </c>
      <c r="CD16">
        <v>33</v>
      </c>
      <c r="CE16">
        <v>63</v>
      </c>
      <c r="CF16">
        <v>42</v>
      </c>
      <c r="CG16" s="118">
        <f t="shared" si="0"/>
        <v>609</v>
      </c>
      <c r="CH16" s="3">
        <f t="shared" si="1"/>
        <v>455532</v>
      </c>
      <c r="CL16" s="122"/>
    </row>
    <row r="17" spans="1:93" x14ac:dyDescent="0.25">
      <c r="A17" t="s">
        <v>4</v>
      </c>
      <c r="B17" t="s">
        <v>199</v>
      </c>
      <c r="C17">
        <v>206</v>
      </c>
      <c r="D17">
        <v>187</v>
      </c>
      <c r="E17">
        <v>181</v>
      </c>
      <c r="F17">
        <v>90</v>
      </c>
      <c r="G17">
        <v>96</v>
      </c>
      <c r="H17">
        <v>36</v>
      </c>
      <c r="I17">
        <v>57</v>
      </c>
      <c r="J17">
        <v>0</v>
      </c>
      <c r="K17">
        <v>0</v>
      </c>
      <c r="L17">
        <v>107</v>
      </c>
      <c r="M17">
        <v>151</v>
      </c>
      <c r="N17">
        <v>72</v>
      </c>
      <c r="O17" s="50">
        <f>SUM(Table3[[#This Row],[Jul-18]:[Jun-19]])</f>
        <v>1183</v>
      </c>
      <c r="P17" s="50">
        <f>Table3[[#This Row],[Total CCF FY19]]*748</f>
        <v>884884</v>
      </c>
      <c r="Q17">
        <v>121</v>
      </c>
      <c r="R17">
        <v>184</v>
      </c>
      <c r="S17">
        <v>157</v>
      </c>
      <c r="T17">
        <v>108</v>
      </c>
      <c r="U17">
        <v>66</v>
      </c>
      <c r="V17">
        <v>119</v>
      </c>
      <c r="W17">
        <v>26</v>
      </c>
      <c r="X17">
        <v>64</v>
      </c>
      <c r="Y17">
        <v>41</v>
      </c>
      <c r="Z17">
        <v>34</v>
      </c>
      <c r="AA17">
        <v>71</v>
      </c>
      <c r="AB17">
        <v>114</v>
      </c>
      <c r="AC17" s="45">
        <f>SUM(Table3[[#This Row],[Jul-19]:[Jun-20]])</f>
        <v>1105</v>
      </c>
      <c r="AD17" s="45">
        <f>Table3[[#This Row],[Total CCF FY20]]*748</f>
        <v>826540</v>
      </c>
      <c r="AE17">
        <v>102</v>
      </c>
      <c r="AF17">
        <v>103</v>
      </c>
      <c r="AG17">
        <v>116</v>
      </c>
      <c r="AH17">
        <v>143</v>
      </c>
      <c r="AI17">
        <v>178</v>
      </c>
      <c r="AJ17">
        <v>132</v>
      </c>
      <c r="AK17">
        <v>112</v>
      </c>
      <c r="AL17">
        <v>53</v>
      </c>
      <c r="AM17">
        <v>95</v>
      </c>
      <c r="AN17">
        <v>29</v>
      </c>
      <c r="AO17">
        <v>204</v>
      </c>
      <c r="AP17">
        <v>175</v>
      </c>
      <c r="AQ17" s="43">
        <f>SUM(Table3[[#This Row],[Jul-20]:[Jun-21]])</f>
        <v>1442</v>
      </c>
      <c r="AR17" s="43">
        <f>Table3[[#This Row],[Total CCF FY 21]]*748</f>
        <v>1078616</v>
      </c>
      <c r="AS17">
        <v>222</v>
      </c>
      <c r="AT17">
        <v>131</v>
      </c>
      <c r="AU17">
        <v>169</v>
      </c>
      <c r="AV17">
        <v>104</v>
      </c>
      <c r="AW17">
        <v>115</v>
      </c>
      <c r="AX17">
        <v>134</v>
      </c>
      <c r="AY17">
        <v>29</v>
      </c>
      <c r="AZ17">
        <v>135</v>
      </c>
      <c r="BA17">
        <v>111</v>
      </c>
      <c r="BB17">
        <v>92</v>
      </c>
      <c r="BC17">
        <v>88</v>
      </c>
      <c r="BD17">
        <v>187</v>
      </c>
      <c r="BE17" s="44">
        <f>SUM(Table3[[#This Row],[Jul-21]:[Jun-22]])</f>
        <v>1517</v>
      </c>
      <c r="BF17" s="44">
        <f>Table3[[#This Row],[Total CCF FY22]]*748</f>
        <v>1134716</v>
      </c>
      <c r="BG17" s="72">
        <v>186</v>
      </c>
      <c r="BH17">
        <v>175</v>
      </c>
      <c r="BI17">
        <v>302</v>
      </c>
      <c r="BJ17">
        <v>378</v>
      </c>
      <c r="BK17">
        <v>68</v>
      </c>
      <c r="BL17">
        <v>25</v>
      </c>
      <c r="BM17">
        <v>11</v>
      </c>
      <c r="BN17">
        <v>0</v>
      </c>
      <c r="BO17">
        <v>15</v>
      </c>
      <c r="BP17">
        <v>4</v>
      </c>
      <c r="BQ17">
        <v>39</v>
      </c>
      <c r="BR17">
        <v>36</v>
      </c>
      <c r="BS17" s="68">
        <f>SUM(Table3[[#This Row],[ Jul-22]:[ Jun-23]])</f>
        <v>1239</v>
      </c>
      <c r="BT17" s="3">
        <f>Table3[[#This Row],[Total CCF FY23]]*748</f>
        <v>926772</v>
      </c>
      <c r="BU17" s="72">
        <v>35</v>
      </c>
      <c r="BV17">
        <v>33</v>
      </c>
      <c r="BW17">
        <v>32</v>
      </c>
      <c r="BX17">
        <v>32</v>
      </c>
      <c r="BY17">
        <v>34</v>
      </c>
      <c r="BZ17">
        <v>31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29</v>
      </c>
      <c r="CG17" s="118">
        <f t="shared" si="0"/>
        <v>228</v>
      </c>
      <c r="CH17" s="3">
        <f t="shared" si="1"/>
        <v>170544</v>
      </c>
      <c r="CL17" s="122"/>
    </row>
    <row r="18" spans="1:93" x14ac:dyDescent="0.25">
      <c r="A18" t="s">
        <v>4</v>
      </c>
      <c r="B18" t="s">
        <v>200</v>
      </c>
      <c r="C18">
        <v>3</v>
      </c>
      <c r="D18">
        <v>4</v>
      </c>
      <c r="E18">
        <v>4</v>
      </c>
      <c r="F18">
        <v>7</v>
      </c>
      <c r="G18">
        <v>7</v>
      </c>
      <c r="H18">
        <v>6</v>
      </c>
      <c r="I18">
        <v>6</v>
      </c>
      <c r="J18">
        <v>6</v>
      </c>
      <c r="K18">
        <v>1</v>
      </c>
      <c r="L18">
        <v>2</v>
      </c>
      <c r="M18">
        <v>7</v>
      </c>
      <c r="N18">
        <v>6</v>
      </c>
      <c r="O18" s="50">
        <f>SUM(Table3[[#This Row],[Jul-18]:[Jun-19]])</f>
        <v>59</v>
      </c>
      <c r="P18" s="50">
        <f>Table3[[#This Row],[Total CCF FY19]]*748</f>
        <v>44132</v>
      </c>
      <c r="Q18">
        <v>7</v>
      </c>
      <c r="R18">
        <v>6</v>
      </c>
      <c r="S18">
        <v>7</v>
      </c>
      <c r="T18">
        <v>6</v>
      </c>
      <c r="U18">
        <v>12</v>
      </c>
      <c r="V18">
        <v>6</v>
      </c>
      <c r="W18">
        <v>5</v>
      </c>
      <c r="X18">
        <v>7</v>
      </c>
      <c r="Y18">
        <v>6</v>
      </c>
      <c r="Z18">
        <v>4</v>
      </c>
      <c r="AA18">
        <v>6</v>
      </c>
      <c r="AB18">
        <v>4</v>
      </c>
      <c r="AC18" s="45">
        <f>SUM(Table3[[#This Row],[Jul-19]:[Jun-20]])</f>
        <v>76</v>
      </c>
      <c r="AD18" s="45">
        <f>Table3[[#This Row],[Total CCF FY20]]*748</f>
        <v>56848</v>
      </c>
      <c r="AE18">
        <v>4</v>
      </c>
      <c r="AF18">
        <v>3</v>
      </c>
      <c r="AG18">
        <v>0</v>
      </c>
      <c r="AH18">
        <v>0</v>
      </c>
      <c r="AI18">
        <v>11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 s="43">
        <f>SUM(Table3[[#This Row],[Jul-20]:[Jun-21]])</f>
        <v>20</v>
      </c>
      <c r="AR18" s="43">
        <f>Table3[[#This Row],[Total CCF FY 21]]*748</f>
        <v>14960</v>
      </c>
      <c r="AS18">
        <v>0</v>
      </c>
      <c r="AT18">
        <v>1</v>
      </c>
      <c r="AU18">
        <v>1</v>
      </c>
      <c r="AV18">
        <v>1</v>
      </c>
      <c r="AW18">
        <v>4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1</v>
      </c>
      <c r="BD18">
        <v>0</v>
      </c>
      <c r="BE18" s="44">
        <f>SUM(Table3[[#This Row],[Jul-21]:[Jun-22]])</f>
        <v>10</v>
      </c>
      <c r="BF18" s="44">
        <f>Table3[[#This Row],[Total CCF FY22]]*748</f>
        <v>7480</v>
      </c>
      <c r="BG18" s="72">
        <v>2</v>
      </c>
      <c r="BH18">
        <v>0</v>
      </c>
      <c r="BI18">
        <v>1</v>
      </c>
      <c r="BJ18">
        <v>6</v>
      </c>
      <c r="BK18">
        <v>7</v>
      </c>
      <c r="BL18">
        <v>1</v>
      </c>
      <c r="BM18">
        <v>0</v>
      </c>
      <c r="BN18">
        <v>1</v>
      </c>
      <c r="BO18">
        <v>0</v>
      </c>
      <c r="BP18">
        <v>2</v>
      </c>
      <c r="BQ18">
        <v>1</v>
      </c>
      <c r="BR18">
        <v>0</v>
      </c>
      <c r="BS18" s="68">
        <f>SUM(Table3[[#This Row],[ Jul-22]:[ Jun-23]])</f>
        <v>21</v>
      </c>
      <c r="BT18" s="3">
        <f>Table3[[#This Row],[Total CCF FY23]]*748</f>
        <v>15708</v>
      </c>
      <c r="BU18" s="72">
        <v>0</v>
      </c>
      <c r="BV18" s="72">
        <v>0</v>
      </c>
      <c r="BW18" s="72">
        <v>0</v>
      </c>
      <c r="BX18" s="72">
        <v>0</v>
      </c>
      <c r="BY18" s="72">
        <v>0</v>
      </c>
      <c r="BZ18" s="72">
        <v>0</v>
      </c>
      <c r="CA18" s="72">
        <v>0</v>
      </c>
      <c r="CB18" s="72">
        <v>0</v>
      </c>
      <c r="CC18" s="72">
        <v>0</v>
      </c>
      <c r="CD18" s="72">
        <v>0</v>
      </c>
      <c r="CE18" s="72">
        <v>0</v>
      </c>
      <c r="CF18" s="72">
        <v>0</v>
      </c>
      <c r="CG18" s="118">
        <f t="shared" si="0"/>
        <v>0</v>
      </c>
      <c r="CH18" s="3">
        <f t="shared" si="1"/>
        <v>0</v>
      </c>
      <c r="CL18" s="122"/>
    </row>
    <row r="19" spans="1:93" x14ac:dyDescent="0.25">
      <c r="A19" t="s">
        <v>4</v>
      </c>
      <c r="B19" t="s">
        <v>201</v>
      </c>
      <c r="C19">
        <v>240</v>
      </c>
      <c r="D19">
        <v>615</v>
      </c>
      <c r="E19">
        <v>483</v>
      </c>
      <c r="F19">
        <v>225</v>
      </c>
      <c r="G19">
        <v>289</v>
      </c>
      <c r="H19">
        <v>286</v>
      </c>
      <c r="I19">
        <v>210</v>
      </c>
      <c r="J19">
        <v>243</v>
      </c>
      <c r="K19">
        <v>259</v>
      </c>
      <c r="L19">
        <v>253</v>
      </c>
      <c r="M19">
        <v>98</v>
      </c>
      <c r="N19">
        <v>49</v>
      </c>
      <c r="O19" s="50">
        <f>SUM(Table3[[#This Row],[Jul-18]:[Jun-19]])</f>
        <v>3250</v>
      </c>
      <c r="P19" s="50">
        <f>Table3[[#This Row],[Total CCF FY19]]*748</f>
        <v>2431000</v>
      </c>
      <c r="R19">
        <v>52</v>
      </c>
      <c r="S19">
        <v>75</v>
      </c>
      <c r="T19">
        <v>123</v>
      </c>
      <c r="U19">
        <v>132</v>
      </c>
      <c r="V19">
        <v>167</v>
      </c>
      <c r="W19">
        <v>82</v>
      </c>
      <c r="X19">
        <v>33</v>
      </c>
      <c r="Y19">
        <v>76</v>
      </c>
      <c r="Z19">
        <v>83</v>
      </c>
      <c r="AA19">
        <v>16</v>
      </c>
      <c r="AB19">
        <v>1</v>
      </c>
      <c r="AC19" s="45">
        <f>SUM(Table3[[#This Row],[Jul-19]:[Jun-20]])</f>
        <v>840</v>
      </c>
      <c r="AD19" s="45">
        <f>Table3[[#This Row],[Total CCF FY20]]*748</f>
        <v>628320</v>
      </c>
      <c r="AE19">
        <v>14</v>
      </c>
      <c r="AF19">
        <v>52</v>
      </c>
      <c r="AG19">
        <v>24</v>
      </c>
      <c r="AH19">
        <v>4</v>
      </c>
      <c r="AI19">
        <v>34</v>
      </c>
      <c r="AJ19">
        <v>10</v>
      </c>
      <c r="AK19">
        <v>52</v>
      </c>
      <c r="AL19">
        <v>2</v>
      </c>
      <c r="AM19">
        <v>0</v>
      </c>
      <c r="AN19">
        <v>1</v>
      </c>
      <c r="AO19">
        <v>0</v>
      </c>
      <c r="AP19">
        <v>1</v>
      </c>
      <c r="AQ19" s="43">
        <f>SUM(Table3[[#This Row],[Jul-20]:[Jun-21]])</f>
        <v>194</v>
      </c>
      <c r="AR19" s="43">
        <f>Table3[[#This Row],[Total CCF FY 21]]*748</f>
        <v>145112</v>
      </c>
      <c r="AS19">
        <v>15</v>
      </c>
      <c r="AT19">
        <v>54</v>
      </c>
      <c r="AU19">
        <v>158</v>
      </c>
      <c r="AV19">
        <v>164</v>
      </c>
      <c r="AW19">
        <v>130</v>
      </c>
      <c r="AX19">
        <v>146</v>
      </c>
      <c r="AY19">
        <v>73</v>
      </c>
      <c r="AZ19">
        <v>112</v>
      </c>
      <c r="BA19">
        <v>193</v>
      </c>
      <c r="BB19">
        <v>372</v>
      </c>
      <c r="BC19">
        <v>350</v>
      </c>
      <c r="BD19">
        <v>285</v>
      </c>
      <c r="BE19" s="44">
        <f>SUM(Table3[[#This Row],[Jul-21]:[Jun-22]])</f>
        <v>2052</v>
      </c>
      <c r="BF19" s="44">
        <f>Table3[[#This Row],[Total CCF FY22]]*748</f>
        <v>1534896</v>
      </c>
      <c r="BG19" s="72">
        <v>354</v>
      </c>
      <c r="BH19">
        <v>273</v>
      </c>
      <c r="BI19">
        <v>415</v>
      </c>
      <c r="BJ19">
        <v>453</v>
      </c>
      <c r="BK19">
        <v>551</v>
      </c>
      <c r="BL19">
        <v>322</v>
      </c>
      <c r="BM19">
        <v>364</v>
      </c>
      <c r="BN19">
        <v>450</v>
      </c>
      <c r="BO19">
        <v>432</v>
      </c>
      <c r="BP19">
        <v>479</v>
      </c>
      <c r="BQ19">
        <v>383</v>
      </c>
      <c r="BR19">
        <v>34</v>
      </c>
      <c r="BS19" s="68">
        <f>SUM(Table3[[#This Row],[ Jul-22]:[ Jun-23]])</f>
        <v>4510</v>
      </c>
      <c r="BT19" s="3">
        <f>Table3[[#This Row],[Total CCF FY23]]*748</f>
        <v>3373480</v>
      </c>
      <c r="BU19" s="72">
        <v>46</v>
      </c>
      <c r="BV19">
        <v>79</v>
      </c>
      <c r="BW19">
        <v>151</v>
      </c>
      <c r="BX19">
        <v>122</v>
      </c>
      <c r="BY19">
        <v>99</v>
      </c>
      <c r="BZ19">
        <v>99</v>
      </c>
      <c r="CA19">
        <v>24</v>
      </c>
      <c r="CB19">
        <v>765</v>
      </c>
      <c r="CC19">
        <v>451</v>
      </c>
      <c r="CD19">
        <v>516</v>
      </c>
      <c r="CE19">
        <v>528</v>
      </c>
      <c r="CF19">
        <v>596</v>
      </c>
      <c r="CG19" s="118">
        <f t="shared" si="0"/>
        <v>3476</v>
      </c>
      <c r="CH19" s="3">
        <f t="shared" si="1"/>
        <v>2600048</v>
      </c>
      <c r="CL19" s="122"/>
    </row>
    <row r="20" spans="1:93" x14ac:dyDescent="0.25">
      <c r="A20" t="s">
        <v>4</v>
      </c>
      <c r="B20" t="s">
        <v>202</v>
      </c>
      <c r="C20">
        <v>7</v>
      </c>
      <c r="D20">
        <v>5</v>
      </c>
      <c r="E20">
        <v>13</v>
      </c>
      <c r="F20">
        <v>6</v>
      </c>
      <c r="G20">
        <v>5</v>
      </c>
      <c r="H20">
        <v>5</v>
      </c>
      <c r="I20">
        <v>4</v>
      </c>
      <c r="J20">
        <v>3</v>
      </c>
      <c r="K20">
        <v>5</v>
      </c>
      <c r="L20">
        <v>4</v>
      </c>
      <c r="M20">
        <v>6</v>
      </c>
      <c r="N20">
        <v>3</v>
      </c>
      <c r="O20" s="50">
        <f>SUM(Table3[[#This Row],[Jul-18]:[Jun-19]])</f>
        <v>66</v>
      </c>
      <c r="P20" s="50">
        <f>Table3[[#This Row],[Total CCF FY19]]*748</f>
        <v>49368</v>
      </c>
      <c r="Q20">
        <v>2</v>
      </c>
      <c r="R20">
        <v>2</v>
      </c>
      <c r="S20">
        <v>2</v>
      </c>
      <c r="T20">
        <v>5</v>
      </c>
      <c r="U20">
        <v>7</v>
      </c>
      <c r="V20">
        <v>4</v>
      </c>
      <c r="W20">
        <v>4</v>
      </c>
      <c r="X20">
        <v>5</v>
      </c>
      <c r="Y20">
        <v>5</v>
      </c>
      <c r="Z20">
        <v>1</v>
      </c>
      <c r="AA20">
        <v>0</v>
      </c>
      <c r="AB20">
        <v>1</v>
      </c>
      <c r="AC20" s="45">
        <f>SUM(Table3[[#This Row],[Jul-19]:[Jun-20]])</f>
        <v>38</v>
      </c>
      <c r="AD20" s="45">
        <f>Table3[[#This Row],[Total CCF FY20]]*748</f>
        <v>28424</v>
      </c>
      <c r="AE20">
        <v>1</v>
      </c>
      <c r="AF20">
        <v>24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2</v>
      </c>
      <c r="AQ20" s="43">
        <f>SUM(Table3[[#This Row],[Jul-20]:[Jun-21]])</f>
        <v>34</v>
      </c>
      <c r="AR20" s="43">
        <f>Table3[[#This Row],[Total CCF FY 21]]*748</f>
        <v>25432</v>
      </c>
      <c r="AS20">
        <v>1</v>
      </c>
      <c r="AT20">
        <v>1</v>
      </c>
      <c r="AU20">
        <v>2</v>
      </c>
      <c r="AV20">
        <v>4</v>
      </c>
      <c r="AW20">
        <v>3</v>
      </c>
      <c r="AX20">
        <v>3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4</v>
      </c>
      <c r="BE20" s="44">
        <f>SUM(Table3[[#This Row],[Jul-21]:[Jun-22]])</f>
        <v>30</v>
      </c>
      <c r="BF20" s="44">
        <f>Table3[[#This Row],[Total CCF FY22]]*748</f>
        <v>22440</v>
      </c>
      <c r="BG20" s="72">
        <v>3</v>
      </c>
      <c r="BH20">
        <v>3</v>
      </c>
      <c r="BI20">
        <v>3</v>
      </c>
      <c r="BJ20">
        <v>11</v>
      </c>
      <c r="BK20">
        <v>5</v>
      </c>
      <c r="BL20">
        <v>5</v>
      </c>
      <c r="BM20">
        <v>2</v>
      </c>
      <c r="BN20">
        <v>5</v>
      </c>
      <c r="BO20">
        <v>9</v>
      </c>
      <c r="BP20">
        <v>4</v>
      </c>
      <c r="BQ20">
        <v>7</v>
      </c>
      <c r="BR20">
        <v>2</v>
      </c>
      <c r="BS20" s="68">
        <f>SUM(Table3[[#This Row],[ Jul-22]:[ Jun-23]])</f>
        <v>59</v>
      </c>
      <c r="BT20" s="3">
        <f>Table3[[#This Row],[Total CCF FY23]]*748</f>
        <v>44132</v>
      </c>
      <c r="BU20" s="72">
        <v>2</v>
      </c>
      <c r="BV20">
        <v>2</v>
      </c>
      <c r="BW20">
        <v>4</v>
      </c>
      <c r="BX20">
        <v>7</v>
      </c>
      <c r="BY20">
        <v>6</v>
      </c>
      <c r="BZ20">
        <v>7</v>
      </c>
      <c r="CA20">
        <v>1</v>
      </c>
      <c r="CB20">
        <v>3</v>
      </c>
      <c r="CC20">
        <v>2</v>
      </c>
      <c r="CD20">
        <v>2</v>
      </c>
      <c r="CE20">
        <v>3</v>
      </c>
      <c r="CF20">
        <v>1</v>
      </c>
      <c r="CG20" s="118">
        <f t="shared" si="0"/>
        <v>40</v>
      </c>
      <c r="CH20" s="3">
        <f t="shared" si="1"/>
        <v>29920</v>
      </c>
      <c r="CL20" s="122"/>
    </row>
    <row r="21" spans="1:93" x14ac:dyDescent="0.25">
      <c r="A21" t="s">
        <v>4</v>
      </c>
      <c r="B21" t="s">
        <v>203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 s="50">
        <f>SUM(Table3[[#This Row],[Jul-18]:[Jun-19]])</f>
        <v>22</v>
      </c>
      <c r="P21" s="50">
        <f>Table3[[#This Row],[Total CCF FY19]]*748</f>
        <v>16456</v>
      </c>
      <c r="Q21">
        <v>1</v>
      </c>
      <c r="R21">
        <v>2</v>
      </c>
      <c r="S21">
        <v>3</v>
      </c>
      <c r="T21">
        <v>2</v>
      </c>
      <c r="U21">
        <v>4</v>
      </c>
      <c r="V21">
        <v>2</v>
      </c>
      <c r="W21">
        <v>1</v>
      </c>
      <c r="X21">
        <v>3</v>
      </c>
      <c r="Y21">
        <v>2</v>
      </c>
      <c r="Z21">
        <v>1</v>
      </c>
      <c r="AA21">
        <v>0</v>
      </c>
      <c r="AB21">
        <v>0</v>
      </c>
      <c r="AC21" s="45">
        <f>SUM(Table3[[#This Row],[Jul-19]:[Jun-20]])</f>
        <v>21</v>
      </c>
      <c r="AD21" s="45">
        <f>Table3[[#This Row],[Total CCF FY20]]*748</f>
        <v>15708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2</v>
      </c>
      <c r="AP21">
        <v>5</v>
      </c>
      <c r="AQ21" s="43">
        <f>SUM(Table3[[#This Row],[Jul-20]:[Jun-21]])</f>
        <v>11</v>
      </c>
      <c r="AR21" s="43">
        <f>Table3[[#This Row],[Total CCF FY 21]]*748</f>
        <v>8228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2</v>
      </c>
      <c r="AY21">
        <v>0</v>
      </c>
      <c r="AZ21">
        <v>1</v>
      </c>
      <c r="BA21">
        <v>2</v>
      </c>
      <c r="BB21">
        <v>4</v>
      </c>
      <c r="BC21">
        <v>8</v>
      </c>
      <c r="BD21">
        <v>2</v>
      </c>
      <c r="BE21" s="44">
        <f>SUM(Table3[[#This Row],[Jul-21]:[Jun-22]])</f>
        <v>25</v>
      </c>
      <c r="BF21" s="44">
        <f>Table3[[#This Row],[Total CCF FY22]]*748</f>
        <v>18700</v>
      </c>
      <c r="BG21" s="72">
        <v>1</v>
      </c>
      <c r="BH21">
        <v>0</v>
      </c>
      <c r="BI21">
        <v>2</v>
      </c>
      <c r="BJ21">
        <v>2</v>
      </c>
      <c r="BK21">
        <v>2</v>
      </c>
      <c r="BL21">
        <v>2</v>
      </c>
      <c r="BM21">
        <v>1</v>
      </c>
      <c r="BN21">
        <v>2</v>
      </c>
      <c r="BO21">
        <v>3</v>
      </c>
      <c r="BP21">
        <v>2</v>
      </c>
      <c r="BQ21">
        <v>2</v>
      </c>
      <c r="BR21">
        <v>1</v>
      </c>
      <c r="BS21" s="68">
        <f>SUM(Table3[[#This Row],[ Jul-22]:[ Jun-23]])</f>
        <v>20</v>
      </c>
      <c r="BT21" s="3">
        <f>Table3[[#This Row],[Total CCF FY23]]*748</f>
        <v>14960</v>
      </c>
      <c r="BU21" s="72">
        <v>1</v>
      </c>
      <c r="BV21">
        <v>1</v>
      </c>
      <c r="BW21">
        <v>2</v>
      </c>
      <c r="BX21">
        <v>2</v>
      </c>
      <c r="BY21">
        <v>2</v>
      </c>
      <c r="BZ21">
        <v>2</v>
      </c>
      <c r="CA21">
        <v>0</v>
      </c>
      <c r="CB21">
        <v>17</v>
      </c>
      <c r="CC21">
        <v>11</v>
      </c>
      <c r="CD21">
        <v>13</v>
      </c>
      <c r="CE21">
        <v>5</v>
      </c>
      <c r="CF21">
        <v>1</v>
      </c>
      <c r="CG21" s="118">
        <f t="shared" si="0"/>
        <v>57</v>
      </c>
      <c r="CH21" s="3">
        <f t="shared" si="1"/>
        <v>42636</v>
      </c>
      <c r="CL21" s="122"/>
    </row>
    <row r="22" spans="1:93" x14ac:dyDescent="0.25">
      <c r="A22" t="s">
        <v>4</v>
      </c>
      <c r="B22" t="s">
        <v>204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 s="50">
        <f>SUM(Table3[[#This Row],[Jul-18]:[Jun-19]])</f>
        <v>3</v>
      </c>
      <c r="P22" s="50">
        <f>Table3[[#This Row],[Total CCF FY19]]*748</f>
        <v>2244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45">
        <f>SUM(Table3[[#This Row],[Jul-19]:[Jun-20]])</f>
        <v>1</v>
      </c>
      <c r="AD22" s="45">
        <f>Table3[[#This Row],[Total CCF FY20]]*748</f>
        <v>748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43">
        <f>SUM(Table3[[#This Row],[Jul-20]:[Jun-21]])</f>
        <v>1</v>
      </c>
      <c r="AR22" s="43">
        <f>Table3[[#This Row],[Total CCF FY 21]]*748</f>
        <v>748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44">
        <f>SUM(Table3[[#This Row],[Jul-21]:[Jun-22]])</f>
        <v>0</v>
      </c>
      <c r="BF22" s="44">
        <f>Table3[[#This Row],[Total CCF FY22]]*748</f>
        <v>0</v>
      </c>
      <c r="BG22" s="7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68">
        <f>SUM(Table3[[#This Row],[ Jul-22]:[ Jun-23]])</f>
        <v>0</v>
      </c>
      <c r="BT22" s="3">
        <f>Table3[[#This Row],[Total CCF FY23]]*748</f>
        <v>0</v>
      </c>
      <c r="BU22" s="72">
        <v>0</v>
      </c>
      <c r="BV22" s="72">
        <v>0</v>
      </c>
      <c r="BW22" s="72">
        <v>0</v>
      </c>
      <c r="BX22" s="72">
        <v>0</v>
      </c>
      <c r="BY22" s="72">
        <v>0</v>
      </c>
      <c r="BZ22" s="72">
        <v>0</v>
      </c>
      <c r="CA22" s="72">
        <v>0</v>
      </c>
      <c r="CB22" s="72">
        <v>0</v>
      </c>
      <c r="CC22" s="72">
        <v>0</v>
      </c>
      <c r="CD22" s="72">
        <v>0</v>
      </c>
      <c r="CE22" s="72">
        <v>0</v>
      </c>
      <c r="CF22" s="72">
        <v>0</v>
      </c>
      <c r="CG22" s="118">
        <f t="shared" si="0"/>
        <v>0</v>
      </c>
      <c r="CH22" s="3">
        <f t="shared" si="1"/>
        <v>0</v>
      </c>
    </row>
    <row r="23" spans="1:93" x14ac:dyDescent="0.25">
      <c r="A23" t="s">
        <v>4</v>
      </c>
      <c r="B23" t="s">
        <v>205</v>
      </c>
      <c r="C23">
        <v>83</v>
      </c>
      <c r="D23">
        <v>121</v>
      </c>
      <c r="E23">
        <v>110</v>
      </c>
      <c r="F23">
        <v>73</v>
      </c>
      <c r="G23">
        <v>59</v>
      </c>
      <c r="H23">
        <v>32</v>
      </c>
      <c r="I23">
        <v>18</v>
      </c>
      <c r="J23">
        <v>19</v>
      </c>
      <c r="K23">
        <v>31</v>
      </c>
      <c r="L23">
        <v>34</v>
      </c>
      <c r="M23">
        <v>46</v>
      </c>
      <c r="N23">
        <v>47</v>
      </c>
      <c r="O23" s="50">
        <f>SUM(Table3[[#This Row],[Jul-18]:[Jun-19]])</f>
        <v>673</v>
      </c>
      <c r="P23" s="50">
        <f>Table3[[#This Row],[Total CCF FY19]]*748</f>
        <v>503404</v>
      </c>
      <c r="Q23">
        <v>43</v>
      </c>
      <c r="R23">
        <v>99</v>
      </c>
      <c r="S23">
        <v>97</v>
      </c>
      <c r="T23">
        <v>62</v>
      </c>
      <c r="U23">
        <v>65</v>
      </c>
      <c r="V23">
        <v>28</v>
      </c>
      <c r="W23">
        <v>17</v>
      </c>
      <c r="X23">
        <v>25</v>
      </c>
      <c r="Y23">
        <v>32</v>
      </c>
      <c r="Z23">
        <v>21</v>
      </c>
      <c r="AA23">
        <v>24</v>
      </c>
      <c r="AB23">
        <v>47</v>
      </c>
      <c r="AC23" s="45">
        <f>SUM(Table3[[#This Row],[Jul-19]:[Jun-20]])</f>
        <v>560</v>
      </c>
      <c r="AD23" s="45">
        <f>Table3[[#This Row],[Total CCF FY20]]*748</f>
        <v>418880</v>
      </c>
      <c r="AE23">
        <v>57</v>
      </c>
      <c r="AF23">
        <v>54</v>
      </c>
      <c r="AG23">
        <v>48</v>
      </c>
      <c r="AH23">
        <v>46</v>
      </c>
      <c r="AI23">
        <v>33</v>
      </c>
      <c r="AJ23">
        <v>10</v>
      </c>
      <c r="AK23">
        <v>29</v>
      </c>
      <c r="AL23">
        <v>4</v>
      </c>
      <c r="AM23">
        <v>11</v>
      </c>
      <c r="AN23">
        <v>15</v>
      </c>
      <c r="AO23">
        <v>14</v>
      </c>
      <c r="AP23">
        <v>24</v>
      </c>
      <c r="AQ23" s="43">
        <f>SUM(Table3[[#This Row],[Jul-20]:[Jun-21]])</f>
        <v>345</v>
      </c>
      <c r="AR23" s="43">
        <f>Table3[[#This Row],[Total CCF FY 21]]*748</f>
        <v>258060</v>
      </c>
      <c r="AS23">
        <v>58</v>
      </c>
      <c r="AT23">
        <v>56</v>
      </c>
      <c r="AU23">
        <v>90</v>
      </c>
      <c r="AV23">
        <v>68</v>
      </c>
      <c r="AW23">
        <v>45</v>
      </c>
      <c r="AX23">
        <v>52</v>
      </c>
      <c r="AY23">
        <v>75</v>
      </c>
      <c r="AZ23">
        <v>251</v>
      </c>
      <c r="BA23">
        <v>293</v>
      </c>
      <c r="BB23">
        <v>58</v>
      </c>
      <c r="BC23">
        <v>37</v>
      </c>
      <c r="BD23">
        <v>43</v>
      </c>
      <c r="BE23" s="44">
        <f>SUM(Table3[[#This Row],[Jul-21]:[Jun-22]])</f>
        <v>1126</v>
      </c>
      <c r="BF23" s="44">
        <f>Table3[[#This Row],[Total CCF FY22]]*748</f>
        <v>842248</v>
      </c>
      <c r="BG23" s="72">
        <v>70</v>
      </c>
      <c r="BH23">
        <v>70</v>
      </c>
      <c r="BI23">
        <v>105</v>
      </c>
      <c r="BJ23">
        <v>77</v>
      </c>
      <c r="BK23">
        <v>45</v>
      </c>
      <c r="BL23">
        <v>77</v>
      </c>
      <c r="BM23">
        <v>10</v>
      </c>
      <c r="BN23">
        <v>23</v>
      </c>
      <c r="BO23">
        <v>24</v>
      </c>
      <c r="BP23">
        <v>26</v>
      </c>
      <c r="BQ23">
        <v>39</v>
      </c>
      <c r="BR23">
        <v>28</v>
      </c>
      <c r="BS23" s="68">
        <f>SUM(Table3[[#This Row],[ Jul-22]:[ Jun-23]])</f>
        <v>594</v>
      </c>
      <c r="BT23" s="3">
        <f>Table3[[#This Row],[Total CCF FY23]]*748</f>
        <v>444312</v>
      </c>
      <c r="BU23" s="72">
        <v>44</v>
      </c>
      <c r="BV23">
        <v>72</v>
      </c>
      <c r="BW23">
        <v>84</v>
      </c>
      <c r="BX23">
        <v>52</v>
      </c>
      <c r="BY23">
        <v>40</v>
      </c>
      <c r="BZ23">
        <v>26</v>
      </c>
      <c r="CA23">
        <v>173</v>
      </c>
      <c r="CB23">
        <v>21</v>
      </c>
      <c r="CC23">
        <v>33</v>
      </c>
      <c r="CD23">
        <v>30</v>
      </c>
      <c r="CE23">
        <v>42</v>
      </c>
      <c r="CF23">
        <v>38</v>
      </c>
      <c r="CG23" s="118">
        <f t="shared" si="0"/>
        <v>655</v>
      </c>
      <c r="CH23" s="3">
        <f t="shared" si="1"/>
        <v>489940</v>
      </c>
      <c r="CL23" s="122"/>
    </row>
    <row r="24" spans="1:93" x14ac:dyDescent="0.25">
      <c r="A24" t="s">
        <v>206</v>
      </c>
      <c r="B24" s="8" t="s">
        <v>207</v>
      </c>
      <c r="C24">
        <v>1531</v>
      </c>
      <c r="D24">
        <v>932</v>
      </c>
      <c r="E24">
        <v>1530</v>
      </c>
      <c r="F24">
        <v>1046</v>
      </c>
      <c r="G24">
        <v>1038</v>
      </c>
      <c r="H24">
        <v>515</v>
      </c>
      <c r="I24">
        <v>424</v>
      </c>
      <c r="J24">
        <v>365</v>
      </c>
      <c r="K24">
        <v>1</v>
      </c>
      <c r="L24">
        <v>641</v>
      </c>
      <c r="M24">
        <v>1008</v>
      </c>
      <c r="N24">
        <v>665</v>
      </c>
      <c r="O24" s="50">
        <f>SUM(Table3[[#This Row],[Jul-18]:[Jun-19]])</f>
        <v>9696</v>
      </c>
      <c r="P24" s="50">
        <f>Table3[[#This Row],[Total CCF FY19]]*748</f>
        <v>7252608</v>
      </c>
      <c r="Q24">
        <v>1352</v>
      </c>
      <c r="R24">
        <v>1618</v>
      </c>
      <c r="S24">
        <v>1903</v>
      </c>
      <c r="T24">
        <v>1772</v>
      </c>
      <c r="U24">
        <v>1575</v>
      </c>
      <c r="V24">
        <v>157</v>
      </c>
      <c r="W24">
        <v>187</v>
      </c>
      <c r="X24">
        <v>431</v>
      </c>
      <c r="Y24">
        <v>382</v>
      </c>
      <c r="Z24">
        <v>85</v>
      </c>
      <c r="AA24">
        <v>522</v>
      </c>
      <c r="AB24">
        <v>778</v>
      </c>
      <c r="AC24" s="45">
        <f>SUM(Table3[[#This Row],[Jul-19]:[Jun-20]])</f>
        <v>10762</v>
      </c>
      <c r="AD24" s="45">
        <f>Table3[[#This Row],[Total CCF FY20]]*748</f>
        <v>8049976</v>
      </c>
      <c r="AE24">
        <v>1077</v>
      </c>
      <c r="AF24">
        <v>1136</v>
      </c>
      <c r="AG24">
        <v>1503</v>
      </c>
      <c r="AH24">
        <v>1675</v>
      </c>
      <c r="AI24">
        <v>608</v>
      </c>
      <c r="AJ24">
        <v>568</v>
      </c>
      <c r="AK24">
        <v>439</v>
      </c>
      <c r="AL24">
        <v>342</v>
      </c>
      <c r="AM24">
        <v>450</v>
      </c>
      <c r="AN24">
        <v>420</v>
      </c>
      <c r="AO24">
        <v>382</v>
      </c>
      <c r="AP24">
        <v>556</v>
      </c>
      <c r="AQ24" s="43">
        <f>SUM(Table3[[#This Row],[Jul-20]:[Jun-21]])</f>
        <v>9156</v>
      </c>
      <c r="AR24" s="43">
        <f>Table3[[#This Row],[Total CCF FY 21]]*748</f>
        <v>6848688</v>
      </c>
      <c r="AS24">
        <v>748</v>
      </c>
      <c r="AT24">
        <v>767</v>
      </c>
      <c r="AU24">
        <v>1181</v>
      </c>
      <c r="AV24">
        <v>534</v>
      </c>
      <c r="AW24">
        <v>465</v>
      </c>
      <c r="AX24">
        <v>825</v>
      </c>
      <c r="AY24">
        <v>112</v>
      </c>
      <c r="AZ24">
        <v>412</v>
      </c>
      <c r="BA24">
        <v>428</v>
      </c>
      <c r="BB24">
        <v>609</v>
      </c>
      <c r="BC24">
        <v>718</v>
      </c>
      <c r="BD24">
        <v>442</v>
      </c>
      <c r="BE24" s="44">
        <f>SUM(Table3[[#This Row],[Jul-21]:[Jun-22]])</f>
        <v>7241</v>
      </c>
      <c r="BF24" s="44">
        <f>Table3[[#This Row],[Total CCF FY22]]*748</f>
        <v>5416268</v>
      </c>
      <c r="BG24" s="72">
        <v>470</v>
      </c>
      <c r="BH24">
        <v>468</v>
      </c>
      <c r="BI24">
        <v>856</v>
      </c>
      <c r="BJ24">
        <v>654</v>
      </c>
      <c r="BK24">
        <v>311</v>
      </c>
      <c r="BL24">
        <v>234</v>
      </c>
      <c r="BM24">
        <v>103</v>
      </c>
      <c r="BN24">
        <v>50</v>
      </c>
      <c r="BO24">
        <v>189</v>
      </c>
      <c r="BP24">
        <v>45</v>
      </c>
      <c r="BQ24">
        <v>264</v>
      </c>
      <c r="BR24">
        <v>272</v>
      </c>
      <c r="BS24" s="68">
        <f>SUM(Table3[[#This Row],[ Jul-22]:[ Jun-23]])</f>
        <v>3916</v>
      </c>
      <c r="BT24" s="3">
        <f>Table3[[#This Row],[Total CCF FY23]]*748</f>
        <v>2929168</v>
      </c>
      <c r="BU24" s="72">
        <v>620</v>
      </c>
      <c r="BV24">
        <v>808</v>
      </c>
      <c r="BW24">
        <v>799</v>
      </c>
      <c r="BX24">
        <v>664</v>
      </c>
      <c r="BY24">
        <v>664</v>
      </c>
      <c r="BZ24">
        <v>573</v>
      </c>
      <c r="CA24">
        <v>86</v>
      </c>
      <c r="CB24">
        <v>111</v>
      </c>
      <c r="CC24">
        <v>43</v>
      </c>
      <c r="CD24">
        <v>319</v>
      </c>
      <c r="CE24">
        <v>379</v>
      </c>
      <c r="CF24">
        <v>768</v>
      </c>
      <c r="CG24" s="118">
        <f t="shared" si="0"/>
        <v>5834</v>
      </c>
      <c r="CH24" s="3">
        <f t="shared" si="1"/>
        <v>4363832</v>
      </c>
      <c r="CL24" s="122"/>
    </row>
    <row r="25" spans="1:93" x14ac:dyDescent="0.25">
      <c r="A25" t="s">
        <v>206</v>
      </c>
      <c r="B25" t="s">
        <v>208</v>
      </c>
      <c r="C25">
        <v>1751</v>
      </c>
      <c r="D25">
        <v>2132</v>
      </c>
      <c r="E25">
        <v>1897</v>
      </c>
      <c r="F25">
        <v>1402</v>
      </c>
      <c r="G25">
        <v>845</v>
      </c>
      <c r="H25">
        <v>360</v>
      </c>
      <c r="I25">
        <v>467</v>
      </c>
      <c r="J25">
        <v>181</v>
      </c>
      <c r="K25">
        <v>0</v>
      </c>
      <c r="L25">
        <v>411</v>
      </c>
      <c r="M25">
        <v>996</v>
      </c>
      <c r="N25">
        <v>633</v>
      </c>
      <c r="O25" s="50">
        <f>SUM(Table3[[#This Row],[Jul-18]:[Jun-19]])</f>
        <v>11075</v>
      </c>
      <c r="P25" s="50">
        <f>Table3[[#This Row],[Total CCF FY19]]*748</f>
        <v>8284100</v>
      </c>
      <c r="Q25">
        <v>1756</v>
      </c>
      <c r="R25">
        <v>2172</v>
      </c>
      <c r="S25">
        <v>2002</v>
      </c>
      <c r="T25">
        <v>1154</v>
      </c>
      <c r="U25">
        <v>1573</v>
      </c>
      <c r="V25">
        <v>254</v>
      </c>
      <c r="W25">
        <v>371</v>
      </c>
      <c r="X25">
        <v>748</v>
      </c>
      <c r="Y25">
        <v>375</v>
      </c>
      <c r="Z25">
        <v>256</v>
      </c>
      <c r="AA25">
        <v>892</v>
      </c>
      <c r="AB25">
        <v>1384</v>
      </c>
      <c r="AC25" s="45">
        <f>SUM(Table3[[#This Row],[Jul-19]:[Jun-20]])</f>
        <v>12937</v>
      </c>
      <c r="AD25" s="45">
        <f>Table3[[#This Row],[Total CCF FY20]]*748</f>
        <v>9676876</v>
      </c>
      <c r="AE25">
        <v>1982</v>
      </c>
      <c r="AF25">
        <v>2602</v>
      </c>
      <c r="AG25">
        <v>2175</v>
      </c>
      <c r="AH25">
        <v>1949</v>
      </c>
      <c r="AI25">
        <v>797</v>
      </c>
      <c r="AJ25">
        <v>738</v>
      </c>
      <c r="AK25">
        <v>682</v>
      </c>
      <c r="AL25">
        <v>323</v>
      </c>
      <c r="AM25">
        <v>513</v>
      </c>
      <c r="AN25">
        <v>794</v>
      </c>
      <c r="AO25">
        <v>1129</v>
      </c>
      <c r="AP25">
        <v>1129</v>
      </c>
      <c r="AQ25" s="43">
        <f>SUM(Table3[[#This Row],[Jul-20]:[Jun-21]])</f>
        <v>14813</v>
      </c>
      <c r="AR25" s="43">
        <f>Table3[[#This Row],[Total CCF FY 21]]*748</f>
        <v>11080124</v>
      </c>
      <c r="AS25">
        <v>1431</v>
      </c>
      <c r="AT25">
        <v>1118</v>
      </c>
      <c r="AU25">
        <v>1395</v>
      </c>
      <c r="AV25">
        <v>1021</v>
      </c>
      <c r="AW25">
        <f>398+421</f>
        <v>819</v>
      </c>
      <c r="AX25">
        <v>1147</v>
      </c>
      <c r="AY25">
        <v>35</v>
      </c>
      <c r="AZ25">
        <v>1065</v>
      </c>
      <c r="BA25">
        <v>719</v>
      </c>
      <c r="BB25">
        <v>1174</v>
      </c>
      <c r="BC25">
        <v>948</v>
      </c>
      <c r="BD25">
        <v>1266</v>
      </c>
      <c r="BE25" s="44">
        <f>SUM(Table3[[#This Row],[Jul-21]:[Jun-22]])</f>
        <v>12138</v>
      </c>
      <c r="BF25" s="44">
        <f>Table3[[#This Row],[Total CCF FY22]]*748</f>
        <v>9079224</v>
      </c>
      <c r="BG25" s="72">
        <v>1543</v>
      </c>
      <c r="BH25">
        <v>1476</v>
      </c>
      <c r="BI25">
        <v>2711</v>
      </c>
      <c r="BJ25">
        <v>3047</v>
      </c>
      <c r="BK25">
        <v>1100</v>
      </c>
      <c r="BL25">
        <v>467</v>
      </c>
      <c r="BM25">
        <v>143</v>
      </c>
      <c r="BN25">
        <v>109</v>
      </c>
      <c r="BO25">
        <v>265</v>
      </c>
      <c r="BP25">
        <v>59</v>
      </c>
      <c r="BQ25">
        <v>343</v>
      </c>
      <c r="BR25">
        <v>582</v>
      </c>
      <c r="BS25" s="68">
        <f>SUM(Table3[[#This Row],[ Jul-22]:[ Jun-23]])</f>
        <v>11845</v>
      </c>
      <c r="BT25" s="3">
        <f>Table3[[#This Row],[Total CCF FY23]]*748</f>
        <v>8860060</v>
      </c>
      <c r="BU25" s="72">
        <v>1393</v>
      </c>
      <c r="BV25">
        <v>1817</v>
      </c>
      <c r="BW25">
        <v>1305</v>
      </c>
      <c r="BX25">
        <v>1100</v>
      </c>
      <c r="BY25">
        <v>692</v>
      </c>
      <c r="BZ25">
        <v>671</v>
      </c>
      <c r="CA25">
        <v>372</v>
      </c>
      <c r="CB25">
        <v>89</v>
      </c>
      <c r="CC25">
        <v>20</v>
      </c>
      <c r="CD25">
        <v>233</v>
      </c>
      <c r="CE25">
        <v>549</v>
      </c>
      <c r="CF25">
        <v>836</v>
      </c>
      <c r="CG25" s="118">
        <f t="shared" si="0"/>
        <v>9077</v>
      </c>
      <c r="CH25" s="3">
        <f t="shared" si="1"/>
        <v>6789596</v>
      </c>
    </row>
    <row r="26" spans="1:93" x14ac:dyDescent="0.25">
      <c r="A26" t="s">
        <v>206</v>
      </c>
      <c r="B26" t="s">
        <v>209</v>
      </c>
      <c r="C26">
        <v>337</v>
      </c>
      <c r="D26">
        <v>303</v>
      </c>
      <c r="E26">
        <v>890</v>
      </c>
      <c r="F26">
        <v>765</v>
      </c>
      <c r="G26">
        <v>598</v>
      </c>
      <c r="H26">
        <v>335</v>
      </c>
      <c r="I26">
        <v>279</v>
      </c>
      <c r="J26">
        <v>18</v>
      </c>
      <c r="K26">
        <v>15</v>
      </c>
      <c r="L26">
        <v>249</v>
      </c>
      <c r="M26">
        <v>633</v>
      </c>
      <c r="N26">
        <v>352</v>
      </c>
      <c r="O26" s="50">
        <f>SUM(Table3[[#This Row],[Jul-18]:[Jun-19]])</f>
        <v>4774</v>
      </c>
      <c r="P26" s="50">
        <f>Table3[[#This Row],[Total CCF FY19]]*748</f>
        <v>3570952</v>
      </c>
      <c r="Q26">
        <v>919</v>
      </c>
      <c r="R26">
        <v>1373</v>
      </c>
      <c r="S26">
        <v>749</v>
      </c>
      <c r="T26">
        <v>601</v>
      </c>
      <c r="U26">
        <v>677</v>
      </c>
      <c r="V26">
        <v>127</v>
      </c>
      <c r="W26">
        <v>230</v>
      </c>
      <c r="X26">
        <v>406</v>
      </c>
      <c r="Y26">
        <v>275</v>
      </c>
      <c r="Z26">
        <v>142</v>
      </c>
      <c r="AA26">
        <v>696</v>
      </c>
      <c r="AB26">
        <v>1069</v>
      </c>
      <c r="AC26" s="45">
        <f>SUM(Table3[[#This Row],[Jul-19]:[Jun-20]])</f>
        <v>7264</v>
      </c>
      <c r="AD26" s="45">
        <f>Table3[[#This Row],[Total CCF FY20]]*748</f>
        <v>5433472</v>
      </c>
      <c r="AE26">
        <v>1156</v>
      </c>
      <c r="AF26">
        <v>1097</v>
      </c>
      <c r="AG26">
        <v>796</v>
      </c>
      <c r="AH26">
        <v>758</v>
      </c>
      <c r="AI26">
        <v>577</v>
      </c>
      <c r="AJ26">
        <v>608</v>
      </c>
      <c r="AK26">
        <v>542</v>
      </c>
      <c r="AL26">
        <v>240</v>
      </c>
      <c r="AM26">
        <v>227</v>
      </c>
      <c r="AN26">
        <v>606</v>
      </c>
      <c r="AO26">
        <v>959</v>
      </c>
      <c r="AP26">
        <v>860</v>
      </c>
      <c r="AQ26" s="43">
        <f>SUM(Table3[[#This Row],[Jul-20]:[Jun-21]])</f>
        <v>8426</v>
      </c>
      <c r="AR26" s="43">
        <f>Table3[[#This Row],[Total CCF FY 21]]*748</f>
        <v>6302648</v>
      </c>
      <c r="AS26">
        <v>617</v>
      </c>
      <c r="AT26">
        <v>492</v>
      </c>
      <c r="AU26">
        <v>630</v>
      </c>
      <c r="AV26">
        <v>584</v>
      </c>
      <c r="AW26">
        <f>496+391</f>
        <v>887</v>
      </c>
      <c r="AX26">
        <v>771</v>
      </c>
      <c r="AY26">
        <v>89</v>
      </c>
      <c r="AZ26">
        <v>372</v>
      </c>
      <c r="BA26">
        <v>345</v>
      </c>
      <c r="BB26">
        <v>553</v>
      </c>
      <c r="BC26">
        <v>381</v>
      </c>
      <c r="BD26">
        <v>429</v>
      </c>
      <c r="BE26" s="44">
        <f>SUM(Table3[[#This Row],[Jul-21]:[Jun-22]])</f>
        <v>6150</v>
      </c>
      <c r="BF26" s="44">
        <f>Table3[[#This Row],[Total CCF FY22]]*748</f>
        <v>4600200</v>
      </c>
      <c r="BG26" s="72">
        <v>1088</v>
      </c>
      <c r="BH26">
        <v>847</v>
      </c>
      <c r="BI26">
        <v>774</v>
      </c>
      <c r="BJ26">
        <v>927</v>
      </c>
      <c r="BK26">
        <v>587</v>
      </c>
      <c r="BL26">
        <v>645</v>
      </c>
      <c r="BM26">
        <v>158</v>
      </c>
      <c r="BN26">
        <v>27</v>
      </c>
      <c r="BO26">
        <v>267</v>
      </c>
      <c r="BP26">
        <v>71</v>
      </c>
      <c r="BQ26">
        <v>382</v>
      </c>
      <c r="BR26">
        <v>812</v>
      </c>
      <c r="BS26" s="68">
        <f>SUM(Table3[[#This Row],[ Jul-22]:[ Jun-23]])</f>
        <v>6585</v>
      </c>
      <c r="BT26" s="3">
        <f>Table3[[#This Row],[Total CCF FY23]]*748</f>
        <v>4925580</v>
      </c>
      <c r="BU26" s="72">
        <v>868</v>
      </c>
      <c r="BV26">
        <v>867</v>
      </c>
      <c r="BW26">
        <v>645</v>
      </c>
      <c r="BX26">
        <v>545</v>
      </c>
      <c r="BY26">
        <v>421</v>
      </c>
      <c r="BZ26">
        <v>778</v>
      </c>
      <c r="CA26">
        <v>74</v>
      </c>
      <c r="CB26">
        <v>4</v>
      </c>
      <c r="CC26">
        <v>8</v>
      </c>
      <c r="CD26">
        <v>204</v>
      </c>
      <c r="CE26">
        <v>407</v>
      </c>
      <c r="CF26">
        <v>849</v>
      </c>
      <c r="CG26" s="118">
        <f t="shared" si="0"/>
        <v>5670</v>
      </c>
      <c r="CH26" s="3">
        <f t="shared" si="1"/>
        <v>4241160</v>
      </c>
    </row>
    <row r="27" spans="1:93" x14ac:dyDescent="0.25">
      <c r="A27" t="s">
        <v>206</v>
      </c>
      <c r="B27" t="s">
        <v>210</v>
      </c>
      <c r="C27">
        <v>157</v>
      </c>
      <c r="D27">
        <v>363</v>
      </c>
      <c r="E27">
        <v>752</v>
      </c>
      <c r="F27">
        <v>522</v>
      </c>
      <c r="G27">
        <v>448</v>
      </c>
      <c r="H27">
        <v>96</v>
      </c>
      <c r="I27">
        <v>43</v>
      </c>
      <c r="J27">
        <v>8</v>
      </c>
      <c r="K27">
        <v>33</v>
      </c>
      <c r="L27">
        <v>120</v>
      </c>
      <c r="M27">
        <v>330</v>
      </c>
      <c r="N27">
        <v>174</v>
      </c>
      <c r="O27" s="50">
        <f>SUM(Table3[[#This Row],[Jul-18]:[Jun-19]])</f>
        <v>3046</v>
      </c>
      <c r="P27" s="50">
        <f>Table3[[#This Row],[Total CCF FY19]]*748</f>
        <v>2278408</v>
      </c>
      <c r="Q27">
        <v>303</v>
      </c>
      <c r="R27">
        <v>300</v>
      </c>
      <c r="S27">
        <v>510</v>
      </c>
      <c r="T27">
        <v>303</v>
      </c>
      <c r="U27">
        <v>216</v>
      </c>
      <c r="V27">
        <v>75</v>
      </c>
      <c r="W27">
        <v>96</v>
      </c>
      <c r="X27">
        <v>90</v>
      </c>
      <c r="Y27">
        <v>92</v>
      </c>
      <c r="Z27">
        <v>109</v>
      </c>
      <c r="AA27">
        <v>166</v>
      </c>
      <c r="AB27">
        <v>164</v>
      </c>
      <c r="AC27" s="45">
        <f>SUM(Table3[[#This Row],[Jul-19]:[Jun-20]])</f>
        <v>2424</v>
      </c>
      <c r="AD27" s="45">
        <f>Table3[[#This Row],[Total CCF FY20]]*748</f>
        <v>1813152</v>
      </c>
      <c r="AE27">
        <v>207</v>
      </c>
      <c r="AF27">
        <v>231</v>
      </c>
      <c r="AG27">
        <v>598</v>
      </c>
      <c r="AH27">
        <v>458</v>
      </c>
      <c r="AI27">
        <v>40</v>
      </c>
      <c r="AJ27">
        <v>83</v>
      </c>
      <c r="AK27">
        <v>0</v>
      </c>
      <c r="AL27">
        <v>576</v>
      </c>
      <c r="AM27">
        <v>163</v>
      </c>
      <c r="AN27">
        <v>290</v>
      </c>
      <c r="AO27">
        <v>341</v>
      </c>
      <c r="AP27">
        <v>396</v>
      </c>
      <c r="AQ27" s="43">
        <f>SUM(Table3[[#This Row],[Jul-20]:[Jun-21]])</f>
        <v>3383</v>
      </c>
      <c r="AR27" s="43">
        <f>Table3[[#This Row],[Total CCF FY 21]]*748</f>
        <v>2530484</v>
      </c>
      <c r="AS27">
        <v>389</v>
      </c>
      <c r="AT27">
        <v>122</v>
      </c>
      <c r="AU27">
        <v>118</v>
      </c>
      <c r="AV27">
        <v>218</v>
      </c>
      <c r="AW27">
        <v>173</v>
      </c>
      <c r="AX27">
        <v>173</v>
      </c>
      <c r="AY27">
        <v>1</v>
      </c>
      <c r="AZ27">
        <v>1</v>
      </c>
      <c r="BA27">
        <v>40</v>
      </c>
      <c r="BB27">
        <v>239</v>
      </c>
      <c r="BC27">
        <v>290</v>
      </c>
      <c r="BD27">
        <v>247</v>
      </c>
      <c r="BE27" s="44">
        <f>SUM(Table3[[#This Row],[Jul-21]:[Jun-22]])</f>
        <v>2011</v>
      </c>
      <c r="BF27" s="44">
        <f>Table3[[#This Row],[Total CCF FY22]]*748</f>
        <v>1504228</v>
      </c>
      <c r="BG27" s="72">
        <v>192</v>
      </c>
      <c r="BH27">
        <v>145</v>
      </c>
      <c r="BI27">
        <v>212</v>
      </c>
      <c r="BJ27">
        <v>188</v>
      </c>
      <c r="BK27">
        <v>106</v>
      </c>
      <c r="BL27">
        <v>53</v>
      </c>
      <c r="BM27">
        <v>95</v>
      </c>
      <c r="BN27">
        <v>17</v>
      </c>
      <c r="BO27">
        <v>48</v>
      </c>
      <c r="BP27">
        <v>15</v>
      </c>
      <c r="BQ27">
        <v>94</v>
      </c>
      <c r="BR27">
        <v>138</v>
      </c>
      <c r="BS27" s="68">
        <f>SUM(Table3[[#This Row],[ Jul-22]:[ Jun-23]])</f>
        <v>1303</v>
      </c>
      <c r="BT27" s="3">
        <f>Table3[[#This Row],[Total CCF FY23]]*748</f>
        <v>974644</v>
      </c>
      <c r="BU27" s="72">
        <v>129</v>
      </c>
      <c r="BV27">
        <v>165</v>
      </c>
      <c r="BW27">
        <v>131</v>
      </c>
      <c r="BX27">
        <v>110</v>
      </c>
      <c r="BY27">
        <v>129</v>
      </c>
      <c r="BZ27">
        <v>91</v>
      </c>
      <c r="CA27">
        <v>112</v>
      </c>
      <c r="CB27">
        <v>30</v>
      </c>
      <c r="CC27">
        <v>26</v>
      </c>
      <c r="CD27">
        <v>85</v>
      </c>
      <c r="CE27">
        <v>86</v>
      </c>
      <c r="CF27">
        <v>150</v>
      </c>
      <c r="CG27" s="118">
        <f t="shared" si="0"/>
        <v>1244</v>
      </c>
      <c r="CH27" s="3">
        <f t="shared" si="1"/>
        <v>930512</v>
      </c>
      <c r="CO27" s="122"/>
    </row>
    <row r="28" spans="1:93" x14ac:dyDescent="0.25">
      <c r="A28" t="s">
        <v>211</v>
      </c>
      <c r="B28" t="s">
        <v>212</v>
      </c>
      <c r="C28" t="s">
        <v>186</v>
      </c>
      <c r="D28" t="s">
        <v>186</v>
      </c>
      <c r="E28" t="s">
        <v>186</v>
      </c>
      <c r="F28" t="s">
        <v>186</v>
      </c>
      <c r="G28" t="s">
        <v>186</v>
      </c>
      <c r="H28" t="s">
        <v>186</v>
      </c>
      <c r="I28" t="s">
        <v>186</v>
      </c>
      <c r="J28" t="s">
        <v>186</v>
      </c>
      <c r="K28" t="s">
        <v>186</v>
      </c>
      <c r="L28" t="s">
        <v>186</v>
      </c>
      <c r="M28" t="s">
        <v>186</v>
      </c>
      <c r="N28" t="s">
        <v>186</v>
      </c>
      <c r="O28" s="50">
        <f>SUM(Table3[[#This Row],[Jul-18]:[Jun-19]])</f>
        <v>0</v>
      </c>
      <c r="P28" s="50">
        <f>Table3[[#This Row],[Total CCF FY19]]*748</f>
        <v>0</v>
      </c>
      <c r="Q28" t="s">
        <v>186</v>
      </c>
      <c r="R28" t="s">
        <v>186</v>
      </c>
      <c r="S28" t="s">
        <v>186</v>
      </c>
      <c r="T28" t="s">
        <v>186</v>
      </c>
      <c r="U28" t="s">
        <v>186</v>
      </c>
      <c r="V28" t="s">
        <v>186</v>
      </c>
      <c r="W28" t="s">
        <v>186</v>
      </c>
      <c r="X28" t="s">
        <v>186</v>
      </c>
      <c r="Y28" t="s">
        <v>186</v>
      </c>
      <c r="Z28" t="s">
        <v>186</v>
      </c>
      <c r="AA28" t="s">
        <v>186</v>
      </c>
      <c r="AB28" t="s">
        <v>186</v>
      </c>
      <c r="AC28" s="45">
        <f>SUM(Table3[[#This Row],[Jul-19]:[Jun-20]])</f>
        <v>0</v>
      </c>
      <c r="AD28" s="45">
        <f>Table3[[#This Row],[Total CCF FY20]]*748</f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43">
        <f>SUM(Table3[[#This Row],[Jul-20]:[Jun-21]])</f>
        <v>0</v>
      </c>
      <c r="AR28" s="43">
        <f>Table3[[#This Row],[Total CCF FY 21]]*748</f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44">
        <f>SUM(Table3[[#This Row],[Jul-21]:[Jun-22]])</f>
        <v>0</v>
      </c>
      <c r="BF28" s="44">
        <f>Table3[[#This Row],[Total CCF FY22]]*748</f>
        <v>0</v>
      </c>
      <c r="BG28" s="72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s="68">
        <f>SUM(Table3[[#This Row],[ Jul-22]:[ Jun-23]])</f>
        <v>0</v>
      </c>
      <c r="BT28" s="3">
        <f>Table3[[#This Row],[Total CCF FY23]]*748</f>
        <v>0</v>
      </c>
      <c r="BU28" s="72">
        <v>0</v>
      </c>
      <c r="BV28" s="72">
        <v>0</v>
      </c>
      <c r="BW28" s="72">
        <v>0</v>
      </c>
      <c r="BX28" s="72">
        <v>0</v>
      </c>
      <c r="BY28" s="72">
        <v>0</v>
      </c>
      <c r="BZ28" s="72">
        <v>0</v>
      </c>
      <c r="CA28" s="72">
        <v>0</v>
      </c>
      <c r="CB28" s="72">
        <v>0</v>
      </c>
      <c r="CC28" s="72">
        <v>0</v>
      </c>
      <c r="CD28" s="72">
        <v>0</v>
      </c>
      <c r="CE28" s="72">
        <v>0</v>
      </c>
      <c r="CF28" s="72">
        <v>0</v>
      </c>
      <c r="CG28" s="118">
        <f t="shared" si="0"/>
        <v>0</v>
      </c>
      <c r="CH28" s="3">
        <f t="shared" si="1"/>
        <v>0</v>
      </c>
      <c r="CO28" s="122"/>
    </row>
    <row r="29" spans="1:93" x14ac:dyDescent="0.25">
      <c r="A29" t="s">
        <v>211</v>
      </c>
      <c r="B29" t="s">
        <v>213</v>
      </c>
      <c r="C29" t="s">
        <v>186</v>
      </c>
      <c r="D29" t="s">
        <v>186</v>
      </c>
      <c r="E29" t="s">
        <v>186</v>
      </c>
      <c r="F29" t="s">
        <v>186</v>
      </c>
      <c r="G29" t="s">
        <v>186</v>
      </c>
      <c r="H29" t="s">
        <v>186</v>
      </c>
      <c r="I29" t="s">
        <v>186</v>
      </c>
      <c r="J29" t="s">
        <v>186</v>
      </c>
      <c r="K29" t="s">
        <v>186</v>
      </c>
      <c r="L29" t="s">
        <v>186</v>
      </c>
      <c r="M29" t="s">
        <v>186</v>
      </c>
      <c r="N29" t="s">
        <v>186</v>
      </c>
      <c r="O29" s="50">
        <f>SUM(Table3[[#This Row],[Jul-18]:[Jun-19]])</f>
        <v>0</v>
      </c>
      <c r="P29" s="50">
        <f>Table3[[#This Row],[Total CCF FY19]]*748</f>
        <v>0</v>
      </c>
      <c r="Q29" t="s">
        <v>186</v>
      </c>
      <c r="R29" t="s">
        <v>186</v>
      </c>
      <c r="S29" t="s">
        <v>186</v>
      </c>
      <c r="T29" t="s">
        <v>186</v>
      </c>
      <c r="U29" t="s">
        <v>186</v>
      </c>
      <c r="V29" t="s">
        <v>186</v>
      </c>
      <c r="W29" t="s">
        <v>186</v>
      </c>
      <c r="X29" t="s">
        <v>186</v>
      </c>
      <c r="Y29" t="s">
        <v>186</v>
      </c>
      <c r="Z29" t="s">
        <v>186</v>
      </c>
      <c r="AA29" t="s">
        <v>186</v>
      </c>
      <c r="AB29" t="s">
        <v>186</v>
      </c>
      <c r="AC29" s="45">
        <f>SUM(Table3[[#This Row],[Jul-19]:[Jun-20]])</f>
        <v>0</v>
      </c>
      <c r="AD29" s="45">
        <f>Table3[[#This Row],[Total CCF FY20]]*748</f>
        <v>0</v>
      </c>
      <c r="AE29" s="31">
        <f>AVERAGE(Table3[[#This Row],[Aug-20]:[Jun-21]])</f>
        <v>197.54545454545453</v>
      </c>
      <c r="AF29">
        <v>354</v>
      </c>
      <c r="AG29">
        <v>422</v>
      </c>
      <c r="AH29">
        <v>403</v>
      </c>
      <c r="AI29">
        <v>251</v>
      </c>
      <c r="AJ29">
        <v>88</v>
      </c>
      <c r="AK29">
        <v>44</v>
      </c>
      <c r="AL29">
        <v>73</v>
      </c>
      <c r="AM29">
        <v>67</v>
      </c>
      <c r="AN29">
        <v>111</v>
      </c>
      <c r="AO29">
        <v>151</v>
      </c>
      <c r="AP29">
        <v>209</v>
      </c>
      <c r="AQ29" s="43">
        <f>SUM(Table3[[#This Row],[Jul-20]:[Jun-21]])</f>
        <v>2370.5454545454545</v>
      </c>
      <c r="AR29" s="43">
        <f>Table3[[#This Row],[Total CCF FY 21]]*748</f>
        <v>1773168</v>
      </c>
      <c r="AS29">
        <v>746</v>
      </c>
      <c r="AT29">
        <v>632</v>
      </c>
      <c r="AU29">
        <v>832</v>
      </c>
      <c r="AV29">
        <v>463</v>
      </c>
      <c r="AW29">
        <v>257</v>
      </c>
      <c r="AX29">
        <v>250</v>
      </c>
      <c r="AY29">
        <v>104</v>
      </c>
      <c r="AZ29">
        <v>368</v>
      </c>
      <c r="BA29">
        <v>347</v>
      </c>
      <c r="BB29">
        <v>426</v>
      </c>
      <c r="BC29">
        <v>232</v>
      </c>
      <c r="BD29">
        <v>464</v>
      </c>
      <c r="BE29" s="44">
        <f>SUM(Table3[[#This Row],[Jul-21]:[Jun-22]])</f>
        <v>5121</v>
      </c>
      <c r="BF29" s="44">
        <f>Table3[[#This Row],[Total CCF FY22]]*748</f>
        <v>3830508</v>
      </c>
      <c r="BG29" s="72">
        <v>557</v>
      </c>
      <c r="BH29">
        <v>468</v>
      </c>
      <c r="BI29">
        <v>637</v>
      </c>
      <c r="BJ29">
        <v>509</v>
      </c>
      <c r="BK29">
        <v>344</v>
      </c>
      <c r="BL29">
        <v>261</v>
      </c>
      <c r="BM29">
        <v>175</v>
      </c>
      <c r="BN29">
        <v>186</v>
      </c>
      <c r="BO29">
        <v>113</v>
      </c>
      <c r="BP29">
        <v>137</v>
      </c>
      <c r="BQ29">
        <v>170</v>
      </c>
      <c r="BR29">
        <v>233</v>
      </c>
      <c r="BS29" s="68">
        <f>SUM(Table3[[#This Row],[ Jul-22]:[ Jun-23]])</f>
        <v>3790</v>
      </c>
      <c r="BT29" s="3">
        <f>Table3[[#This Row],[Total CCF FY23]]*748</f>
        <v>2834920</v>
      </c>
      <c r="BU29" s="72">
        <v>267</v>
      </c>
      <c r="BV29">
        <v>404</v>
      </c>
      <c r="BW29">
        <v>460</v>
      </c>
      <c r="BX29">
        <v>303</v>
      </c>
      <c r="BY29">
        <v>258</v>
      </c>
      <c r="BZ29">
        <v>138</v>
      </c>
      <c r="CA29">
        <v>71</v>
      </c>
      <c r="CB29">
        <v>131</v>
      </c>
      <c r="CC29">
        <v>114</v>
      </c>
      <c r="CD29">
        <v>126</v>
      </c>
      <c r="CE29">
        <v>251</v>
      </c>
      <c r="CF29">
        <v>232</v>
      </c>
      <c r="CG29" s="118">
        <f t="shared" si="0"/>
        <v>2755</v>
      </c>
      <c r="CH29" s="3">
        <f t="shared" si="1"/>
        <v>2060740</v>
      </c>
      <c r="CO29" s="122"/>
    </row>
    <row r="30" spans="1:93" x14ac:dyDescent="0.25">
      <c r="A30" t="s">
        <v>211</v>
      </c>
      <c r="B30" t="s">
        <v>214</v>
      </c>
      <c r="C30" t="s">
        <v>186</v>
      </c>
      <c r="D30" t="s">
        <v>186</v>
      </c>
      <c r="E30" t="s">
        <v>186</v>
      </c>
      <c r="F30" t="s">
        <v>186</v>
      </c>
      <c r="G30" t="s">
        <v>186</v>
      </c>
      <c r="H30" t="s">
        <v>186</v>
      </c>
      <c r="I30" t="s">
        <v>186</v>
      </c>
      <c r="J30" t="s">
        <v>186</v>
      </c>
      <c r="K30" t="s">
        <v>186</v>
      </c>
      <c r="L30" t="s">
        <v>186</v>
      </c>
      <c r="M30" t="s">
        <v>186</v>
      </c>
      <c r="N30" t="s">
        <v>186</v>
      </c>
      <c r="O30" s="50">
        <f>SUM(Table3[[#This Row],[Jul-18]:[Jun-19]])</f>
        <v>0</v>
      </c>
      <c r="P30" s="50">
        <f>Table3[[#This Row],[Total CCF FY19]]*748</f>
        <v>0</v>
      </c>
      <c r="Q30" t="s">
        <v>186</v>
      </c>
      <c r="R30" t="s">
        <v>186</v>
      </c>
      <c r="S30" t="s">
        <v>186</v>
      </c>
      <c r="T30" t="s">
        <v>186</v>
      </c>
      <c r="U30" t="s">
        <v>186</v>
      </c>
      <c r="V30" t="s">
        <v>186</v>
      </c>
      <c r="W30" t="s">
        <v>186</v>
      </c>
      <c r="X30" t="s">
        <v>186</v>
      </c>
      <c r="Y30" t="s">
        <v>186</v>
      </c>
      <c r="Z30" t="s">
        <v>186</v>
      </c>
      <c r="AA30" t="s">
        <v>186</v>
      </c>
      <c r="AB30" t="s">
        <v>186</v>
      </c>
      <c r="AC30" s="45">
        <f>SUM(Table3[[#This Row],[Jul-19]:[Jun-20]])</f>
        <v>0</v>
      </c>
      <c r="AD30" s="45">
        <f>Table3[[#This Row],[Total CCF FY20]]*748</f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43">
        <f>SUM(Table3[[#This Row],[Jul-20]:[Jun-21]])</f>
        <v>0</v>
      </c>
      <c r="AR30" s="43">
        <f>Table3[[#This Row],[Total CCF FY 21]]*748</f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44">
        <f>SUM(Table3[[#This Row],[Jul-21]:[Jun-22]])</f>
        <v>0</v>
      </c>
      <c r="BF30" s="44">
        <f>Table3[[#This Row],[Total CCF FY22]]*748</f>
        <v>0</v>
      </c>
      <c r="BG30" s="72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68">
        <f>SUM(Table3[[#This Row],[ Jul-22]:[ Jun-23]])</f>
        <v>0</v>
      </c>
      <c r="BT30" s="3">
        <f>Table3[[#This Row],[Total CCF FY23]]*748</f>
        <v>0</v>
      </c>
      <c r="BU30" s="72">
        <v>0</v>
      </c>
      <c r="BV30" s="72">
        <v>0</v>
      </c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118">
        <f t="shared" si="0"/>
        <v>0</v>
      </c>
      <c r="CH30" s="3">
        <f t="shared" si="1"/>
        <v>0</v>
      </c>
    </row>
    <row r="31" spans="1:93" x14ac:dyDescent="0.25">
      <c r="A31" s="3" t="s">
        <v>2</v>
      </c>
      <c r="B31" s="8" t="s">
        <v>215</v>
      </c>
      <c r="C31">
        <v>8</v>
      </c>
      <c r="D31">
        <v>6</v>
      </c>
      <c r="E31">
        <v>63</v>
      </c>
      <c r="F31">
        <v>93</v>
      </c>
      <c r="G31">
        <v>108</v>
      </c>
      <c r="H31">
        <v>87</v>
      </c>
      <c r="I31">
        <v>27</v>
      </c>
      <c r="J31">
        <v>128</v>
      </c>
      <c r="K31">
        <v>175</v>
      </c>
      <c r="L31">
        <v>92</v>
      </c>
      <c r="M31">
        <v>107</v>
      </c>
      <c r="N31">
        <v>28</v>
      </c>
      <c r="O31" s="50">
        <f>SUM(Table3[[#This Row],[Jul-18]:[Jun-19]])</f>
        <v>922</v>
      </c>
      <c r="P31" s="50">
        <f>Table3[[#This Row],[Total CCF FY19]]*748</f>
        <v>689656</v>
      </c>
      <c r="Q31">
        <v>4</v>
      </c>
      <c r="R31">
        <v>20</v>
      </c>
      <c r="S31">
        <v>113</v>
      </c>
      <c r="T31">
        <v>105</v>
      </c>
      <c r="U31">
        <v>116</v>
      </c>
      <c r="V31">
        <v>327</v>
      </c>
      <c r="W31">
        <v>130</v>
      </c>
      <c r="X31">
        <v>101</v>
      </c>
      <c r="Y31">
        <v>104</v>
      </c>
      <c r="Z31">
        <v>18</v>
      </c>
      <c r="AA31">
        <v>3</v>
      </c>
      <c r="AB31">
        <v>4</v>
      </c>
      <c r="AC31" s="45">
        <f>SUM(Table3[[#This Row],[Jul-19]:[Jun-20]])</f>
        <v>1045</v>
      </c>
      <c r="AD31" s="45">
        <f>Table3[[#This Row],[Total CCF FY20]]*748</f>
        <v>781660</v>
      </c>
      <c r="AE31">
        <v>5</v>
      </c>
      <c r="AF31">
        <v>8</v>
      </c>
      <c r="AG31">
        <v>9</v>
      </c>
      <c r="AH31">
        <v>0</v>
      </c>
      <c r="AI31">
        <v>0</v>
      </c>
      <c r="AJ31">
        <v>317</v>
      </c>
      <c r="AK31">
        <v>70</v>
      </c>
      <c r="AL31">
        <v>6</v>
      </c>
      <c r="AM31">
        <v>89</v>
      </c>
      <c r="AN31">
        <v>286</v>
      </c>
      <c r="AO31">
        <v>3</v>
      </c>
      <c r="AP31">
        <v>7</v>
      </c>
      <c r="AQ31" s="43">
        <f>SUM(Table3[[#This Row],[Jul-20]:[Jun-21]])</f>
        <v>800</v>
      </c>
      <c r="AR31" s="43">
        <f>Table3[[#This Row],[Total CCF FY 21]]*748</f>
        <v>598400</v>
      </c>
      <c r="AS31">
        <v>4</v>
      </c>
      <c r="AT31">
        <v>8</v>
      </c>
      <c r="AU31">
        <v>9</v>
      </c>
      <c r="AV31">
        <v>213</v>
      </c>
      <c r="AW31">
        <v>5</v>
      </c>
      <c r="AX31">
        <v>210</v>
      </c>
      <c r="AY31">
        <v>15</v>
      </c>
      <c r="AZ31">
        <v>84</v>
      </c>
      <c r="BA31">
        <v>89</v>
      </c>
      <c r="BB31">
        <v>94</v>
      </c>
      <c r="BC31">
        <v>129</v>
      </c>
      <c r="BD31">
        <v>9</v>
      </c>
      <c r="BE31" s="44">
        <f>SUM(Table3[[#This Row],[Jul-21]:[Jun-22]])</f>
        <v>869</v>
      </c>
      <c r="BF31" s="44">
        <f>Table3[[#This Row],[Total CCF FY22]]*748</f>
        <v>650012</v>
      </c>
      <c r="BG31" s="72">
        <v>68</v>
      </c>
      <c r="BH31">
        <v>12</v>
      </c>
      <c r="BI31">
        <v>84</v>
      </c>
      <c r="BJ31">
        <v>123</v>
      </c>
      <c r="BK31">
        <v>124</v>
      </c>
      <c r="BL31">
        <v>100</v>
      </c>
      <c r="BM31">
        <v>24</v>
      </c>
      <c r="BN31">
        <v>106</v>
      </c>
      <c r="BO31">
        <v>111</v>
      </c>
      <c r="BP31">
        <v>109</v>
      </c>
      <c r="BQ31">
        <v>120</v>
      </c>
      <c r="BR31">
        <v>45</v>
      </c>
      <c r="BS31" s="68">
        <f>SUM(Table3[[#This Row],[ Jul-22]:[ Jun-23]])</f>
        <v>1026</v>
      </c>
      <c r="BT31" s="3">
        <f>Table3[[#This Row],[Total CCF FY23]]*748</f>
        <v>767448</v>
      </c>
      <c r="BU31" s="72">
        <v>129</v>
      </c>
      <c r="BV31">
        <v>165</v>
      </c>
      <c r="BW31">
        <v>131</v>
      </c>
      <c r="BX31">
        <v>110</v>
      </c>
      <c r="BY31">
        <v>129</v>
      </c>
      <c r="BZ31">
        <v>91</v>
      </c>
      <c r="CA31">
        <v>112</v>
      </c>
      <c r="CB31">
        <v>30</v>
      </c>
      <c r="CC31">
        <v>26</v>
      </c>
      <c r="CD31">
        <v>85</v>
      </c>
      <c r="CE31">
        <v>150</v>
      </c>
      <c r="CF31">
        <v>86</v>
      </c>
      <c r="CG31" s="118">
        <f t="shared" si="0"/>
        <v>1244</v>
      </c>
      <c r="CH31" s="3">
        <f t="shared" si="1"/>
        <v>930512</v>
      </c>
      <c r="CK31" s="121"/>
    </row>
    <row r="32" spans="1:93" x14ac:dyDescent="0.25">
      <c r="A32" s="3" t="s">
        <v>2</v>
      </c>
      <c r="B32" t="s">
        <v>216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s="50">
        <f>SUM(Table3[[#This Row],[Jul-18]:[Jun-19]])</f>
        <v>1</v>
      </c>
      <c r="P32" s="50">
        <f>Table3[[#This Row],[Total CCF FY19]]*748</f>
        <v>748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5">
        <f>SUM(Table3[[#This Row],[Jul-19]:[Jun-20]])</f>
        <v>0</v>
      </c>
      <c r="AD32" s="45">
        <f>Table3[[#This Row],[Total CCF FY20]]*748</f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s="43">
        <f>SUM(Table3[[#This Row],[Jul-20]:[Jun-21]])</f>
        <v>0</v>
      </c>
      <c r="AR32" s="43">
        <f>Table3[[#This Row],[Total CCF FY 21]]*748</f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s="44">
        <f>SUM(Table3[[#This Row],[Jul-21]:[Jun-22]])</f>
        <v>1</v>
      </c>
      <c r="BF32" s="44">
        <f>Table3[[#This Row],[Total CCF FY22]]*748</f>
        <v>748</v>
      </c>
      <c r="BG32" s="7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68">
        <f>SUM(Table3[[#This Row],[ Jul-22]:[ Jun-23]])</f>
        <v>0</v>
      </c>
      <c r="BT32" s="3">
        <f>Table3[[#This Row],[Total CCF FY23]]*748</f>
        <v>0</v>
      </c>
      <c r="BU32" s="72">
        <v>17</v>
      </c>
      <c r="BV32" s="72">
        <v>35</v>
      </c>
      <c r="BW32" s="72">
        <v>96</v>
      </c>
      <c r="BX32" s="72">
        <v>112</v>
      </c>
      <c r="BY32" s="72">
        <v>113</v>
      </c>
      <c r="BZ32" s="72">
        <v>85</v>
      </c>
      <c r="CA32" s="72">
        <v>13</v>
      </c>
      <c r="CB32" s="72">
        <v>107</v>
      </c>
      <c r="CC32" s="72">
        <v>83</v>
      </c>
      <c r="CD32" s="72">
        <v>92</v>
      </c>
      <c r="CE32" s="72">
        <v>106</v>
      </c>
      <c r="CF32" s="72">
        <v>8</v>
      </c>
      <c r="CG32" s="118">
        <f t="shared" si="0"/>
        <v>867</v>
      </c>
      <c r="CH32" s="3">
        <f t="shared" si="1"/>
        <v>648516</v>
      </c>
      <c r="CK32" s="121"/>
    </row>
    <row r="33" spans="1:89" x14ac:dyDescent="0.25">
      <c r="A33" s="3" t="s">
        <v>2</v>
      </c>
      <c r="B33" t="s">
        <v>217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50">
        <f>SUM(Table3[[#This Row],[Jul-18]:[Jun-19]])</f>
        <v>0</v>
      </c>
      <c r="P33" s="50">
        <f>Table3[[#This Row],[Total CCF FY19]]*748</f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5">
        <f>SUM(Table3[[#This Row],[Jul-19]:[Jun-20]])</f>
        <v>0</v>
      </c>
      <c r="AD33" s="45">
        <f>Table3[[#This Row],[Total CCF FY20]]*748</f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43">
        <f>SUM(Table3[[#This Row],[Jul-20]:[Jun-21]])</f>
        <v>0</v>
      </c>
      <c r="AR33" s="43">
        <f>Table3[[#This Row],[Total CCF FY 21]]*748</f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s="44">
        <f>SUM(Table3[[#This Row],[Jul-21]:[Jun-22]])</f>
        <v>1</v>
      </c>
      <c r="BF33" s="44">
        <f>Table3[[#This Row],[Total CCF FY22]]*748</f>
        <v>748</v>
      </c>
      <c r="BG33" s="72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68">
        <f>SUM(Table3[[#This Row],[ Jul-22]:[ Jun-23]])</f>
        <v>0</v>
      </c>
      <c r="BT33" s="3">
        <f>Table3[[#This Row],[Total CCF FY23]]*748</f>
        <v>0</v>
      </c>
      <c r="BU33" s="72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 s="118">
        <f t="shared" si="0"/>
        <v>0</v>
      </c>
      <c r="CH33" s="3">
        <f t="shared" si="1"/>
        <v>0</v>
      </c>
      <c r="CK33" s="121"/>
    </row>
    <row r="34" spans="1:89" x14ac:dyDescent="0.25">
      <c r="A34" s="3" t="s">
        <v>2</v>
      </c>
      <c r="B34" t="s">
        <v>218</v>
      </c>
      <c r="C34">
        <v>116</v>
      </c>
      <c r="D34">
        <v>245</v>
      </c>
      <c r="E34">
        <v>252</v>
      </c>
      <c r="F34">
        <v>285</v>
      </c>
      <c r="G34">
        <v>305</v>
      </c>
      <c r="H34">
        <v>215</v>
      </c>
      <c r="I34">
        <v>68</v>
      </c>
      <c r="J34">
        <v>207</v>
      </c>
      <c r="K34">
        <v>216</v>
      </c>
      <c r="L34">
        <v>194</v>
      </c>
      <c r="M34">
        <v>267</v>
      </c>
      <c r="N34">
        <v>67</v>
      </c>
      <c r="O34" s="50">
        <f>SUM(Table3[[#This Row],[Jul-18]:[Jun-19]])</f>
        <v>2437</v>
      </c>
      <c r="P34" s="50">
        <f>Table3[[#This Row],[Total CCF FY19]]*748</f>
        <v>1822876</v>
      </c>
      <c r="Q34">
        <v>69</v>
      </c>
      <c r="R34">
        <v>98</v>
      </c>
      <c r="S34">
        <v>239</v>
      </c>
      <c r="T34">
        <v>255</v>
      </c>
      <c r="U34">
        <v>272</v>
      </c>
      <c r="V34">
        <v>206</v>
      </c>
      <c r="W34">
        <v>61</v>
      </c>
      <c r="X34">
        <v>197</v>
      </c>
      <c r="Y34">
        <v>216</v>
      </c>
      <c r="Z34">
        <v>41</v>
      </c>
      <c r="AA34">
        <v>87</v>
      </c>
      <c r="AB34">
        <v>51</v>
      </c>
      <c r="AC34" s="45">
        <f>SUM(Table3[[#This Row],[Jul-19]:[Jun-20]])</f>
        <v>1792</v>
      </c>
      <c r="AD34" s="45">
        <f>Table3[[#This Row],[Total CCF FY20]]*748</f>
        <v>1340416</v>
      </c>
      <c r="AE34">
        <v>56</v>
      </c>
      <c r="AF34">
        <v>68</v>
      </c>
      <c r="AG34">
        <v>72</v>
      </c>
      <c r="AH34">
        <v>58</v>
      </c>
      <c r="AI34">
        <v>3</v>
      </c>
      <c r="AJ34">
        <v>1</v>
      </c>
      <c r="AK34">
        <v>2</v>
      </c>
      <c r="AL34">
        <v>243</v>
      </c>
      <c r="AM34">
        <v>0</v>
      </c>
      <c r="AN34">
        <v>4</v>
      </c>
      <c r="AO34">
        <v>1</v>
      </c>
      <c r="AP34">
        <v>13</v>
      </c>
      <c r="AQ34" s="43">
        <f>SUM(Table3[[#This Row],[Jul-20]:[Jun-21]])</f>
        <v>521</v>
      </c>
      <c r="AR34" s="43">
        <f>Table3[[#This Row],[Total CCF FY 21]]*748</f>
        <v>389708</v>
      </c>
      <c r="AS34">
        <v>64</v>
      </c>
      <c r="AT34">
        <v>109</v>
      </c>
      <c r="AU34">
        <v>260</v>
      </c>
      <c r="AV34">
        <v>250</v>
      </c>
      <c r="AW34">
        <v>248</v>
      </c>
      <c r="AX34">
        <v>215</v>
      </c>
      <c r="AY34">
        <v>34</v>
      </c>
      <c r="AZ34">
        <v>249</v>
      </c>
      <c r="BA34">
        <v>223</v>
      </c>
      <c r="BB34">
        <v>329</v>
      </c>
      <c r="BC34">
        <v>1</v>
      </c>
      <c r="BD34">
        <v>892</v>
      </c>
      <c r="BE34" s="44">
        <f>SUM(Table3[[#This Row],[Jul-21]:[Jun-22]])</f>
        <v>2874</v>
      </c>
      <c r="BF34" s="44">
        <f>Table3[[#This Row],[Total CCF FY22]]*748</f>
        <v>2149752</v>
      </c>
      <c r="BG34" s="72">
        <v>366</v>
      </c>
      <c r="BH34">
        <v>315</v>
      </c>
      <c r="BI34">
        <v>284</v>
      </c>
      <c r="BJ34">
        <v>277</v>
      </c>
      <c r="BK34">
        <v>233</v>
      </c>
      <c r="BL34">
        <v>308</v>
      </c>
      <c r="BM34">
        <v>62</v>
      </c>
      <c r="BN34">
        <v>178</v>
      </c>
      <c r="BO34">
        <v>163</v>
      </c>
      <c r="BP34">
        <v>184</v>
      </c>
      <c r="BQ34">
        <v>202</v>
      </c>
      <c r="BR34" t="s">
        <v>189</v>
      </c>
      <c r="BS34" s="68">
        <f>SUM(Table3[[#This Row],[ Jul-22]:[ Jun-23]])</f>
        <v>2572</v>
      </c>
      <c r="BT34" s="3">
        <f>Table3[[#This Row],[Total CCF FY23]]*748</f>
        <v>1923856</v>
      </c>
      <c r="BU34" s="72">
        <v>281</v>
      </c>
      <c r="BV34">
        <v>79</v>
      </c>
      <c r="BW34">
        <v>203</v>
      </c>
      <c r="BX34">
        <v>200</v>
      </c>
      <c r="BY34">
        <v>213</v>
      </c>
      <c r="BZ34">
        <v>144</v>
      </c>
      <c r="CA34">
        <v>14</v>
      </c>
      <c r="CB34">
        <v>171</v>
      </c>
      <c r="CC34">
        <v>143</v>
      </c>
      <c r="CD34">
        <v>158</v>
      </c>
      <c r="CE34">
        <v>174</v>
      </c>
      <c r="CF34">
        <v>38</v>
      </c>
      <c r="CG34" s="118">
        <f t="shared" si="0"/>
        <v>1818</v>
      </c>
      <c r="CH34" s="3">
        <f t="shared" si="1"/>
        <v>1359864</v>
      </c>
      <c r="CK34" s="121"/>
    </row>
    <row r="35" spans="1:89" x14ac:dyDescent="0.25">
      <c r="A35" s="3" t="s">
        <v>2</v>
      </c>
      <c r="B35" t="s">
        <v>219</v>
      </c>
      <c r="C35">
        <v>27</v>
      </c>
      <c r="D35">
        <v>43</v>
      </c>
      <c r="E35">
        <v>33</v>
      </c>
      <c r="F35">
        <v>26</v>
      </c>
      <c r="G35">
        <v>28</v>
      </c>
      <c r="H35">
        <v>27</v>
      </c>
      <c r="I35">
        <v>10</v>
      </c>
      <c r="J35">
        <v>20</v>
      </c>
      <c r="K35">
        <v>33</v>
      </c>
      <c r="L35">
        <v>24</v>
      </c>
      <c r="M35">
        <v>30</v>
      </c>
      <c r="N35">
        <v>21</v>
      </c>
      <c r="O35" s="50">
        <f>SUM(Table3[[#This Row],[Jul-18]:[Jun-19]])</f>
        <v>322</v>
      </c>
      <c r="P35" s="50">
        <f>Table3[[#This Row],[Total CCF FY19]]*748</f>
        <v>240856</v>
      </c>
      <c r="Q35">
        <v>30</v>
      </c>
      <c r="R35">
        <v>20</v>
      </c>
      <c r="S35">
        <v>18</v>
      </c>
      <c r="T35">
        <v>32</v>
      </c>
      <c r="U35">
        <v>34</v>
      </c>
      <c r="V35">
        <v>23</v>
      </c>
      <c r="W35">
        <v>13</v>
      </c>
      <c r="X35">
        <v>25</v>
      </c>
      <c r="Y35">
        <v>26</v>
      </c>
      <c r="Z35">
        <v>9</v>
      </c>
      <c r="AA35">
        <v>14</v>
      </c>
      <c r="AB35">
        <v>11</v>
      </c>
      <c r="AC35" s="45">
        <f>SUM(Table3[[#This Row],[Jul-19]:[Jun-20]])</f>
        <v>255</v>
      </c>
      <c r="AD35" s="45">
        <f>Table3[[#This Row],[Total CCF FY20]]*748</f>
        <v>190740</v>
      </c>
      <c r="AE35">
        <v>11</v>
      </c>
      <c r="AF35">
        <v>12</v>
      </c>
      <c r="AG35">
        <v>12</v>
      </c>
      <c r="AH35">
        <v>17</v>
      </c>
      <c r="AI35">
        <v>24</v>
      </c>
      <c r="AJ35">
        <v>10</v>
      </c>
      <c r="AK35">
        <v>10</v>
      </c>
      <c r="AL35">
        <v>11</v>
      </c>
      <c r="AM35">
        <v>10</v>
      </c>
      <c r="AN35">
        <v>13</v>
      </c>
      <c r="AO35">
        <v>11</v>
      </c>
      <c r="AP35">
        <v>10</v>
      </c>
      <c r="AQ35" s="43">
        <f>SUM(Table3[[#This Row],[Jul-20]:[Jun-21]])</f>
        <v>151</v>
      </c>
      <c r="AR35" s="43">
        <f>Table3[[#This Row],[Total CCF FY 21]]*748</f>
        <v>112948</v>
      </c>
      <c r="AS35">
        <v>18</v>
      </c>
      <c r="AT35">
        <v>6</v>
      </c>
      <c r="AU35">
        <v>22</v>
      </c>
      <c r="AV35">
        <v>30</v>
      </c>
      <c r="AW35">
        <v>22</v>
      </c>
      <c r="AX35">
        <v>119</v>
      </c>
      <c r="AY35">
        <v>4</v>
      </c>
      <c r="AZ35">
        <v>54</v>
      </c>
      <c r="BA35">
        <v>24</v>
      </c>
      <c r="BB35">
        <v>19</v>
      </c>
      <c r="BC35">
        <v>19</v>
      </c>
      <c r="BD35">
        <v>2</v>
      </c>
      <c r="BE35" s="44">
        <f>SUM(Table3[[#This Row],[Jul-21]:[Jun-22]])</f>
        <v>339</v>
      </c>
      <c r="BF35" s="44">
        <f>Table3[[#This Row],[Total CCF FY22]]*748</f>
        <v>253572</v>
      </c>
      <c r="BG35" s="72">
        <v>2</v>
      </c>
      <c r="BH35">
        <v>8</v>
      </c>
      <c r="BI35">
        <v>44</v>
      </c>
      <c r="BJ35">
        <v>24</v>
      </c>
      <c r="BK35">
        <v>25</v>
      </c>
      <c r="BL35">
        <v>23</v>
      </c>
      <c r="BM35">
        <v>10</v>
      </c>
      <c r="BN35">
        <v>37</v>
      </c>
      <c r="BO35">
        <v>47</v>
      </c>
      <c r="BP35">
        <v>25</v>
      </c>
      <c r="BQ35">
        <v>24</v>
      </c>
      <c r="BR35">
        <v>9</v>
      </c>
      <c r="BS35" s="68">
        <f>SUM(Table3[[#This Row],[ Jul-22]:[ Jun-23]])</f>
        <v>278</v>
      </c>
      <c r="BT35" s="3">
        <f>Table3[[#This Row],[Total CCF FY23]]*748</f>
        <v>207944</v>
      </c>
      <c r="BU35" s="72">
        <v>22</v>
      </c>
      <c r="BV35">
        <v>43</v>
      </c>
      <c r="BW35">
        <v>20</v>
      </c>
      <c r="BX35">
        <v>23</v>
      </c>
      <c r="BY35">
        <v>24</v>
      </c>
      <c r="BZ35">
        <v>27</v>
      </c>
      <c r="CA35">
        <v>4</v>
      </c>
      <c r="CB35">
        <v>35</v>
      </c>
      <c r="CC35">
        <v>25</v>
      </c>
      <c r="CD35">
        <v>23</v>
      </c>
      <c r="CE35">
        <v>30</v>
      </c>
      <c r="CF35">
        <v>3</v>
      </c>
      <c r="CG35" s="118">
        <f t="shared" si="0"/>
        <v>279</v>
      </c>
      <c r="CH35" s="3">
        <f t="shared" si="1"/>
        <v>208692</v>
      </c>
      <c r="CK35" s="121"/>
    </row>
    <row r="36" spans="1:89" x14ac:dyDescent="0.25">
      <c r="A36" s="3" t="s">
        <v>2</v>
      </c>
      <c r="B36" s="8" t="s">
        <v>220</v>
      </c>
      <c r="C36">
        <v>154</v>
      </c>
      <c r="D36">
        <v>138</v>
      </c>
      <c r="E36">
        <v>169</v>
      </c>
      <c r="F36">
        <v>129</v>
      </c>
      <c r="G36">
        <v>100</v>
      </c>
      <c r="H36">
        <v>81</v>
      </c>
      <c r="I36">
        <v>50</v>
      </c>
      <c r="J36">
        <v>84</v>
      </c>
      <c r="K36">
        <v>102</v>
      </c>
      <c r="L36">
        <v>93</v>
      </c>
      <c r="M36">
        <v>114</v>
      </c>
      <c r="N36">
        <v>102</v>
      </c>
      <c r="O36" s="50">
        <f>SUM(Table3[[#This Row],[Jul-18]:[Jun-19]])</f>
        <v>1316</v>
      </c>
      <c r="P36" s="50">
        <f>Table3[[#This Row],[Total CCF FY19]]*748</f>
        <v>984368</v>
      </c>
      <c r="Q36">
        <v>97</v>
      </c>
      <c r="R36">
        <v>175</v>
      </c>
      <c r="S36">
        <v>313</v>
      </c>
      <c r="T36">
        <v>232</v>
      </c>
      <c r="U36">
        <v>266</v>
      </c>
      <c r="V36">
        <v>202</v>
      </c>
      <c r="W36">
        <v>182</v>
      </c>
      <c r="X36">
        <v>169</v>
      </c>
      <c r="Y36">
        <v>202</v>
      </c>
      <c r="Z36">
        <v>90</v>
      </c>
      <c r="AA36">
        <v>76</v>
      </c>
      <c r="AB36">
        <v>59</v>
      </c>
      <c r="AC36" s="45">
        <f>SUM(Table3[[#This Row],[Jul-19]:[Jun-20]])</f>
        <v>2063</v>
      </c>
      <c r="AD36" s="45">
        <f>Table3[[#This Row],[Total CCF FY20]]*748</f>
        <v>1543124</v>
      </c>
      <c r="AE36">
        <v>64</v>
      </c>
      <c r="AF36">
        <v>62</v>
      </c>
      <c r="AG36">
        <v>97</v>
      </c>
      <c r="AH36">
        <v>74</v>
      </c>
      <c r="AI36">
        <v>59</v>
      </c>
      <c r="AJ36">
        <v>46</v>
      </c>
      <c r="AK36">
        <v>38</v>
      </c>
      <c r="AL36">
        <v>32</v>
      </c>
      <c r="AM36">
        <v>34</v>
      </c>
      <c r="AN36">
        <v>82</v>
      </c>
      <c r="AO36">
        <v>78</v>
      </c>
      <c r="AP36">
        <v>75</v>
      </c>
      <c r="AQ36" s="43">
        <f>SUM(Table3[[#This Row],[Jul-20]:[Jun-21]])</f>
        <v>741</v>
      </c>
      <c r="AR36" s="43">
        <f>Table3[[#This Row],[Total CCF FY 21]]*748</f>
        <v>554268</v>
      </c>
      <c r="AS36">
        <v>139</v>
      </c>
      <c r="AT36">
        <v>174</v>
      </c>
      <c r="AU36">
        <v>270</v>
      </c>
      <c r="AV36">
        <v>303</v>
      </c>
      <c r="AW36">
        <v>285</v>
      </c>
      <c r="AX36">
        <v>278</v>
      </c>
      <c r="AY36">
        <v>161</v>
      </c>
      <c r="AZ36">
        <v>292</v>
      </c>
      <c r="BA36">
        <v>333</v>
      </c>
      <c r="BB36">
        <v>314</v>
      </c>
      <c r="BC36">
        <v>305</v>
      </c>
      <c r="BD36">
        <v>202</v>
      </c>
      <c r="BE36" s="44">
        <f>SUM(Table3[[#This Row],[Jul-21]:[Jun-22]])</f>
        <v>3056</v>
      </c>
      <c r="BF36" s="44">
        <f>Table3[[#This Row],[Total CCF FY22]]*748</f>
        <v>2285888</v>
      </c>
      <c r="BG36" s="72">
        <v>228</v>
      </c>
      <c r="BH36">
        <v>180</v>
      </c>
      <c r="BI36">
        <v>287</v>
      </c>
      <c r="BJ36">
        <v>274</v>
      </c>
      <c r="BK36">
        <v>220</v>
      </c>
      <c r="BL36">
        <v>200</v>
      </c>
      <c r="BM36">
        <v>52</v>
      </c>
      <c r="BN36">
        <v>154</v>
      </c>
      <c r="BO36">
        <v>161</v>
      </c>
      <c r="BP36">
        <v>160</v>
      </c>
      <c r="BQ36">
        <v>182</v>
      </c>
      <c r="BR36">
        <v>87</v>
      </c>
      <c r="BS36" s="68">
        <f>SUM(Table3[[#This Row],[ Jul-22]:[ Jun-23]])</f>
        <v>2185</v>
      </c>
      <c r="BT36" s="3">
        <f>Table3[[#This Row],[Total CCF FY23]]*748</f>
        <v>1634380</v>
      </c>
      <c r="BU36" s="72">
        <v>72</v>
      </c>
      <c r="BV36">
        <v>82</v>
      </c>
      <c r="BW36">
        <v>170</v>
      </c>
      <c r="BX36">
        <v>176</v>
      </c>
      <c r="BY36">
        <v>146</v>
      </c>
      <c r="BZ36">
        <v>109</v>
      </c>
      <c r="CA36">
        <v>29</v>
      </c>
      <c r="CB36">
        <v>91</v>
      </c>
      <c r="CC36">
        <v>82</v>
      </c>
      <c r="CD36">
        <v>81</v>
      </c>
      <c r="CE36">
        <v>89</v>
      </c>
      <c r="CF36">
        <v>25</v>
      </c>
      <c r="CG36" s="118">
        <f t="shared" si="0"/>
        <v>1152</v>
      </c>
      <c r="CH36" s="3">
        <f t="shared" si="1"/>
        <v>861696</v>
      </c>
      <c r="CK36" s="121"/>
    </row>
    <row r="37" spans="1:89" x14ac:dyDescent="0.25">
      <c r="A37" s="3" t="s">
        <v>2</v>
      </c>
      <c r="B37" t="s">
        <v>221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50">
        <f>SUM(Table3[[#This Row],[Jul-18]:[Jun-19]])</f>
        <v>0</v>
      </c>
      <c r="P37" s="50">
        <f>Table3[[#This Row],[Total CCF FY19]]*748</f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5">
        <f>SUM(Table3[[#This Row],[Jul-19]:[Jun-20]])</f>
        <v>0</v>
      </c>
      <c r="AD37" s="45">
        <f>Table3[[#This Row],[Total CCF FY20]]*748</f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s="43">
        <f>SUM(Table3[[#This Row],[Jul-20]:[Jun-21]])</f>
        <v>0</v>
      </c>
      <c r="AR37" s="43">
        <f>Table3[[#This Row],[Total CCF FY 21]]*748</f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44">
        <f>SUM(Table3[[#This Row],[Jul-21]:[Jun-22]])</f>
        <v>0</v>
      </c>
      <c r="BF37" s="44">
        <f>Table3[[#This Row],[Total CCF FY22]]*748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s="68">
        <f>SUM(Table3[[#This Row],[ Jul-22]:[ Jun-23]])</f>
        <v>0</v>
      </c>
      <c r="BT37" s="3">
        <f>Table3[[#This Row],[Total CCF FY23]]*748</f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 s="118">
        <f t="shared" si="0"/>
        <v>0</v>
      </c>
      <c r="CH37" s="3">
        <f t="shared" si="1"/>
        <v>0</v>
      </c>
      <c r="CK37" s="121"/>
    </row>
    <row r="38" spans="1:89" x14ac:dyDescent="0.25">
      <c r="A38" s="3" t="s">
        <v>2</v>
      </c>
      <c r="B38" t="s">
        <v>222</v>
      </c>
      <c r="C38">
        <v>85</v>
      </c>
      <c r="D38">
        <v>71</v>
      </c>
      <c r="E38">
        <v>240</v>
      </c>
      <c r="F38">
        <v>244</v>
      </c>
      <c r="G38">
        <v>231</v>
      </c>
      <c r="H38">
        <v>165</v>
      </c>
      <c r="I38">
        <v>72</v>
      </c>
      <c r="J38">
        <v>136</v>
      </c>
      <c r="K38">
        <v>155</v>
      </c>
      <c r="L38">
        <v>125</v>
      </c>
      <c r="M38">
        <v>195</v>
      </c>
      <c r="N38">
        <v>59</v>
      </c>
      <c r="O38" s="50">
        <f>SUM(Table3[[#This Row],[Jul-18]:[Jun-19]])</f>
        <v>1778</v>
      </c>
      <c r="P38" s="50">
        <f>Table3[[#This Row],[Total CCF FY19]]*748</f>
        <v>1329944</v>
      </c>
      <c r="Q38">
        <v>143</v>
      </c>
      <c r="R38">
        <v>88</v>
      </c>
      <c r="S38">
        <v>185</v>
      </c>
      <c r="T38">
        <v>215</v>
      </c>
      <c r="U38">
        <v>219</v>
      </c>
      <c r="V38">
        <v>173</v>
      </c>
      <c r="W38">
        <v>76</v>
      </c>
      <c r="X38">
        <v>194</v>
      </c>
      <c r="Y38">
        <v>178</v>
      </c>
      <c r="Z38">
        <v>26</v>
      </c>
      <c r="AA38">
        <v>19</v>
      </c>
      <c r="AB38">
        <v>40</v>
      </c>
      <c r="AC38" s="45">
        <f>SUM(Table3[[#This Row],[Jul-19]:[Jun-20]])</f>
        <v>1556</v>
      </c>
      <c r="AD38" s="45">
        <f>Table3[[#This Row],[Total CCF FY20]]*748</f>
        <v>1163888</v>
      </c>
      <c r="AE38">
        <v>61</v>
      </c>
      <c r="AF38">
        <v>194</v>
      </c>
      <c r="AG38">
        <v>450</v>
      </c>
      <c r="AH38">
        <v>78</v>
      </c>
      <c r="AI38">
        <v>74</v>
      </c>
      <c r="AJ38">
        <v>19</v>
      </c>
      <c r="AK38">
        <v>165</v>
      </c>
      <c r="AL38">
        <v>74</v>
      </c>
      <c r="AM38">
        <v>75</v>
      </c>
      <c r="AN38">
        <v>111</v>
      </c>
      <c r="AO38">
        <v>57</v>
      </c>
      <c r="AP38">
        <v>62</v>
      </c>
      <c r="AQ38" s="43">
        <f>SUM(Table3[[#This Row],[Jul-20]:[Jun-21]])</f>
        <v>1420</v>
      </c>
      <c r="AR38" s="43">
        <f>Table3[[#This Row],[Total CCF FY 21]]*748</f>
        <v>1062160</v>
      </c>
      <c r="AS38">
        <v>45</v>
      </c>
      <c r="AT38">
        <v>57</v>
      </c>
      <c r="AU38">
        <v>450</v>
      </c>
      <c r="AV38">
        <v>412</v>
      </c>
      <c r="AW38">
        <v>228</v>
      </c>
      <c r="AX38">
        <v>193</v>
      </c>
      <c r="AY38">
        <v>66</v>
      </c>
      <c r="AZ38">
        <v>182</v>
      </c>
      <c r="BA38">
        <v>176</v>
      </c>
      <c r="BB38">
        <v>180</v>
      </c>
      <c r="BC38">
        <v>186</v>
      </c>
      <c r="BD38">
        <v>26</v>
      </c>
      <c r="BE38" s="44">
        <f>SUM(Table3[[#This Row],[Jul-21]:[Jun-22]])</f>
        <v>2201</v>
      </c>
      <c r="BF38" s="44">
        <f>Table3[[#This Row],[Total CCF FY22]]*748</f>
        <v>1646348</v>
      </c>
      <c r="BG38">
        <v>44</v>
      </c>
      <c r="BH38">
        <v>127</v>
      </c>
      <c r="BI38">
        <v>127</v>
      </c>
      <c r="BJ38">
        <v>153</v>
      </c>
      <c r="BK38">
        <v>152</v>
      </c>
      <c r="BL38">
        <v>214</v>
      </c>
      <c r="BM38">
        <v>51</v>
      </c>
      <c r="BN38">
        <v>182</v>
      </c>
      <c r="BO38">
        <v>172</v>
      </c>
      <c r="BP38">
        <v>176</v>
      </c>
      <c r="BQ38">
        <v>168</v>
      </c>
      <c r="BR38">
        <v>27</v>
      </c>
      <c r="BS38" s="68">
        <f>SUM(Table3[[#This Row],[ Jul-22]:[ Jun-23]])</f>
        <v>1593</v>
      </c>
      <c r="BT38" s="3">
        <f>Table3[[#This Row],[Total CCF FY23]]*748</f>
        <v>1191564</v>
      </c>
      <c r="BU38">
        <v>71</v>
      </c>
      <c r="BV38">
        <v>42</v>
      </c>
      <c r="BW38">
        <v>131</v>
      </c>
      <c r="BX38">
        <v>0</v>
      </c>
      <c r="BY38">
        <v>235</v>
      </c>
      <c r="BZ38">
        <v>641</v>
      </c>
      <c r="CA38">
        <v>51</v>
      </c>
      <c r="CB38">
        <v>214</v>
      </c>
      <c r="CC38">
        <v>161</v>
      </c>
      <c r="CD38">
        <v>195</v>
      </c>
      <c r="CE38">
        <v>204</v>
      </c>
      <c r="CF38">
        <v>50</v>
      </c>
      <c r="CG38" s="118">
        <f t="shared" si="0"/>
        <v>1995</v>
      </c>
      <c r="CH38" s="3">
        <f t="shared" si="1"/>
        <v>1492260</v>
      </c>
      <c r="CK38" s="121"/>
    </row>
    <row r="39" spans="1:89" x14ac:dyDescent="0.25">
      <c r="A39" s="3" t="s">
        <v>2</v>
      </c>
      <c r="B39" t="s">
        <v>223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50">
        <f>SUM(Table3[[#This Row],[Jul-18]:[Jun-19]])</f>
        <v>0</v>
      </c>
      <c r="P39" s="50">
        <f>Table3[[#This Row],[Total CCF FY19]]*748</f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 s="45">
        <f>SUM(Table3[[#This Row],[Jul-19]:[Jun-20]])</f>
        <v>0</v>
      </c>
      <c r="AD39" s="45">
        <f>Table3[[#This Row],[Total CCF FY20]]*748</f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s="43">
        <f>SUM(Table3[[#This Row],[Jul-20]:[Jun-21]])</f>
        <v>0</v>
      </c>
      <c r="AR39" s="43">
        <f>Table3[[#This Row],[Total CCF FY 21]]*748</f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 s="44">
        <f>SUM(Table3[[#This Row],[Jul-21]:[Jun-22]])</f>
        <v>1</v>
      </c>
      <c r="BF39" s="44">
        <f>Table3[[#This Row],[Total CCF FY22]]*748</f>
        <v>748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s="68">
        <f>SUM(Table3[[#This Row],[ Jul-22]:[ Jun-23]])</f>
        <v>0</v>
      </c>
      <c r="BT39" s="3">
        <f>Table3[[#This Row],[Total CCF FY23]]*748</f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 s="118">
        <f t="shared" si="0"/>
        <v>0</v>
      </c>
      <c r="CH39" s="3">
        <f t="shared" si="1"/>
        <v>0</v>
      </c>
      <c r="CK39" s="121"/>
    </row>
    <row r="40" spans="1:89" x14ac:dyDescent="0.25">
      <c r="A40" s="3" t="s">
        <v>2</v>
      </c>
      <c r="B40" t="s">
        <v>224</v>
      </c>
      <c r="C40">
        <v>90</v>
      </c>
      <c r="D40">
        <v>81</v>
      </c>
      <c r="E40">
        <v>233</v>
      </c>
      <c r="F40">
        <v>277</v>
      </c>
      <c r="G40">
        <v>292</v>
      </c>
      <c r="H40">
        <v>244</v>
      </c>
      <c r="I40">
        <v>114</v>
      </c>
      <c r="J40">
        <v>256</v>
      </c>
      <c r="K40">
        <v>294</v>
      </c>
      <c r="L40">
        <v>237</v>
      </c>
      <c r="M40">
        <v>271</v>
      </c>
      <c r="N40">
        <v>136</v>
      </c>
      <c r="O40" s="50">
        <f>SUM(Table3[[#This Row],[Jul-18]:[Jun-19]])</f>
        <v>2525</v>
      </c>
      <c r="P40" s="50">
        <f>Table3[[#This Row],[Total CCF FY19]]*748</f>
        <v>1888700</v>
      </c>
      <c r="Q40">
        <v>57</v>
      </c>
      <c r="R40">
        <v>56</v>
      </c>
      <c r="S40">
        <v>211</v>
      </c>
      <c r="T40">
        <v>262</v>
      </c>
      <c r="U40">
        <v>262</v>
      </c>
      <c r="V40">
        <v>221</v>
      </c>
      <c r="W40">
        <v>90</v>
      </c>
      <c r="X40">
        <v>231</v>
      </c>
      <c r="Y40">
        <v>256</v>
      </c>
      <c r="Z40">
        <v>51</v>
      </c>
      <c r="AA40">
        <v>31</v>
      </c>
      <c r="AB40">
        <v>31</v>
      </c>
      <c r="AC40" s="45">
        <f>SUM(Table3[[#This Row],[Jul-19]:[Jun-20]])</f>
        <v>1759</v>
      </c>
      <c r="AD40" s="45">
        <f>Table3[[#This Row],[Total CCF FY20]]*748</f>
        <v>1315732</v>
      </c>
      <c r="AE40">
        <v>29</v>
      </c>
      <c r="AF40">
        <v>32</v>
      </c>
      <c r="AG40">
        <v>27</v>
      </c>
      <c r="AH40">
        <v>102</v>
      </c>
      <c r="AI40">
        <v>30</v>
      </c>
      <c r="AJ40">
        <v>45</v>
      </c>
      <c r="AK40">
        <v>41</v>
      </c>
      <c r="AL40">
        <v>30</v>
      </c>
      <c r="AM40">
        <v>27</v>
      </c>
      <c r="AN40">
        <v>32</v>
      </c>
      <c r="AO40">
        <v>27</v>
      </c>
      <c r="AP40">
        <v>29</v>
      </c>
      <c r="AQ40" s="43">
        <f>SUM(Table3[[#This Row],[Jul-20]:[Jun-21]])</f>
        <v>451</v>
      </c>
      <c r="AR40" s="43">
        <f>Table3[[#This Row],[Total CCF FY 21]]*748</f>
        <v>337348</v>
      </c>
      <c r="AS40">
        <v>19</v>
      </c>
      <c r="AT40">
        <v>29</v>
      </c>
      <c r="AU40">
        <v>213</v>
      </c>
      <c r="AV40">
        <v>294</v>
      </c>
      <c r="AW40">
        <v>282</v>
      </c>
      <c r="AX40">
        <v>236</v>
      </c>
      <c r="AY40">
        <v>47</v>
      </c>
      <c r="AZ40">
        <v>293</v>
      </c>
      <c r="BA40">
        <v>166</v>
      </c>
      <c r="BB40">
        <v>240</v>
      </c>
      <c r="BC40">
        <v>248</v>
      </c>
      <c r="BD40">
        <v>39</v>
      </c>
      <c r="BE40" s="44">
        <f>SUM(Table3[[#This Row],[Jul-21]:[Jun-22]])</f>
        <v>2106</v>
      </c>
      <c r="BF40" s="44">
        <f>Table3[[#This Row],[Total CCF FY22]]*748</f>
        <v>1575288</v>
      </c>
      <c r="BG40">
        <v>25</v>
      </c>
      <c r="BH40">
        <v>33</v>
      </c>
      <c r="BI40">
        <v>196</v>
      </c>
      <c r="BJ40">
        <v>258</v>
      </c>
      <c r="BK40">
        <v>248</v>
      </c>
      <c r="BL40">
        <v>213</v>
      </c>
      <c r="BM40">
        <v>41</v>
      </c>
      <c r="BN40">
        <v>210</v>
      </c>
      <c r="BO40">
        <v>116</v>
      </c>
      <c r="BP40">
        <v>288</v>
      </c>
      <c r="BQ40">
        <v>211</v>
      </c>
      <c r="BR40">
        <v>28</v>
      </c>
      <c r="BS40" s="68">
        <f>SUM(Table3[[#This Row],[ Jul-22]:[ Jun-23]])</f>
        <v>1867</v>
      </c>
      <c r="BT40" s="3">
        <f>Table3[[#This Row],[Total CCF FY23]]*748</f>
        <v>1396516</v>
      </c>
      <c r="BU40">
        <v>22</v>
      </c>
      <c r="BV40">
        <v>37</v>
      </c>
      <c r="BW40">
        <v>210</v>
      </c>
      <c r="BX40">
        <v>243</v>
      </c>
      <c r="BY40">
        <v>261</v>
      </c>
      <c r="BZ40">
        <v>205</v>
      </c>
      <c r="CA40">
        <v>33</v>
      </c>
      <c r="CB40">
        <v>247</v>
      </c>
      <c r="CC40">
        <v>202</v>
      </c>
      <c r="CD40">
        <v>276</v>
      </c>
      <c r="CE40">
        <v>174</v>
      </c>
      <c r="CF40">
        <v>21</v>
      </c>
      <c r="CG40" s="118">
        <f t="shared" si="0"/>
        <v>1931</v>
      </c>
      <c r="CH40" s="3">
        <f t="shared" si="1"/>
        <v>1444388</v>
      </c>
      <c r="CK40" s="121"/>
    </row>
    <row r="41" spans="1:89" x14ac:dyDescent="0.25">
      <c r="A41" s="3" t="s">
        <v>2</v>
      </c>
      <c r="B41" t="s">
        <v>225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50">
        <f>SUM(Table3[[#This Row],[Jul-18]:[Jun-19]])</f>
        <v>0</v>
      </c>
      <c r="P41" s="50">
        <f>Table3[[#This Row],[Total CCF FY19]]*748</f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5">
        <f>SUM(Table3[[#This Row],[Jul-19]:[Jun-20]])</f>
        <v>0</v>
      </c>
      <c r="AD41" s="45">
        <f>Table3[[#This Row],[Total CCF FY20]]*748</f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s="43">
        <f>SUM(Table3[[#This Row],[Jul-20]:[Jun-21]])</f>
        <v>0</v>
      </c>
      <c r="AR41" s="43">
        <f>Table3[[#This Row],[Total CCF FY 21]]*748</f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 s="44">
        <f>SUM(Table3[[#This Row],[Jul-21]:[Jun-22]])</f>
        <v>0</v>
      </c>
      <c r="BF41" s="44">
        <f>Table3[[#This Row],[Total CCF FY22]]*748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68">
        <f>SUM(Table3[[#This Row],[ Jul-22]:[ Jun-23]])</f>
        <v>0</v>
      </c>
      <c r="BT41" s="3">
        <f>Table3[[#This Row],[Total CCF FY23]]*748</f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 s="118">
        <f t="shared" si="0"/>
        <v>0</v>
      </c>
      <c r="CH41" s="3">
        <f t="shared" si="1"/>
        <v>0</v>
      </c>
      <c r="CK41" s="121"/>
    </row>
    <row r="42" spans="1:89" x14ac:dyDescent="0.25">
      <c r="B42" s="23"/>
      <c r="O42" t="s">
        <v>226</v>
      </c>
      <c r="P42">
        <f>SUM(P2:P41)</f>
        <v>40012016</v>
      </c>
      <c r="AC42" t="s">
        <v>226</v>
      </c>
      <c r="AD42">
        <f>SUM(AD2:AD41)</f>
        <v>40588724</v>
      </c>
      <c r="AQ42" t="s">
        <v>226</v>
      </c>
      <c r="AR42">
        <f>SUM(AR2:AR41)</f>
        <v>39399812</v>
      </c>
      <c r="BE42" t="s">
        <v>226</v>
      </c>
      <c r="BF42" s="100">
        <f>SUM(BF2:BF41)</f>
        <v>42468448</v>
      </c>
      <c r="BS42" t="s">
        <v>226</v>
      </c>
      <c r="BT42" s="100">
        <f>SUM(Table3[Total Gallons FY23])</f>
        <v>38808484</v>
      </c>
      <c r="BU42">
        <f>SUM(BU2:BU41)</f>
        <v>4837</v>
      </c>
      <c r="BV42">
        <f>SUM(BV2:BV41)</f>
        <v>5816</v>
      </c>
      <c r="BW42">
        <f>SUM(BW2:BW41)</f>
        <v>5480</v>
      </c>
      <c r="BX42">
        <f>SUM(BX2:BX41)</f>
        <v>4658</v>
      </c>
      <c r="BY42">
        <f>SUM(BY2:BY41)</f>
        <v>4618</v>
      </c>
      <c r="BZ42">
        <f>SUM(BZ2:BZ41)</f>
        <v>4398</v>
      </c>
      <c r="CA42">
        <f>SUM(CA2:CA41)</f>
        <v>1301</v>
      </c>
      <c r="CB42">
        <f>SUM(CB2:CB41)</f>
        <v>2496</v>
      </c>
      <c r="CC42">
        <f>SUM(CC2:CC41)</f>
        <v>1798</v>
      </c>
      <c r="CD42">
        <f>SUM(CD2:CD41)</f>
        <v>2985</v>
      </c>
      <c r="CE42">
        <f>SUM(CE2:CE41)</f>
        <v>3786</v>
      </c>
      <c r="CF42">
        <f>SUM(CF2:CF41)</f>
        <v>4404</v>
      </c>
      <c r="CG42" t="s">
        <v>226</v>
      </c>
      <c r="CH42" s="100">
        <f>SUM(CH2:CH41)</f>
        <v>34839596</v>
      </c>
    </row>
    <row r="43" spans="1:89" x14ac:dyDescent="0.25">
      <c r="BT43" s="100"/>
    </row>
  </sheetData>
  <phoneticPr fontId="4" type="noConversion"/>
  <conditionalFormatting sqref="BF43:BF1048576 BF1:BF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D2:AD41">
    <cfRule type="colorScale" priority="32">
      <colorScale>
        <cfvo type="min"/>
        <cfvo type="max"/>
        <color rgb="FFFCFCFF"/>
        <color rgb="FFF8696B"/>
      </colorScale>
    </cfRule>
  </conditionalFormatting>
  <conditionalFormatting sqref="AR2:AR41">
    <cfRule type="colorScale" priority="33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F41">
    <cfRule type="colorScale" priority="35">
      <colorScale>
        <cfvo type="min"/>
        <cfvo type="max"/>
        <color rgb="FFFCFCFF"/>
        <color rgb="FFF8696B"/>
      </colorScale>
    </cfRule>
  </conditionalFormatting>
  <conditionalFormatting sqref="BT1:BT4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BT41">
    <cfRule type="colorScale" priority="37">
      <colorScale>
        <cfvo type="min"/>
        <cfvo type="max"/>
        <color rgb="FFFCFCFF"/>
        <color rgb="FFF8696B"/>
      </colorScale>
    </cfRule>
  </conditionalFormatting>
  <conditionalFormatting sqref="CH1:CH4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2:CH41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</vt:lpstr>
      <vt:lpstr>Gas</vt:lpstr>
      <vt:lpstr>Water</vt:lpstr>
    </vt:vector>
  </TitlesOfParts>
  <Manager/>
  <Company>Scripps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Perla Dorantes</dc:creator>
  <cp:keywords/>
  <dc:description/>
  <cp:lastModifiedBy>Naomi Friedman</cp:lastModifiedBy>
  <cp:revision/>
  <dcterms:created xsi:type="dcterms:W3CDTF">2020-05-14T15:09:16Z</dcterms:created>
  <dcterms:modified xsi:type="dcterms:W3CDTF">2025-03-14T20:51:09Z</dcterms:modified>
  <cp:category/>
  <cp:contentStatus/>
</cp:coreProperties>
</file>