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1afe627ed7d5910/Documentos/"/>
    </mc:Choice>
  </mc:AlternateContent>
  <xr:revisionPtr revIDLastSave="49" documentId="8_{E6BB0C39-E2FD-4AAE-B623-F0AE2CE4BE8A}" xr6:coauthVersionLast="47" xr6:coauthVersionMax="47" xr10:uidLastSave="{4B1FE5A9-CFC5-4FB5-8C82-1E5D34CA0FEC}"/>
  <bookViews>
    <workbookView xWindow="20370" yWindow="-120" windowWidth="24240" windowHeight="13020" xr2:uid="{4FD7FAE6-8DBE-4700-B215-435A3592D434}"/>
  </bookViews>
  <sheets>
    <sheet name="Simulador" sheetId="1" r:id="rId1"/>
    <sheet name="Apoio" sheetId="2" r:id="rId2"/>
  </sheets>
  <definedNames>
    <definedName name="Aporte">Simulador!$D$15</definedName>
    <definedName name="Patrimonio">Simulador!$D$18</definedName>
    <definedName name="qtd_anos">Simulador!$D$16</definedName>
    <definedName name="Rendimento_Carteira">Simulador!$D$11</definedName>
    <definedName name="Salario">Simulador!$D$10</definedName>
    <definedName name="Sugestao_Invest">Simulador!$D$12</definedName>
    <definedName name="Taxa_Mensal">Simulador!$D$17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6" i="1" l="1"/>
  <c r="C37" i="1"/>
  <c r="C38" i="1"/>
  <c r="C39" i="1"/>
  <c r="C35" i="1"/>
  <c r="C34" i="1"/>
  <c r="D34" i="1" s="1"/>
  <c r="K7" i="2"/>
  <c r="I5" i="2"/>
  <c r="A15" i="2"/>
  <c r="A16" i="2"/>
  <c r="A17" i="2"/>
  <c r="A18" i="2"/>
  <c r="A19" i="2"/>
  <c r="A14" i="2"/>
  <c r="A9" i="2"/>
  <c r="A10" i="2"/>
  <c r="A11" i="2"/>
  <c r="A12" i="2"/>
  <c r="A13" i="2"/>
  <c r="A8" i="2"/>
  <c r="A2" i="2"/>
  <c r="A3" i="2"/>
  <c r="A4" i="2"/>
  <c r="A5" i="2"/>
  <c r="A6" i="2"/>
  <c r="A7" i="2"/>
  <c r="D35" i="1"/>
  <c r="D36" i="1"/>
  <c r="D37" i="1"/>
  <c r="D38" i="1"/>
  <c r="D39" i="1"/>
  <c r="D40" i="1" l="1"/>
  <c r="C31" i="1" l="1"/>
  <c r="D18" i="1"/>
  <c r="D19" i="1" s="1"/>
  <c r="D12" i="1"/>
  <c r="C23" i="1"/>
  <c r="D23" i="1" s="1"/>
  <c r="C24" i="1"/>
  <c r="D24" i="1" s="1"/>
  <c r="C25" i="1"/>
  <c r="D25" i="1" s="1"/>
  <c r="C26" i="1"/>
  <c r="D26" i="1" s="1"/>
  <c r="C22" i="1"/>
  <c r="D22" i="1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<sst xmlns="http://schemas.openxmlformats.org/spreadsheetml/2006/main" count="70" uniqueCount="35">
  <si>
    <t>Por quantos anos?</t>
  </si>
  <si>
    <t>Quanto de patrimonio acumulado?</t>
  </si>
  <si>
    <t>Dividendos Mensais</t>
  </si>
  <si>
    <t>Quanto investir por mês?</t>
  </si>
  <si>
    <t>INVESTIMENTO MENSAL</t>
  </si>
  <si>
    <t>Taxa de Rendimento Mensal?</t>
  </si>
  <si>
    <t>Quanto em 2 anos?</t>
  </si>
  <si>
    <t>Quantos em 5 anos?</t>
  </si>
  <si>
    <t>Quantos em 10 anos?</t>
  </si>
  <si>
    <t>Quantos em 20 anos?</t>
  </si>
  <si>
    <t>Quantos em 30 anos?</t>
  </si>
  <si>
    <t>Dividendo</t>
  </si>
  <si>
    <t>Rendimento Carteira</t>
  </si>
  <si>
    <t>Salário</t>
  </si>
  <si>
    <t>Sugestão de Investimento</t>
  </si>
  <si>
    <t>CONFIGURAÇÕES</t>
  </si>
  <si>
    <t>CENÁRIOS</t>
  </si>
  <si>
    <t>Perfil</t>
  </si>
  <si>
    <t>Conservador</t>
  </si>
  <si>
    <t>Moderado</t>
  </si>
  <si>
    <t>VALOR A SER INVESTIDO POR MÊS</t>
  </si>
  <si>
    <t>PERFIL</t>
  </si>
  <si>
    <t>TIPOS DE FII</t>
  </si>
  <si>
    <t>Papel</t>
  </si>
  <si>
    <t>Tijolo</t>
  </si>
  <si>
    <t>Híbrido</t>
  </si>
  <si>
    <t>FOFs</t>
  </si>
  <si>
    <t>Desenvolvimento</t>
  </si>
  <si>
    <t>Hotelarias</t>
  </si>
  <si>
    <t>PERCENTUAL SUGERIDO</t>
  </si>
  <si>
    <t>VALORES</t>
  </si>
  <si>
    <t xml:space="preserve">% </t>
  </si>
  <si>
    <t>CHAVE</t>
  </si>
  <si>
    <t>Agressivo</t>
  </si>
  <si>
    <t>ModeradoTijolo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</si>
</sst>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  <numFmt numFmtId="165" formatCode="0.0%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color theme="0"/>
      <name val="Aptos Narrow"/>
      <family val="2"/>
      <scheme val="minor"/>
    </font>
    <font>
      <sz val="16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499984740745262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/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theme="0" tint="-0.24994659260841701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24994659260841701"/>
      </bottom>
      <diagonal/>
    </border>
    <border>
      <left style="medium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/>
      <top style="thin">
        <color theme="0" tint="-0.24994659260841701"/>
      </top>
      <bottom style="medium">
        <color indexed="64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47">
    <xf numFmtId="0" fontId="0" fillId="0" borderId="0" xfId="0"/>
    <xf numFmtId="0" fontId="0" fillId="0" borderId="0" xfId="0" applyAlignment="1">
      <alignment horizontal="center"/>
    </xf>
    <xf numFmtId="0" fontId="6" fillId="3" borderId="2" xfId="0" applyFont="1" applyFill="1" applyBorder="1"/>
    <xf numFmtId="10" fontId="0" fillId="0" borderId="6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164" fontId="0" fillId="0" borderId="4" xfId="1" applyNumberFormat="1" applyFont="1" applyBorder="1" applyAlignment="1">
      <alignment horizontal="center"/>
    </xf>
    <xf numFmtId="9" fontId="0" fillId="0" borderId="0" xfId="2" applyFont="1"/>
    <xf numFmtId="165" fontId="0" fillId="0" borderId="0" xfId="2" applyNumberFormat="1" applyFont="1"/>
    <xf numFmtId="0" fontId="4" fillId="0" borderId="0" xfId="0" applyFont="1"/>
    <xf numFmtId="10" fontId="0" fillId="0" borderId="0" xfId="0" applyNumberFormat="1"/>
    <xf numFmtId="44" fontId="0" fillId="0" borderId="0" xfId="1" applyFont="1"/>
    <xf numFmtId="44" fontId="0" fillId="0" borderId="0" xfId="0" applyNumberFormat="1"/>
    <xf numFmtId="0" fontId="7" fillId="4" borderId="17" xfId="0" applyFont="1" applyFill="1" applyBorder="1"/>
    <xf numFmtId="164" fontId="0" fillId="0" borderId="6" xfId="1" applyNumberFormat="1" applyFon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8" fontId="3" fillId="5" borderId="6" xfId="0" applyNumberFormat="1" applyFont="1" applyFill="1" applyBorder="1" applyAlignment="1">
      <alignment horizontal="center"/>
    </xf>
    <xf numFmtId="8" fontId="3" fillId="5" borderId="8" xfId="0" applyNumberFormat="1" applyFont="1" applyFill="1" applyBorder="1" applyAlignment="1">
      <alignment horizontal="center"/>
    </xf>
    <xf numFmtId="0" fontId="5" fillId="5" borderId="3" xfId="0" applyFont="1" applyFill="1" applyBorder="1" applyAlignment="1">
      <alignment horizontal="left" indent="2"/>
    </xf>
    <xf numFmtId="8" fontId="0" fillId="5" borderId="11" xfId="0" applyNumberFormat="1" applyFill="1" applyBorder="1"/>
    <xf numFmtId="8" fontId="0" fillId="5" borderId="4" xfId="0" applyNumberFormat="1" applyFill="1" applyBorder="1"/>
    <xf numFmtId="0" fontId="5" fillId="5" borderId="5" xfId="0" applyFont="1" applyFill="1" applyBorder="1" applyAlignment="1">
      <alignment horizontal="left" indent="2"/>
    </xf>
    <xf numFmtId="8" fontId="0" fillId="5" borderId="13" xfId="0" applyNumberFormat="1" applyFill="1" applyBorder="1"/>
    <xf numFmtId="0" fontId="5" fillId="5" borderId="7" xfId="0" applyFont="1" applyFill="1" applyBorder="1" applyAlignment="1">
      <alignment horizontal="left" indent="2"/>
    </xf>
    <xf numFmtId="8" fontId="0" fillId="5" borderId="14" xfId="0" applyNumberFormat="1" applyFill="1" applyBorder="1"/>
    <xf numFmtId="8" fontId="0" fillId="5" borderId="15" xfId="0" applyNumberFormat="1" applyFill="1" applyBorder="1"/>
    <xf numFmtId="0" fontId="2" fillId="2" borderId="0" xfId="3"/>
    <xf numFmtId="9" fontId="0" fillId="0" borderId="0" xfId="0" applyNumberFormat="1" applyAlignment="1">
      <alignment horizontal="center"/>
    </xf>
    <xf numFmtId="0" fontId="3" fillId="6" borderId="0" xfId="0" applyFont="1" applyFill="1"/>
    <xf numFmtId="44" fontId="3" fillId="6" borderId="0" xfId="0" applyNumberFormat="1" applyFont="1" applyFill="1"/>
    <xf numFmtId="0" fontId="3" fillId="6" borderId="0" xfId="0" applyFont="1" applyFill="1" applyAlignment="1">
      <alignment horizontal="center"/>
    </xf>
    <xf numFmtId="0" fontId="0" fillId="0" borderId="21" xfId="0" applyBorder="1"/>
    <xf numFmtId="9" fontId="0" fillId="0" borderId="21" xfId="2" applyFont="1" applyBorder="1"/>
    <xf numFmtId="9" fontId="0" fillId="0" borderId="0" xfId="0" applyNumberFormat="1"/>
    <xf numFmtId="0" fontId="7" fillId="3" borderId="1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5" fillId="0" borderId="16" xfId="0" applyFont="1" applyBorder="1" applyAlignment="1">
      <alignment horizontal="left" indent="2"/>
    </xf>
    <xf numFmtId="0" fontId="5" fillId="0" borderId="10" xfId="0" applyFont="1" applyBorder="1" applyAlignment="1">
      <alignment horizontal="left" indent="2"/>
    </xf>
    <xf numFmtId="0" fontId="5" fillId="0" borderId="19" xfId="0" applyFont="1" applyBorder="1" applyAlignment="1">
      <alignment horizontal="left" indent="2"/>
    </xf>
    <xf numFmtId="0" fontId="5" fillId="0" borderId="20" xfId="0" applyFont="1" applyBorder="1" applyAlignment="1">
      <alignment horizontal="left" indent="2"/>
    </xf>
    <xf numFmtId="0" fontId="7" fillId="4" borderId="1" xfId="0" applyFont="1" applyFill="1" applyBorder="1" applyAlignment="1">
      <alignment horizontal="center"/>
    </xf>
    <xf numFmtId="0" fontId="7" fillId="4" borderId="9" xfId="0" applyFont="1" applyFill="1" applyBorder="1" applyAlignment="1">
      <alignment horizontal="center"/>
    </xf>
    <xf numFmtId="0" fontId="5" fillId="0" borderId="18" xfId="0" applyFont="1" applyBorder="1" applyAlignment="1">
      <alignment horizontal="left" indent="2"/>
    </xf>
    <xf numFmtId="0" fontId="5" fillId="0" borderId="12" xfId="0" applyFont="1" applyBorder="1" applyAlignment="1">
      <alignment horizontal="left" indent="2"/>
    </xf>
    <xf numFmtId="0" fontId="8" fillId="5" borderId="18" xfId="0" applyFont="1" applyFill="1" applyBorder="1" applyAlignment="1">
      <alignment horizontal="left" indent="2"/>
    </xf>
    <xf numFmtId="0" fontId="8" fillId="5" borderId="12" xfId="0" applyFont="1" applyFill="1" applyBorder="1" applyAlignment="1">
      <alignment horizontal="left" indent="2"/>
    </xf>
    <xf numFmtId="0" fontId="8" fillId="5" borderId="19" xfId="0" applyFont="1" applyFill="1" applyBorder="1" applyAlignment="1">
      <alignment horizontal="left" indent="2"/>
    </xf>
    <xf numFmtId="0" fontId="8" fillId="5" borderId="20" xfId="0" applyFont="1" applyFill="1" applyBorder="1" applyAlignment="1">
      <alignment horizontal="left" indent="2"/>
    </xf>
  </cellXfs>
  <cellStyles count="4">
    <cellStyle name="Moeda" xfId="1" builtinId="4"/>
    <cellStyle name="Neutro" xfId="3" builtinId="28"/>
    <cellStyle name="Normal" xfId="0" builtinId="0"/>
    <cellStyle name="Porcentagem" xfId="2" builtinId="5"/>
  </cellStyles>
  <dxfs count="0"/>
  <tableStyles count="0" defaultTableStyle="TableStyleMedium2" defaultPivotStyle="PivotStyleLight16"/>
  <colors>
    <mruColors>
      <color rgb="FFF66460"/>
      <color rgb="FFED8A59"/>
      <color rgb="FFF87F7C"/>
      <color rgb="FF8EDCE6"/>
      <color rgb="FFFFDE75"/>
      <color rgb="FFC4DC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spPr>
            <a:ln>
              <a:solidFill>
                <a:schemeClr val="tx1"/>
              </a:solidFill>
            </a:ln>
          </c:spPr>
          <c:dPt>
            <c:idx val="0"/>
            <c:bubble3D val="0"/>
            <c:spPr>
              <a:solidFill>
                <a:srgbClr val="FFDE75"/>
              </a:solidFill>
              <a:ln w="9525" cap="flat" cmpd="sng" algn="ctr">
                <a:solidFill>
                  <a:schemeClr val="tx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260F-43D3-9C88-886AFB974F35}"/>
              </c:ext>
            </c:extLst>
          </c:dPt>
          <c:dPt>
            <c:idx val="1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9525" cap="flat" cmpd="sng" algn="ctr">
                <a:solidFill>
                  <a:schemeClr val="tx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260F-43D3-9C88-886AFB974F35}"/>
              </c:ext>
            </c:extLst>
          </c:dPt>
          <c:dPt>
            <c:idx val="2"/>
            <c:bubble3D val="0"/>
            <c:spPr>
              <a:solidFill>
                <a:srgbClr val="F66460"/>
              </a:solidFill>
              <a:ln w="9525" cap="flat" cmpd="sng" algn="ctr">
                <a:solidFill>
                  <a:schemeClr val="tx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260F-43D3-9C88-886AFB974F35}"/>
              </c:ext>
            </c:extLst>
          </c:dPt>
          <c:dPt>
            <c:idx val="3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9525" cap="flat" cmpd="sng" algn="ctr">
                <a:solidFill>
                  <a:schemeClr val="tx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260F-43D3-9C88-886AFB974F35}"/>
              </c:ext>
            </c:extLst>
          </c:dPt>
          <c:dPt>
            <c:idx val="4"/>
            <c:bubble3D val="0"/>
            <c:spPr>
              <a:solidFill>
                <a:srgbClr val="ED8A59"/>
              </a:solidFill>
              <a:ln w="9525" cap="flat" cmpd="sng" algn="ctr">
                <a:solidFill>
                  <a:schemeClr val="tx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260F-43D3-9C88-886AFB974F35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tx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0A08-4B0B-B52B-118C2C25821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Simulador!$B$34:$B$39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Simulador!$C$34:$C$39</c:f>
              <c:numCache>
                <c:formatCode>0%</c:formatCode>
                <c:ptCount val="6"/>
                <c:pt idx="0">
                  <c:v>0.32</c:v>
                </c:pt>
                <c:pt idx="1">
                  <c:v>0.35</c:v>
                </c:pt>
                <c:pt idx="2">
                  <c:v>0.08</c:v>
                </c:pt>
                <c:pt idx="3">
                  <c:v>0.05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0F-43D3-9C88-886AFB974F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552449</xdr:colOff>
      <xdr:row>42</xdr:row>
      <xdr:rowOff>14288</xdr:rowOff>
    </xdr:from>
    <xdr:to>
      <xdr:col>3</xdr:col>
      <xdr:colOff>638175</xdr:colOff>
      <xdr:row>54</xdr:row>
      <xdr:rowOff>95250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62A8602-D99C-49E1-9844-7D8E952672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361951</xdr:colOff>
      <xdr:row>0</xdr:row>
      <xdr:rowOff>9525</xdr:rowOff>
    </xdr:from>
    <xdr:to>
      <xdr:col>4</xdr:col>
      <xdr:colOff>190500</xdr:colOff>
      <xdr:row>7</xdr:row>
      <xdr:rowOff>123369</xdr:rowOff>
    </xdr:to>
    <xdr:pic>
      <xdr:nvPicPr>
        <xdr:cNvPr id="19" name="Imagem 18">
          <a:extLst>
            <a:ext uri="{FF2B5EF4-FFF2-40B4-BE49-F238E27FC236}">
              <a16:creationId xmlns:a16="http://schemas.microsoft.com/office/drawing/2014/main" id="{0A5D107A-4604-86E3-C0B1-27651920585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174" b="25563"/>
        <a:stretch>
          <a:fillRect/>
        </a:stretch>
      </xdr:blipFill>
      <xdr:spPr>
        <a:xfrm>
          <a:off x="361951" y="9525"/>
          <a:ext cx="5553074" cy="1447344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79EFC-E9F5-43F2-899E-6BD8748916F9}">
  <dimension ref="A8:G73"/>
  <sheetViews>
    <sheetView showGridLines="0" tabSelected="1" workbookViewId="0">
      <selection activeCell="E12" sqref="E12"/>
    </sheetView>
  </sheetViews>
  <sheetFormatPr defaultColWidth="0" defaultRowHeight="15" x14ac:dyDescent="0.25"/>
  <cols>
    <col min="1" max="1" width="9.140625" customWidth="1"/>
    <col min="2" max="2" width="33.85546875" bestFit="1" customWidth="1"/>
    <col min="3" max="3" width="30.5703125" customWidth="1"/>
    <col min="4" max="4" width="12.28515625" bestFit="1" customWidth="1"/>
    <col min="5" max="5" width="5.85546875" customWidth="1"/>
    <col min="6" max="6" width="6.28515625" customWidth="1"/>
    <col min="7" max="7" width="6.28515625" hidden="1" customWidth="1"/>
    <col min="8" max="11" width="9.140625" hidden="1" customWidth="1"/>
    <col min="12" max="16384" width="9.140625" hidden="1"/>
  </cols>
  <sheetData>
    <row r="8" spans="2:4" ht="15.75" thickBot="1" x14ac:dyDescent="0.3"/>
    <row r="9" spans="2:4" ht="21" x14ac:dyDescent="0.35">
      <c r="B9" s="39" t="s">
        <v>15</v>
      </c>
      <c r="C9" s="40"/>
      <c r="D9" s="12"/>
    </row>
    <row r="10" spans="2:4" ht="15.75" x14ac:dyDescent="0.25">
      <c r="B10" s="35" t="s">
        <v>13</v>
      </c>
      <c r="C10" s="36"/>
      <c r="D10" s="13">
        <v>5000</v>
      </c>
    </row>
    <row r="11" spans="2:4" ht="15.75" x14ac:dyDescent="0.25">
      <c r="B11" s="41" t="s">
        <v>12</v>
      </c>
      <c r="C11" s="42"/>
      <c r="D11" s="3">
        <v>6.0000000000000001E-3</v>
      </c>
    </row>
    <row r="12" spans="2:4" ht="16.5" thickBot="1" x14ac:dyDescent="0.3">
      <c r="B12" s="37" t="s">
        <v>14</v>
      </c>
      <c r="C12" s="38"/>
      <c r="D12" s="14">
        <f>D10*30%</f>
        <v>1500</v>
      </c>
    </row>
    <row r="13" spans="2:4" ht="8.1" customHeight="1" thickBot="1" x14ac:dyDescent="0.3"/>
    <row r="14" spans="2:4" ht="21" x14ac:dyDescent="0.35">
      <c r="B14" s="33" t="s">
        <v>4</v>
      </c>
      <c r="C14" s="34"/>
      <c r="D14" s="2"/>
    </row>
    <row r="15" spans="2:4" ht="15.75" x14ac:dyDescent="0.25">
      <c r="B15" s="35" t="s">
        <v>3</v>
      </c>
      <c r="C15" s="36"/>
      <c r="D15" s="5">
        <v>500</v>
      </c>
    </row>
    <row r="16" spans="2:4" ht="15.75" x14ac:dyDescent="0.25">
      <c r="B16" s="41" t="s">
        <v>0</v>
      </c>
      <c r="C16" s="42"/>
      <c r="D16" s="4">
        <v>5</v>
      </c>
    </row>
    <row r="17" spans="1:7" ht="15.75" x14ac:dyDescent="0.25">
      <c r="B17" s="41" t="s">
        <v>5</v>
      </c>
      <c r="C17" s="42"/>
      <c r="D17" s="3">
        <v>1.0789999999999999E-2</v>
      </c>
    </row>
    <row r="18" spans="1:7" ht="15.75" x14ac:dyDescent="0.25">
      <c r="B18" s="43" t="s">
        <v>1</v>
      </c>
      <c r="C18" s="44"/>
      <c r="D18" s="15">
        <f>FV(Taxa_Mensal,qtd_anos*12,Aporte*-1)</f>
        <v>41888.456999243819</v>
      </c>
    </row>
    <row r="19" spans="1:7" ht="16.5" thickBot="1" x14ac:dyDescent="0.3">
      <c r="B19" s="45" t="s">
        <v>2</v>
      </c>
      <c r="C19" s="46"/>
      <c r="D19" s="16">
        <f>Patrimonio*Rendimento_Carteira</f>
        <v>251.33074199546292</v>
      </c>
      <c r="F19" s="7"/>
    </row>
    <row r="20" spans="1:7" ht="8.1" customHeight="1" thickBot="1" x14ac:dyDescent="0.3"/>
    <row r="21" spans="1:7" ht="21" x14ac:dyDescent="0.35">
      <c r="B21" s="33" t="s">
        <v>16</v>
      </c>
      <c r="C21" s="34"/>
      <c r="D21" s="2" t="s">
        <v>11</v>
      </c>
    </row>
    <row r="22" spans="1:7" ht="15.75" x14ac:dyDescent="0.25">
      <c r="A22" s="8">
        <v>2</v>
      </c>
      <c r="B22" s="17" t="s">
        <v>6</v>
      </c>
      <c r="C22" s="18">
        <f>FV($D$17,$A22*12,$D$15*-1)</f>
        <v>13613.813648822608</v>
      </c>
      <c r="D22" s="19">
        <f>C22*Rendimento_Carteira</f>
        <v>81.682881892935654</v>
      </c>
      <c r="G22" s="9"/>
    </row>
    <row r="23" spans="1:7" ht="15.75" x14ac:dyDescent="0.25">
      <c r="A23" s="8">
        <v>5</v>
      </c>
      <c r="B23" s="20" t="s">
        <v>7</v>
      </c>
      <c r="C23" s="21">
        <f>FV($D$17,$A23*12,$D$15*-1)</f>
        <v>41888.456999243819</v>
      </c>
      <c r="D23" s="19">
        <f>C23*Rendimento_Carteira</f>
        <v>251.33074199546292</v>
      </c>
      <c r="G23" s="10"/>
    </row>
    <row r="24" spans="1:7" ht="15.75" x14ac:dyDescent="0.25">
      <c r="A24" s="8">
        <v>10</v>
      </c>
      <c r="B24" s="20" t="s">
        <v>8</v>
      </c>
      <c r="C24" s="21">
        <f>FV($D$17,$A24*12,$D$15*-1)</f>
        <v>121642.1062650861</v>
      </c>
      <c r="D24" s="19">
        <f>C24*Rendimento_Carteira</f>
        <v>729.85263759051657</v>
      </c>
      <c r="G24" s="11"/>
    </row>
    <row r="25" spans="1:7" ht="15.75" x14ac:dyDescent="0.25">
      <c r="A25" s="8">
        <v>20</v>
      </c>
      <c r="B25" s="20" t="s">
        <v>9</v>
      </c>
      <c r="C25" s="21">
        <f>FV($D$17,$A25*12,$D$15*-1)</f>
        <v>562599.20004854025</v>
      </c>
      <c r="D25" s="19">
        <f>C25*Rendimento_Carteira</f>
        <v>3375.5952002912418</v>
      </c>
    </row>
    <row r="26" spans="1:7" ht="16.5" thickBot="1" x14ac:dyDescent="0.3">
      <c r="A26" s="8">
        <v>30</v>
      </c>
      <c r="B26" s="22" t="s">
        <v>10</v>
      </c>
      <c r="C26" s="23">
        <f>FV($D$17,$A26*12,$D$15*-1)</f>
        <v>2161084.8275023573</v>
      </c>
      <c r="D26" s="24">
        <f>C26*Rendimento_Carteira</f>
        <v>12966.508965014144</v>
      </c>
    </row>
    <row r="30" spans="1:7" x14ac:dyDescent="0.25">
      <c r="B30" s="25" t="s">
        <v>21</v>
      </c>
      <c r="C30" s="25" t="s">
        <v>19</v>
      </c>
      <c r="D30" s="25"/>
    </row>
    <row r="31" spans="1:7" x14ac:dyDescent="0.25">
      <c r="B31" t="s">
        <v>20</v>
      </c>
      <c r="C31" s="10">
        <f>Aporte</f>
        <v>500</v>
      </c>
    </row>
    <row r="33" spans="2:4" x14ac:dyDescent="0.25">
      <c r="B33" s="29" t="s">
        <v>22</v>
      </c>
      <c r="C33" s="29" t="s">
        <v>29</v>
      </c>
      <c r="D33" s="29" t="s">
        <v>30</v>
      </c>
    </row>
    <row r="34" spans="2:4" x14ac:dyDescent="0.25">
      <c r="B34" s="1" t="s">
        <v>23</v>
      </c>
      <c r="C34" s="26">
        <f>VLOOKUP($C$30&amp;B34,Apoio!A:D,4,FALSE)</f>
        <v>0.32</v>
      </c>
      <c r="D34" s="11">
        <f>C34*$C$31</f>
        <v>160</v>
      </c>
    </row>
    <row r="35" spans="2:4" x14ac:dyDescent="0.25">
      <c r="B35" s="1" t="s">
        <v>24</v>
      </c>
      <c r="C35" s="26">
        <f>VLOOKUP($C$30&amp;B35,Apoio!A:D,4,FALSE)</f>
        <v>0.35</v>
      </c>
      <c r="D35" s="11">
        <f>C35*$C$31</f>
        <v>175</v>
      </c>
    </row>
    <row r="36" spans="2:4" x14ac:dyDescent="0.25">
      <c r="B36" s="1" t="s">
        <v>25</v>
      </c>
      <c r="C36" s="26">
        <f>VLOOKUP($C$30&amp;B36,Apoio!A:D,4,FALSE)</f>
        <v>0.08</v>
      </c>
      <c r="D36" s="11">
        <f t="shared" ref="D36:D39" si="0">C36*$C$31</f>
        <v>40</v>
      </c>
    </row>
    <row r="37" spans="2:4" x14ac:dyDescent="0.25">
      <c r="B37" s="1" t="s">
        <v>26</v>
      </c>
      <c r="C37" s="26">
        <f>VLOOKUP($C$30&amp;B37,Apoio!A:D,4,FALSE)</f>
        <v>0.05</v>
      </c>
      <c r="D37" s="11">
        <f t="shared" si="0"/>
        <v>25</v>
      </c>
    </row>
    <row r="38" spans="2:4" x14ac:dyDescent="0.25">
      <c r="B38" s="1" t="s">
        <v>27</v>
      </c>
      <c r="C38" s="26">
        <f>VLOOKUP($C$30&amp;B38,Apoio!A:D,4,FALSE)</f>
        <v>0.1</v>
      </c>
      <c r="D38" s="11">
        <f t="shared" si="0"/>
        <v>50</v>
      </c>
    </row>
    <row r="39" spans="2:4" x14ac:dyDescent="0.25">
      <c r="B39" s="1" t="s">
        <v>28</v>
      </c>
      <c r="C39" s="26">
        <f>VLOOKUP($C$30&amp;B39,Apoio!A:D,4,FALSE)</f>
        <v>0.1</v>
      </c>
      <c r="D39" s="11">
        <f t="shared" si="0"/>
        <v>50</v>
      </c>
    </row>
    <row r="40" spans="2:4" x14ac:dyDescent="0.25">
      <c r="B40" s="27"/>
      <c r="C40" s="27"/>
      <c r="D40" s="28">
        <f>SUM(D34:D39)</f>
        <v>500</v>
      </c>
    </row>
    <row r="56" spans="3:3" x14ac:dyDescent="0.25">
      <c r="C56" t="e" vm="1">
        <v>#VALUE!</v>
      </c>
    </row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</sheetData>
  <mergeCells count="11">
    <mergeCell ref="B21:C21"/>
    <mergeCell ref="B15:C15"/>
    <mergeCell ref="B16:C16"/>
    <mergeCell ref="B17:C17"/>
    <mergeCell ref="B18:C18"/>
    <mergeCell ref="B19:C19"/>
    <mergeCell ref="B14:C14"/>
    <mergeCell ref="B10:C10"/>
    <mergeCell ref="B12:C12"/>
    <mergeCell ref="B9:C9"/>
    <mergeCell ref="B11:C11"/>
  </mergeCells>
  <dataValidations count="1">
    <dataValidation type="list" allowBlank="1" showInputMessage="1" showErrorMessage="1" sqref="C30" xr:uid="{01DC451B-1F7A-4B91-9D4F-D9ABD84CA57A}">
      <formula1>"Conservador,Moderado,Agressivo"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2A138-F196-4C24-917E-90543B338AB7}">
  <dimension ref="A1:K19"/>
  <sheetViews>
    <sheetView showGridLines="0" workbookViewId="0">
      <selection activeCell="J11" sqref="J11"/>
    </sheetView>
  </sheetViews>
  <sheetFormatPr defaultRowHeight="15" x14ac:dyDescent="0.25"/>
  <cols>
    <col min="1" max="1" width="27.7109375" bestFit="1" customWidth="1"/>
    <col min="2" max="2" width="12.140625" bestFit="1" customWidth="1"/>
    <col min="3" max="3" width="16.140625" bestFit="1" customWidth="1"/>
    <col min="10" max="10" width="15.140625" bestFit="1" customWidth="1"/>
  </cols>
  <sheetData>
    <row r="1" spans="1:11" x14ac:dyDescent="0.25">
      <c r="A1" t="s">
        <v>32</v>
      </c>
      <c r="B1" t="s">
        <v>17</v>
      </c>
      <c r="C1" t="s">
        <v>22</v>
      </c>
      <c r="D1" t="s">
        <v>31</v>
      </c>
    </row>
    <row r="2" spans="1:11" x14ac:dyDescent="0.25">
      <c r="A2" t="str">
        <f>B2&amp;C2</f>
        <v>ConservadorPapel</v>
      </c>
      <c r="B2" t="s">
        <v>18</v>
      </c>
      <c r="C2" t="s">
        <v>23</v>
      </c>
      <c r="D2" s="6">
        <v>0.3</v>
      </c>
    </row>
    <row r="3" spans="1:11" x14ac:dyDescent="0.25">
      <c r="A3" t="str">
        <f t="shared" ref="A3:A7" si="0">B3&amp;C3</f>
        <v>ConservadorTijolo</v>
      </c>
      <c r="B3" t="s">
        <v>18</v>
      </c>
      <c r="C3" t="s">
        <v>24</v>
      </c>
      <c r="D3" s="6">
        <v>0.5</v>
      </c>
    </row>
    <row r="4" spans="1:11" x14ac:dyDescent="0.25">
      <c r="A4" t="str">
        <f t="shared" si="0"/>
        <v>ConservadorHíbrido</v>
      </c>
      <c r="B4" t="s">
        <v>18</v>
      </c>
      <c r="C4" t="s">
        <v>25</v>
      </c>
      <c r="D4" s="6">
        <v>0.1</v>
      </c>
    </row>
    <row r="5" spans="1:11" x14ac:dyDescent="0.25">
      <c r="A5" t="str">
        <f t="shared" si="0"/>
        <v>ConservadorFOFs</v>
      </c>
      <c r="B5" t="s">
        <v>18</v>
      </c>
      <c r="C5" t="s">
        <v>26</v>
      </c>
      <c r="D5" s="6">
        <v>0.1</v>
      </c>
      <c r="I5" t="str">
        <f t="shared" ref="I5" si="1">J5&amp;K5</f>
        <v/>
      </c>
    </row>
    <row r="6" spans="1:11" x14ac:dyDescent="0.25">
      <c r="A6" t="str">
        <f t="shared" si="0"/>
        <v>ConservadorDesenvolvimento</v>
      </c>
      <c r="B6" t="s">
        <v>18</v>
      </c>
      <c r="C6" t="s">
        <v>27</v>
      </c>
      <c r="D6" s="6">
        <v>0</v>
      </c>
    </row>
    <row r="7" spans="1:11" ht="15.75" thickBot="1" x14ac:dyDescent="0.3">
      <c r="A7" s="30" t="str">
        <f t="shared" si="0"/>
        <v>ConservadorHotelarias</v>
      </c>
      <c r="B7" s="30" t="s">
        <v>18</v>
      </c>
      <c r="C7" s="30" t="s">
        <v>28</v>
      </c>
      <c r="D7" s="31">
        <v>0</v>
      </c>
      <c r="J7" s="25" t="s">
        <v>34</v>
      </c>
      <c r="K7" s="6">
        <f>VLOOKUP(J7,A:D,4,0)</f>
        <v>0.35</v>
      </c>
    </row>
    <row r="8" spans="1:11" x14ac:dyDescent="0.25">
      <c r="A8" t="str">
        <f>B8&amp;C8</f>
        <v>ModeradoPapel</v>
      </c>
      <c r="B8" t="s">
        <v>19</v>
      </c>
      <c r="C8" t="s">
        <v>23</v>
      </c>
      <c r="D8" s="32">
        <v>0.32</v>
      </c>
    </row>
    <row r="9" spans="1:11" x14ac:dyDescent="0.25">
      <c r="A9" t="str">
        <f t="shared" ref="A9:A19" si="2">B9&amp;C9</f>
        <v>ModeradoTijolo</v>
      </c>
      <c r="B9" t="s">
        <v>19</v>
      </c>
      <c r="C9" t="s">
        <v>24</v>
      </c>
      <c r="D9" s="6">
        <v>0.35</v>
      </c>
    </row>
    <row r="10" spans="1:11" x14ac:dyDescent="0.25">
      <c r="A10" t="str">
        <f t="shared" si="2"/>
        <v>ModeradoHíbrido</v>
      </c>
      <c r="B10" t="s">
        <v>19</v>
      </c>
      <c r="C10" t="s">
        <v>25</v>
      </c>
      <c r="D10" s="6">
        <v>0.08</v>
      </c>
    </row>
    <row r="11" spans="1:11" x14ac:dyDescent="0.25">
      <c r="A11" t="str">
        <f t="shared" si="2"/>
        <v>ModeradoFOFs</v>
      </c>
      <c r="B11" t="s">
        <v>19</v>
      </c>
      <c r="C11" t="s">
        <v>26</v>
      </c>
      <c r="D11" s="6">
        <v>0.05</v>
      </c>
    </row>
    <row r="12" spans="1:11" x14ac:dyDescent="0.25">
      <c r="A12" t="str">
        <f t="shared" si="2"/>
        <v>ModeradoDesenvolvimento</v>
      </c>
      <c r="B12" t="s">
        <v>19</v>
      </c>
      <c r="C12" t="s">
        <v>27</v>
      </c>
      <c r="D12" s="6">
        <v>0.1</v>
      </c>
    </row>
    <row r="13" spans="1:11" ht="15.75" thickBot="1" x14ac:dyDescent="0.3">
      <c r="A13" s="30" t="str">
        <f t="shared" si="2"/>
        <v>ModeradoHotelarias</v>
      </c>
      <c r="B13" s="30" t="s">
        <v>19</v>
      </c>
      <c r="C13" s="30" t="s">
        <v>28</v>
      </c>
      <c r="D13" s="31">
        <v>0.1</v>
      </c>
    </row>
    <row r="14" spans="1:11" x14ac:dyDescent="0.25">
      <c r="A14" t="str">
        <f t="shared" si="2"/>
        <v>AgressivoPapel</v>
      </c>
      <c r="B14" t="s">
        <v>33</v>
      </c>
      <c r="C14" t="s">
        <v>23</v>
      </c>
      <c r="D14" s="6">
        <v>0.5</v>
      </c>
    </row>
    <row r="15" spans="1:11" x14ac:dyDescent="0.25">
      <c r="A15" t="str">
        <f t="shared" si="2"/>
        <v>AgressivoTijolo</v>
      </c>
      <c r="B15" t="s">
        <v>33</v>
      </c>
      <c r="C15" t="s">
        <v>24</v>
      </c>
      <c r="D15" s="6">
        <v>0.1</v>
      </c>
    </row>
    <row r="16" spans="1:11" x14ac:dyDescent="0.25">
      <c r="A16" t="str">
        <f t="shared" si="2"/>
        <v>AgressivoHíbrido</v>
      </c>
      <c r="B16" t="s">
        <v>33</v>
      </c>
      <c r="C16" t="s">
        <v>25</v>
      </c>
      <c r="D16" s="6">
        <v>0.05</v>
      </c>
    </row>
    <row r="17" spans="1:4" x14ac:dyDescent="0.25">
      <c r="A17" t="str">
        <f t="shared" si="2"/>
        <v>AgressivoFOFs</v>
      </c>
      <c r="B17" t="s">
        <v>33</v>
      </c>
      <c r="C17" t="s">
        <v>26</v>
      </c>
      <c r="D17" s="6">
        <v>0.05</v>
      </c>
    </row>
    <row r="18" spans="1:4" x14ac:dyDescent="0.25">
      <c r="A18" t="str">
        <f t="shared" si="2"/>
        <v>AgressivoDesenvolvimento</v>
      </c>
      <c r="B18" t="s">
        <v>33</v>
      </c>
      <c r="C18" t="s">
        <v>27</v>
      </c>
      <c r="D18" s="6">
        <v>0.2</v>
      </c>
    </row>
    <row r="19" spans="1:4" x14ac:dyDescent="0.25">
      <c r="A19" t="str">
        <f t="shared" si="2"/>
        <v>AgressivoHotelarias</v>
      </c>
      <c r="B19" t="s">
        <v>33</v>
      </c>
      <c r="C19" t="s">
        <v>28</v>
      </c>
      <c r="D19" s="6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Simulador</vt:lpstr>
      <vt:lpstr>Apoio</vt:lpstr>
      <vt:lpstr>Aporte</vt:lpstr>
      <vt:lpstr>Patrimonio</vt:lpstr>
      <vt:lpstr>qtd_anos</vt:lpstr>
      <vt:lpstr>Rendimento_Carteira</vt:lpstr>
      <vt:lpstr>Salario</vt:lpstr>
      <vt:lpstr>Sugestao_Invest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Caah ♫</dc:creator>
  <cp:lastModifiedBy>Caah ♫</cp:lastModifiedBy>
  <dcterms:created xsi:type="dcterms:W3CDTF">2026-08-26T16:39:23Z</dcterms:created>
  <dcterms:modified xsi:type="dcterms:W3CDTF">2026-08-26T18:37:32Z</dcterms:modified>
</cp:coreProperties>
</file>