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f51b033be6ff1/Documents/Springboard/git_repositories/DataScienceCapstoneTwo/reports/"/>
    </mc:Choice>
  </mc:AlternateContent>
  <xr:revisionPtr revIDLastSave="124" documentId="8_{0B3DBE2B-4CF9-41D5-A578-AE964C6F615E}" xr6:coauthVersionLast="47" xr6:coauthVersionMax="47" xr10:uidLastSave="{A86AC955-BC4B-B145-B02E-02B91A81C24F}"/>
  <bookViews>
    <workbookView xWindow="2700" yWindow="2060" windowWidth="40340" windowHeight="25480" xr2:uid="{35E26E57-8D94-4ADC-B209-87DDE8DF261D}"/>
  </bookViews>
  <sheets>
    <sheet name="Sheet1" sheetId="1" r:id="rId1"/>
    <sheet name="correlation vs quality score" sheetId="2" r:id="rId2"/>
    <sheet name="F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D37" i="1"/>
  <c r="D36" i="1"/>
  <c r="D35" i="1"/>
  <c r="D34" i="1"/>
  <c r="M34" i="1" s="1"/>
  <c r="N34" i="1" s="1"/>
  <c r="D33" i="1"/>
  <c r="D32" i="1"/>
  <c r="D31" i="1"/>
  <c r="D30" i="1"/>
  <c r="D39" i="1" s="1"/>
  <c r="D29" i="1"/>
  <c r="D28" i="1"/>
  <c r="D27" i="1"/>
  <c r="D26" i="1"/>
  <c r="M37" i="1"/>
  <c r="N37" i="1" s="1"/>
  <c r="L37" i="1"/>
  <c r="K37" i="1"/>
  <c r="J37" i="1"/>
  <c r="H37" i="1"/>
  <c r="M36" i="1"/>
  <c r="N36" i="1" s="1"/>
  <c r="L36" i="1"/>
  <c r="K36" i="1"/>
  <c r="O36" i="1" s="1"/>
  <c r="J36" i="1"/>
  <c r="H36" i="1"/>
  <c r="M35" i="1"/>
  <c r="N35" i="1" s="1"/>
  <c r="L35" i="1"/>
  <c r="K35" i="1"/>
  <c r="J35" i="1"/>
  <c r="H35" i="1"/>
  <c r="K34" i="1"/>
  <c r="J34" i="1"/>
  <c r="M33" i="1"/>
  <c r="N33" i="1" s="1"/>
  <c r="L33" i="1"/>
  <c r="K33" i="1"/>
  <c r="J33" i="1"/>
  <c r="H33" i="1"/>
  <c r="M32" i="1"/>
  <c r="N32" i="1" s="1"/>
  <c r="L32" i="1"/>
  <c r="K32" i="1"/>
  <c r="J32" i="1"/>
  <c r="H32" i="1"/>
  <c r="M31" i="1"/>
  <c r="N31" i="1" s="1"/>
  <c r="L31" i="1"/>
  <c r="K31" i="1"/>
  <c r="J31" i="1"/>
  <c r="H31" i="1"/>
  <c r="L30" i="1"/>
  <c r="K30" i="1"/>
  <c r="J30" i="1"/>
  <c r="M29" i="1"/>
  <c r="N29" i="1" s="1"/>
  <c r="L29" i="1"/>
  <c r="K29" i="1"/>
  <c r="J29" i="1"/>
  <c r="H29" i="1"/>
  <c r="M28" i="1"/>
  <c r="N28" i="1" s="1"/>
  <c r="L28" i="1"/>
  <c r="K28" i="1"/>
  <c r="J28" i="1"/>
  <c r="H28" i="1"/>
  <c r="M27" i="1"/>
  <c r="N27" i="1" s="1"/>
  <c r="L27" i="1"/>
  <c r="K27" i="1"/>
  <c r="J27" i="1"/>
  <c r="H27" i="1"/>
  <c r="M26" i="1"/>
  <c r="N26" i="1" s="1"/>
  <c r="L26" i="1"/>
  <c r="K26" i="1"/>
  <c r="K39" i="1" s="1"/>
  <c r="J26" i="1"/>
  <c r="H26" i="1"/>
  <c r="O13" i="1"/>
  <c r="O9" i="1"/>
  <c r="O5" i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N18" i="1" s="1"/>
  <c r="L16" i="1"/>
  <c r="L15" i="1"/>
  <c r="L14" i="1"/>
  <c r="L13" i="1"/>
  <c r="L12" i="1"/>
  <c r="L11" i="1"/>
  <c r="L10" i="1"/>
  <c r="L9" i="1"/>
  <c r="L8" i="1"/>
  <c r="L7" i="1"/>
  <c r="L6" i="1"/>
  <c r="L5" i="1"/>
  <c r="D18" i="1"/>
  <c r="K16" i="1"/>
  <c r="O16" i="1" s="1"/>
  <c r="K15" i="1"/>
  <c r="O15" i="1" s="1"/>
  <c r="K14" i="1"/>
  <c r="O14" i="1" s="1"/>
  <c r="K13" i="1"/>
  <c r="K12" i="1"/>
  <c r="O12" i="1" s="1"/>
  <c r="K11" i="1"/>
  <c r="O11" i="1" s="1"/>
  <c r="K10" i="1"/>
  <c r="O10" i="1" s="1"/>
  <c r="K9" i="1"/>
  <c r="K8" i="1"/>
  <c r="O8" i="1" s="1"/>
  <c r="K7" i="1"/>
  <c r="O7" i="1" s="1"/>
  <c r="K6" i="1"/>
  <c r="O6" i="1" s="1"/>
  <c r="K5" i="1"/>
  <c r="J16" i="1"/>
  <c r="J15" i="1"/>
  <c r="J14" i="1"/>
  <c r="J13" i="1"/>
  <c r="J12" i="1"/>
  <c r="J11" i="1"/>
  <c r="J10" i="1"/>
  <c r="J9" i="1"/>
  <c r="J8" i="1"/>
  <c r="J7" i="1"/>
  <c r="J6" i="1"/>
  <c r="J5" i="1"/>
  <c r="W4" i="1"/>
  <c r="W5" i="1"/>
  <c r="W2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O27" i="1" l="1"/>
  <c r="O28" i="1"/>
  <c r="H30" i="1"/>
  <c r="M30" i="1"/>
  <c r="N30" i="1" s="1"/>
  <c r="O34" i="1"/>
  <c r="O35" i="1"/>
  <c r="O33" i="1"/>
  <c r="L34" i="1"/>
  <c r="O30" i="1"/>
  <c r="O31" i="1"/>
  <c r="H34" i="1"/>
  <c r="N39" i="1"/>
  <c r="K40" i="1" s="1"/>
  <c r="O29" i="1"/>
  <c r="O37" i="1"/>
  <c r="O32" i="1"/>
  <c r="O26" i="1"/>
  <c r="K18" i="1"/>
  <c r="K19" i="1" s="1"/>
</calcChain>
</file>

<file path=xl/sharedStrings.xml><?xml version="1.0" encoding="utf-8"?>
<sst xmlns="http://schemas.openxmlformats.org/spreadsheetml/2006/main" count="150" uniqueCount="81">
  <si>
    <t>OriginalCT</t>
  </si>
  <si>
    <t>high</t>
  </si>
  <si>
    <t>marginal</t>
  </si>
  <si>
    <t>low</t>
  </si>
  <si>
    <t>PolyHighResolution</t>
  </si>
  <si>
    <t>NoMinorHom</t>
  </si>
  <si>
    <t>MonoHighResolution</t>
  </si>
  <si>
    <t>CallRateBelowThreshold</t>
  </si>
  <si>
    <t>Other</t>
  </si>
  <si>
    <t>OTV</t>
  </si>
  <si>
    <t>AAvarianceX</t>
  </si>
  <si>
    <t>AAvarianceY</t>
  </si>
  <si>
    <t>ABvarianceX</t>
  </si>
  <si>
    <t>ABvarianceY</t>
  </si>
  <si>
    <t>BBvarianceX</t>
  </si>
  <si>
    <t>BBvarianceY</t>
  </si>
  <si>
    <t>count of probesets by quality_bin</t>
  </si>
  <si>
    <t>% of probesets</t>
  </si>
  <si>
    <t>count of probesets</t>
  </si>
  <si>
    <t>Stats by quality_bin</t>
  </si>
  <si>
    <t>Recommended OriginalCT</t>
  </si>
  <si>
    <t>correctly classified using only OriginalCT</t>
  </si>
  <si>
    <t>Confusion matrix</t>
  </si>
  <si>
    <t>% high and marginal quality probesets recommended</t>
  </si>
  <si>
    <t>% low quality probesets not recommended</t>
  </si>
  <si>
    <t>Y (numerical)</t>
  </si>
  <si>
    <t>X (numerical)</t>
  </si>
  <si>
    <t>p-value</t>
  </si>
  <si>
    <t>FStat</t>
  </si>
  <si>
    <t>RSq</t>
  </si>
  <si>
    <t>R</t>
  </si>
  <si>
    <t>Df</t>
  </si>
  <si>
    <t>n</t>
  </si>
  <si>
    <t>CR</t>
  </si>
  <si>
    <t>CC</t>
  </si>
  <si>
    <t>CC_het</t>
  </si>
  <si>
    <t>FLD</t>
  </si>
  <si>
    <t>HetSO</t>
  </si>
  <si>
    <t>AB.meanY.clean</t>
  </si>
  <si>
    <t>AB.varY.clean</t>
  </si>
  <si>
    <t>HomRO</t>
  </si>
  <si>
    <t>HomFLD</t>
  </si>
  <si>
    <t>AA.meanX.clean</t>
  </si>
  <si>
    <t>het_frac</t>
  </si>
  <si>
    <t>AB.varX.clean</t>
  </si>
  <si>
    <t>MinorAlleleFrequency</t>
  </si>
  <si>
    <t>H.W.p-Value</t>
  </si>
  <si>
    <t>meanY</t>
  </si>
  <si>
    <t>BB.meanX.clean</t>
  </si>
  <si>
    <t>AB.varX.Z.clean</t>
  </si>
  <si>
    <t>HomHet</t>
  </si>
  <si>
    <t>MMD</t>
  </si>
  <si>
    <t>Hom.meanY.delta</t>
  </si>
  <si>
    <t>AB.varY.Z.clean</t>
  </si>
  <si>
    <t>BB.meanY.clean</t>
  </si>
  <si>
    <t>AA.meanY.clean</t>
  </si>
  <si>
    <t>Nclus</t>
  </si>
  <si>
    <t>BB.varX.clean</t>
  </si>
  <si>
    <t>AA.varY.Z.clean</t>
  </si>
  <si>
    <t>BB.varY.Z.clean</t>
  </si>
  <si>
    <t>AA.varX.Z.clean</t>
  </si>
  <si>
    <t>BB.varX.Z.clean</t>
  </si>
  <si>
    <t>AA.varX.clean</t>
  </si>
  <si>
    <t>AA.varY.clean</t>
  </si>
  <si>
    <t>BB.varY.clean</t>
  </si>
  <si>
    <t>quality_score</t>
  </si>
  <si>
    <t>AB.meanX.abs_clean</t>
  </si>
  <si>
    <t>(Row Count)</t>
  </si>
  <si>
    <t>Count(FLD)</t>
  </si>
  <si>
    <t>Count(HomFLD)</t>
  </si>
  <si>
    <t>test low</t>
  </si>
  <si>
    <t>train low</t>
  </si>
  <si>
    <t>test high+marg</t>
  </si>
  <si>
    <t>train high+marg</t>
  </si>
  <si>
    <t>training set</t>
  </si>
  <si>
    <t>sub-sampling train high+marginal</t>
  </si>
  <si>
    <t>low % in sub-sampled training</t>
  </si>
  <si>
    <t>good</t>
  </si>
  <si>
    <t>bad</t>
  </si>
  <si>
    <t>quality_binary:</t>
  </si>
  <si>
    <r>
      <t xml:space="preserve">Stats by </t>
    </r>
    <r>
      <rPr>
        <b/>
        <sz val="11"/>
        <color theme="1"/>
        <rFont val="Calibri"/>
        <family val="2"/>
        <scheme val="minor"/>
      </rPr>
      <t>quality_binary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</si>
</sst>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2" borderId="1" xfId="2" applyBorder="1" applyAlignment="1">
      <alignment horizontal="center"/>
    </xf>
    <xf numFmtId="0" fontId="3" fillId="3" borderId="1" xfId="3" applyBorder="1" applyAlignment="1">
      <alignment horizontal="center"/>
    </xf>
    <xf numFmtId="9" fontId="0" fillId="0" borderId="1" xfId="1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 wrapText="1"/>
    </xf>
    <xf numFmtId="9" fontId="0" fillId="0" borderId="0" xfId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85CE-00D9-4A7D-9483-DF2F5E1FB187}">
  <dimension ref="A1:W40"/>
  <sheetViews>
    <sheetView tabSelected="1" zoomScale="150" zoomScaleNormal="150" workbookViewId="0">
      <selection activeCell="A24" sqref="A24"/>
    </sheetView>
  </sheetViews>
  <sheetFormatPr baseColWidth="10" defaultColWidth="8.83203125" defaultRowHeight="15" x14ac:dyDescent="0.2"/>
  <cols>
    <col min="1" max="1" width="23.5" bestFit="1" customWidth="1"/>
    <col min="2" max="2" width="23.1640625" bestFit="1" customWidth="1"/>
    <col min="3" max="5" width="11.83203125" customWidth="1"/>
    <col min="6" max="6" width="10.1640625" customWidth="1"/>
    <col min="7" max="7" width="10.83203125" customWidth="1"/>
    <col min="12" max="12" width="12.6640625" customWidth="1"/>
    <col min="13" max="13" width="13.33203125" bestFit="1" customWidth="1"/>
    <col min="14" max="15" width="13.5" customWidth="1"/>
    <col min="17" max="17" width="37.33203125" bestFit="1" customWidth="1"/>
    <col min="18" max="20" width="10.6640625" customWidth="1"/>
    <col min="22" max="22" width="49.33203125" bestFit="1" customWidth="1"/>
  </cols>
  <sheetData>
    <row r="1" spans="1:23" x14ac:dyDescent="0.2">
      <c r="C1" s="16" t="s">
        <v>19</v>
      </c>
      <c r="D1" s="16"/>
      <c r="E1" s="16"/>
      <c r="F1" s="16"/>
      <c r="G1" s="16"/>
      <c r="H1" s="16"/>
      <c r="Q1" t="s">
        <v>22</v>
      </c>
      <c r="R1" s="16" t="s">
        <v>16</v>
      </c>
      <c r="S1" s="16"/>
      <c r="T1" s="16"/>
    </row>
    <row r="2" spans="1:23" x14ac:dyDescent="0.2">
      <c r="C2" s="15" t="s">
        <v>18</v>
      </c>
      <c r="D2" s="15"/>
      <c r="E2" s="15"/>
      <c r="F2" s="16" t="s">
        <v>17</v>
      </c>
      <c r="G2" s="16"/>
      <c r="H2" s="16"/>
      <c r="J2">
        <v>0.3</v>
      </c>
      <c r="K2">
        <v>0.7</v>
      </c>
      <c r="M2" t="s">
        <v>74</v>
      </c>
      <c r="N2">
        <v>7.0000000000000007E-2</v>
      </c>
      <c r="Q2" s="2" t="s">
        <v>20</v>
      </c>
      <c r="R2" s="2" t="s">
        <v>1</v>
      </c>
      <c r="S2" s="2" t="s">
        <v>2</v>
      </c>
      <c r="T2" s="2" t="s">
        <v>3</v>
      </c>
      <c r="V2" t="s">
        <v>21</v>
      </c>
      <c r="W2" s="4">
        <f>(R4+S4+T5)/SUM(R4:T5)</f>
        <v>0.96040611021400601</v>
      </c>
    </row>
    <row r="3" spans="1:23" x14ac:dyDescent="0.2">
      <c r="B3" s="24" t="s">
        <v>79</v>
      </c>
      <c r="C3" s="22" t="s">
        <v>77</v>
      </c>
      <c r="D3" s="23"/>
      <c r="E3" s="12" t="s">
        <v>78</v>
      </c>
      <c r="F3" s="22" t="s">
        <v>77</v>
      </c>
      <c r="G3" s="23"/>
      <c r="H3" s="13" t="s">
        <v>78</v>
      </c>
      <c r="Q3" s="13"/>
      <c r="R3" s="13"/>
      <c r="S3" s="13"/>
      <c r="T3" s="13"/>
      <c r="W3" s="4"/>
    </row>
    <row r="4" spans="1:23" ht="48" x14ac:dyDescent="0.2">
      <c r="A4" t="s">
        <v>20</v>
      </c>
      <c r="B4" s="1" t="s">
        <v>0</v>
      </c>
      <c r="C4" s="2" t="s">
        <v>1</v>
      </c>
      <c r="D4" s="2" t="s">
        <v>2</v>
      </c>
      <c r="E4" s="2" t="s">
        <v>3</v>
      </c>
      <c r="F4" s="2" t="s">
        <v>1</v>
      </c>
      <c r="G4" s="2" t="s">
        <v>2</v>
      </c>
      <c r="H4" s="2" t="s">
        <v>3</v>
      </c>
      <c r="J4" s="17" t="s">
        <v>70</v>
      </c>
      <c r="K4" s="18" t="s">
        <v>71</v>
      </c>
      <c r="L4" s="17" t="s">
        <v>72</v>
      </c>
      <c r="M4" s="17" t="s">
        <v>73</v>
      </c>
      <c r="N4" s="20" t="s">
        <v>75</v>
      </c>
      <c r="O4" s="20" t="s">
        <v>76</v>
      </c>
      <c r="Q4" s="1" t="b">
        <v>1</v>
      </c>
      <c r="R4" s="5">
        <v>640680</v>
      </c>
      <c r="S4" s="5">
        <v>114454</v>
      </c>
      <c r="T4" s="6">
        <v>13462</v>
      </c>
      <c r="V4" t="s">
        <v>23</v>
      </c>
      <c r="W4" s="4">
        <f>SUM(R4:S4)/SUM(R4:S5)</f>
        <v>0.9760414647071749</v>
      </c>
    </row>
    <row r="5" spans="1:23" x14ac:dyDescent="0.2">
      <c r="A5" s="3" t="b">
        <v>1</v>
      </c>
      <c r="B5" s="1" t="s">
        <v>4</v>
      </c>
      <c r="C5" s="1">
        <v>191118</v>
      </c>
      <c r="D5" s="1">
        <v>37684</v>
      </c>
      <c r="E5" s="1">
        <v>6774</v>
      </c>
      <c r="F5" s="7">
        <f>C5/SUM($C5:$E5)</f>
        <v>0.81127958705470848</v>
      </c>
      <c r="G5" s="7">
        <f t="shared" ref="G5:G16" si="0">D5/SUM($C5:$E5)</f>
        <v>0.15996536149692669</v>
      </c>
      <c r="H5" s="7">
        <f t="shared" ref="H5:H16" si="1">E5/SUM($C5:$E5)</f>
        <v>2.8755051448364859E-2</v>
      </c>
      <c r="J5" s="19">
        <f>$J$2*E5</f>
        <v>2032.1999999999998</v>
      </c>
      <c r="K5" s="19">
        <f>$K$2*E5</f>
        <v>4741.7999999999993</v>
      </c>
      <c r="L5" s="19">
        <f>$J$2*(C5+D5)</f>
        <v>68640.599999999991</v>
      </c>
      <c r="M5" s="19">
        <f>$K$2*(C5+D5)</f>
        <v>160161.4</v>
      </c>
      <c r="N5" s="19">
        <f>M5*$N$2</f>
        <v>11211.298000000001</v>
      </c>
      <c r="O5" s="21">
        <f>K5/SUM(K5,N5)</f>
        <v>0.29723380374144254</v>
      </c>
      <c r="Q5" s="1" t="b">
        <v>0</v>
      </c>
      <c r="R5" s="6">
        <v>10491</v>
      </c>
      <c r="S5" s="6">
        <v>8045</v>
      </c>
      <c r="T5" s="5">
        <v>21023</v>
      </c>
      <c r="V5" t="s">
        <v>24</v>
      </c>
      <c r="W5" s="4">
        <f>T5/SUM(T4:T5)</f>
        <v>0.6096273742206757</v>
      </c>
    </row>
    <row r="6" spans="1:23" x14ac:dyDescent="0.2">
      <c r="A6" s="3" t="b">
        <v>1</v>
      </c>
      <c r="B6" s="1" t="s">
        <v>5</v>
      </c>
      <c r="C6" s="1">
        <v>423812</v>
      </c>
      <c r="D6" s="1">
        <v>74654</v>
      </c>
      <c r="E6" s="1">
        <v>5736</v>
      </c>
      <c r="F6" s="7">
        <f t="shared" ref="F6:F16" si="2">C6/SUM($C6:$E6)</f>
        <v>0.84055993431204157</v>
      </c>
      <c r="G6" s="7">
        <f t="shared" si="0"/>
        <v>0.14806367289300718</v>
      </c>
      <c r="H6" s="7">
        <f t="shared" si="1"/>
        <v>1.1376392794951231E-2</v>
      </c>
      <c r="J6" s="19">
        <f t="shared" ref="J6:J16" si="3">$J$2*E6</f>
        <v>1720.8</v>
      </c>
      <c r="K6" s="19">
        <f t="shared" ref="K6:K16" si="4">$K$2*E6</f>
        <v>4015.2</v>
      </c>
      <c r="L6" s="19">
        <f t="shared" ref="L6:L16" si="5">$J$2*(C6+D6)</f>
        <v>149539.79999999999</v>
      </c>
      <c r="M6" s="19">
        <f t="shared" ref="M6:M16" si="6">$K$2*(C6+D6)</f>
        <v>348926.19999999995</v>
      </c>
      <c r="N6" s="19">
        <f t="shared" ref="N6:N16" si="7">M6*$N$2</f>
        <v>24424.833999999999</v>
      </c>
      <c r="O6" s="21">
        <f t="shared" ref="O6:O16" si="8">K6/SUM(K6,N6)</f>
        <v>0.14118126581705212</v>
      </c>
    </row>
    <row r="7" spans="1:23" x14ac:dyDescent="0.2">
      <c r="A7" s="3" t="b">
        <v>1</v>
      </c>
      <c r="B7" s="1" t="s">
        <v>6</v>
      </c>
      <c r="C7" s="1">
        <v>25750</v>
      </c>
      <c r="D7" s="1">
        <v>2116</v>
      </c>
      <c r="E7" s="1">
        <v>952</v>
      </c>
      <c r="F7" s="7">
        <f t="shared" si="2"/>
        <v>0.89353876049691161</v>
      </c>
      <c r="G7" s="7">
        <f t="shared" si="0"/>
        <v>7.3426330765493791E-2</v>
      </c>
      <c r="H7" s="7">
        <f t="shared" si="1"/>
        <v>3.3034908737594557E-2</v>
      </c>
      <c r="J7" s="19">
        <f t="shared" si="3"/>
        <v>285.59999999999997</v>
      </c>
      <c r="K7" s="19">
        <f t="shared" si="4"/>
        <v>666.4</v>
      </c>
      <c r="L7" s="19">
        <f t="shared" si="5"/>
        <v>8359.7999999999993</v>
      </c>
      <c r="M7" s="19">
        <f t="shared" si="6"/>
        <v>19506.199999999997</v>
      </c>
      <c r="N7" s="19">
        <f t="shared" si="7"/>
        <v>1365.434</v>
      </c>
      <c r="O7" s="21">
        <f t="shared" si="8"/>
        <v>0.32797954951044228</v>
      </c>
    </row>
    <row r="8" spans="1:23" x14ac:dyDescent="0.2">
      <c r="A8" s="3" t="b">
        <v>0</v>
      </c>
      <c r="B8" s="1" t="s">
        <v>7</v>
      </c>
      <c r="C8" s="1"/>
      <c r="D8" s="1"/>
      <c r="E8" s="1">
        <v>2082</v>
      </c>
      <c r="F8" s="7">
        <f t="shared" si="2"/>
        <v>0</v>
      </c>
      <c r="G8" s="7">
        <f t="shared" si="0"/>
        <v>0</v>
      </c>
      <c r="H8" s="7">
        <f t="shared" si="1"/>
        <v>1</v>
      </c>
      <c r="J8" s="19">
        <f t="shared" si="3"/>
        <v>624.6</v>
      </c>
      <c r="K8" s="19">
        <f t="shared" si="4"/>
        <v>1457.3999999999999</v>
      </c>
      <c r="L8" s="19">
        <f t="shared" si="5"/>
        <v>0</v>
      </c>
      <c r="M8" s="19">
        <f t="shared" si="6"/>
        <v>0</v>
      </c>
      <c r="N8" s="19">
        <f t="shared" si="7"/>
        <v>0</v>
      </c>
      <c r="O8" s="21">
        <f t="shared" si="8"/>
        <v>1</v>
      </c>
    </row>
    <row r="9" spans="1:23" x14ac:dyDescent="0.2">
      <c r="A9" s="3" t="b">
        <v>0</v>
      </c>
      <c r="B9" s="1" t="s">
        <v>8</v>
      </c>
      <c r="C9" s="1">
        <v>3795</v>
      </c>
      <c r="D9" s="1">
        <v>4382</v>
      </c>
      <c r="E9" s="1">
        <v>16754</v>
      </c>
      <c r="F9" s="7">
        <f t="shared" si="2"/>
        <v>0.15222012755204364</v>
      </c>
      <c r="G9" s="7">
        <f t="shared" si="0"/>
        <v>0.17576511170831494</v>
      </c>
      <c r="H9" s="7">
        <f t="shared" si="1"/>
        <v>0.67201476073964139</v>
      </c>
      <c r="J9" s="19">
        <f t="shared" si="3"/>
        <v>5026.2</v>
      </c>
      <c r="K9" s="19">
        <f t="shared" si="4"/>
        <v>11727.8</v>
      </c>
      <c r="L9" s="19">
        <f t="shared" si="5"/>
        <v>2453.1</v>
      </c>
      <c r="M9" s="19">
        <f t="shared" si="6"/>
        <v>5723.9</v>
      </c>
      <c r="N9" s="19">
        <f t="shared" si="7"/>
        <v>400.673</v>
      </c>
      <c r="O9" s="21">
        <f t="shared" si="8"/>
        <v>0.96696426664758206</v>
      </c>
    </row>
    <row r="10" spans="1:23" x14ac:dyDescent="0.2">
      <c r="A10" s="3" t="b">
        <v>0</v>
      </c>
      <c r="B10" s="1" t="s">
        <v>9</v>
      </c>
      <c r="C10" s="1">
        <v>318</v>
      </c>
      <c r="D10" s="1">
        <v>610</v>
      </c>
      <c r="E10" s="1">
        <v>1026</v>
      </c>
      <c r="F10" s="7">
        <f t="shared" si="2"/>
        <v>0.16274309109518936</v>
      </c>
      <c r="G10" s="7">
        <f t="shared" si="0"/>
        <v>0.31218014329580346</v>
      </c>
      <c r="H10" s="7">
        <f t="shared" si="1"/>
        <v>0.52507676560900718</v>
      </c>
      <c r="J10" s="19">
        <f t="shared" si="3"/>
        <v>307.8</v>
      </c>
      <c r="K10" s="19">
        <f t="shared" si="4"/>
        <v>718.19999999999993</v>
      </c>
      <c r="L10" s="19">
        <f t="shared" si="5"/>
        <v>278.39999999999998</v>
      </c>
      <c r="M10" s="19">
        <f t="shared" si="6"/>
        <v>649.59999999999991</v>
      </c>
      <c r="N10" s="19">
        <f t="shared" si="7"/>
        <v>45.472000000000001</v>
      </c>
      <c r="O10" s="21">
        <f t="shared" si="8"/>
        <v>0.94045611204810442</v>
      </c>
    </row>
    <row r="11" spans="1:23" x14ac:dyDescent="0.2">
      <c r="A11" s="3" t="b">
        <v>0</v>
      </c>
      <c r="B11" s="1" t="s">
        <v>10</v>
      </c>
      <c r="C11" s="1">
        <v>671</v>
      </c>
      <c r="D11" s="1">
        <v>141</v>
      </c>
      <c r="E11" s="1">
        <v>74</v>
      </c>
      <c r="F11" s="7">
        <f t="shared" si="2"/>
        <v>0.7573363431151241</v>
      </c>
      <c r="G11" s="7">
        <f t="shared" si="0"/>
        <v>0.15914221218961624</v>
      </c>
      <c r="H11" s="7">
        <f t="shared" si="1"/>
        <v>8.35214446952596E-2</v>
      </c>
      <c r="J11" s="19">
        <f t="shared" si="3"/>
        <v>22.2</v>
      </c>
      <c r="K11" s="19">
        <f t="shared" si="4"/>
        <v>51.8</v>
      </c>
      <c r="L11" s="19">
        <f t="shared" si="5"/>
        <v>243.6</v>
      </c>
      <c r="M11" s="19">
        <f t="shared" si="6"/>
        <v>568.4</v>
      </c>
      <c r="N11" s="19">
        <f t="shared" si="7"/>
        <v>39.788000000000004</v>
      </c>
      <c r="O11" s="21">
        <f t="shared" si="8"/>
        <v>0.56557627636808316</v>
      </c>
    </row>
    <row r="12" spans="1:23" x14ac:dyDescent="0.2">
      <c r="A12" s="3" t="b">
        <v>0</v>
      </c>
      <c r="B12" s="1" t="s">
        <v>11</v>
      </c>
      <c r="C12" s="1">
        <v>1125</v>
      </c>
      <c r="D12" s="1">
        <v>260</v>
      </c>
      <c r="E12" s="1">
        <v>73</v>
      </c>
      <c r="F12" s="7">
        <f t="shared" si="2"/>
        <v>0.77160493827160492</v>
      </c>
      <c r="G12" s="7">
        <f t="shared" si="0"/>
        <v>0.17832647462277093</v>
      </c>
      <c r="H12" s="7">
        <f t="shared" si="1"/>
        <v>5.0068587105624146E-2</v>
      </c>
      <c r="J12" s="19">
        <f t="shared" si="3"/>
        <v>21.9</v>
      </c>
      <c r="K12" s="19">
        <f t="shared" si="4"/>
        <v>51.099999999999994</v>
      </c>
      <c r="L12" s="19">
        <f t="shared" si="5"/>
        <v>415.5</v>
      </c>
      <c r="M12" s="19">
        <f t="shared" si="6"/>
        <v>969.49999999999989</v>
      </c>
      <c r="N12" s="19">
        <f t="shared" si="7"/>
        <v>67.864999999999995</v>
      </c>
      <c r="O12" s="21">
        <f t="shared" si="8"/>
        <v>0.42953809944101207</v>
      </c>
    </row>
    <row r="13" spans="1:23" x14ac:dyDescent="0.2">
      <c r="A13" s="3" t="b">
        <v>0</v>
      </c>
      <c r="B13" s="1" t="s">
        <v>12</v>
      </c>
      <c r="C13" s="1">
        <v>1244</v>
      </c>
      <c r="D13" s="1">
        <v>1007</v>
      </c>
      <c r="E13" s="1">
        <v>256</v>
      </c>
      <c r="F13" s="7">
        <f t="shared" si="2"/>
        <v>0.49621061029118468</v>
      </c>
      <c r="G13" s="7">
        <f t="shared" si="0"/>
        <v>0.40167530913442362</v>
      </c>
      <c r="H13" s="7">
        <f t="shared" si="1"/>
        <v>0.1021140805743917</v>
      </c>
      <c r="J13" s="19">
        <f t="shared" si="3"/>
        <v>76.8</v>
      </c>
      <c r="K13" s="19">
        <f t="shared" si="4"/>
        <v>179.2</v>
      </c>
      <c r="L13" s="19">
        <f t="shared" si="5"/>
        <v>675.3</v>
      </c>
      <c r="M13" s="19">
        <f t="shared" si="6"/>
        <v>1575.6999999999998</v>
      </c>
      <c r="N13" s="19">
        <f t="shared" si="7"/>
        <v>110.29899999999999</v>
      </c>
      <c r="O13" s="21">
        <f t="shared" si="8"/>
        <v>0.61900041105496051</v>
      </c>
    </row>
    <row r="14" spans="1:23" x14ac:dyDescent="0.2">
      <c r="A14" s="3" t="b">
        <v>0</v>
      </c>
      <c r="B14" s="1" t="s">
        <v>13</v>
      </c>
      <c r="C14" s="1">
        <v>1263</v>
      </c>
      <c r="D14" s="1">
        <v>1061</v>
      </c>
      <c r="E14" s="1">
        <v>549</v>
      </c>
      <c r="F14" s="7">
        <f t="shared" si="2"/>
        <v>0.43961016359206406</v>
      </c>
      <c r="G14" s="7">
        <f t="shared" si="0"/>
        <v>0.36930038287504352</v>
      </c>
      <c r="H14" s="7">
        <f t="shared" si="1"/>
        <v>0.19108945353289244</v>
      </c>
      <c r="J14" s="19">
        <f t="shared" si="3"/>
        <v>164.7</v>
      </c>
      <c r="K14" s="19">
        <f t="shared" si="4"/>
        <v>384.29999999999995</v>
      </c>
      <c r="L14" s="19">
        <f t="shared" si="5"/>
        <v>697.19999999999993</v>
      </c>
      <c r="M14" s="19">
        <f t="shared" si="6"/>
        <v>1626.8</v>
      </c>
      <c r="N14" s="19">
        <f t="shared" si="7"/>
        <v>113.876</v>
      </c>
      <c r="O14" s="21">
        <f t="shared" si="8"/>
        <v>0.77141411870503596</v>
      </c>
    </row>
    <row r="15" spans="1:23" x14ac:dyDescent="0.2">
      <c r="A15" s="3" t="b">
        <v>0</v>
      </c>
      <c r="B15" s="1" t="s">
        <v>14</v>
      </c>
      <c r="C15" s="1">
        <v>1094</v>
      </c>
      <c r="D15" s="1">
        <v>265</v>
      </c>
      <c r="E15" s="1">
        <v>67</v>
      </c>
      <c r="F15" s="7">
        <f t="shared" si="2"/>
        <v>0.76718092566619911</v>
      </c>
      <c r="G15" s="7">
        <f t="shared" si="0"/>
        <v>0.18583450210378682</v>
      </c>
      <c r="H15" s="7">
        <f t="shared" si="1"/>
        <v>4.6984572230014024E-2</v>
      </c>
      <c r="J15" s="19">
        <f t="shared" si="3"/>
        <v>20.099999999999998</v>
      </c>
      <c r="K15" s="19">
        <f t="shared" si="4"/>
        <v>46.9</v>
      </c>
      <c r="L15" s="19">
        <f t="shared" si="5"/>
        <v>407.7</v>
      </c>
      <c r="M15" s="19">
        <f t="shared" si="6"/>
        <v>951.3</v>
      </c>
      <c r="N15" s="19">
        <f t="shared" si="7"/>
        <v>66.591000000000008</v>
      </c>
      <c r="O15" s="21">
        <f t="shared" si="8"/>
        <v>0.41324862764448278</v>
      </c>
    </row>
    <row r="16" spans="1:23" x14ac:dyDescent="0.2">
      <c r="A16" s="3" t="b">
        <v>0</v>
      </c>
      <c r="B16" s="1" t="s">
        <v>15</v>
      </c>
      <c r="C16" s="1">
        <v>981</v>
      </c>
      <c r="D16" s="1">
        <v>319</v>
      </c>
      <c r="E16" s="1">
        <v>142</v>
      </c>
      <c r="F16" s="7">
        <f t="shared" si="2"/>
        <v>0.68030513176144247</v>
      </c>
      <c r="G16" s="7">
        <f t="shared" si="0"/>
        <v>0.22122052704576978</v>
      </c>
      <c r="H16" s="7">
        <f t="shared" si="1"/>
        <v>9.8474341192787793E-2</v>
      </c>
      <c r="J16" s="19">
        <f t="shared" si="3"/>
        <v>42.6</v>
      </c>
      <c r="K16" s="19">
        <f t="shared" si="4"/>
        <v>99.399999999999991</v>
      </c>
      <c r="L16" s="19">
        <f t="shared" si="5"/>
        <v>390</v>
      </c>
      <c r="M16" s="19">
        <f t="shared" si="6"/>
        <v>909.99999999999989</v>
      </c>
      <c r="N16" s="19">
        <f t="shared" si="7"/>
        <v>63.699999999999996</v>
      </c>
      <c r="O16" s="21">
        <f t="shared" si="8"/>
        <v>0.6094420600858369</v>
      </c>
    </row>
    <row r="18" spans="1:15" x14ac:dyDescent="0.2">
      <c r="D18">
        <f>0.7*SUM(C5:D16)</f>
        <v>541569</v>
      </c>
      <c r="K18">
        <f>SUM(K5:K16)</f>
        <v>24139.5</v>
      </c>
      <c r="N18" s="19">
        <f>SUM(N5:N16)</f>
        <v>37909.829999999994</v>
      </c>
    </row>
    <row r="19" spans="1:15" x14ac:dyDescent="0.2">
      <c r="K19">
        <f>K18/SUM(K18,N18)</f>
        <v>0.38903723859709688</v>
      </c>
    </row>
    <row r="22" spans="1:15" x14ac:dyDescent="0.2">
      <c r="C22" s="16" t="s">
        <v>80</v>
      </c>
      <c r="D22" s="16"/>
      <c r="E22" s="16"/>
      <c r="F22" s="16"/>
      <c r="G22" s="16"/>
      <c r="H22" s="16"/>
    </row>
    <row r="23" spans="1:15" x14ac:dyDescent="0.2">
      <c r="C23" s="15" t="s">
        <v>18</v>
      </c>
      <c r="D23" s="15"/>
      <c r="E23" s="15"/>
      <c r="F23" s="16" t="s">
        <v>17</v>
      </c>
      <c r="G23" s="16"/>
      <c r="H23" s="16"/>
      <c r="J23">
        <v>0.3</v>
      </c>
      <c r="K23">
        <v>0.7</v>
      </c>
      <c r="M23" t="s">
        <v>74</v>
      </c>
      <c r="N23">
        <v>7.0000000000000007E-2</v>
      </c>
    </row>
    <row r="24" spans="1:15" x14ac:dyDescent="0.2">
      <c r="B24" s="24"/>
    </row>
    <row r="25" spans="1:15" ht="48" x14ac:dyDescent="0.2">
      <c r="A25" t="s">
        <v>20</v>
      </c>
      <c r="B25" s="1" t="s">
        <v>0</v>
      </c>
      <c r="C25" s="13"/>
      <c r="D25" s="25" t="s">
        <v>77</v>
      </c>
      <c r="E25" s="13" t="s">
        <v>78</v>
      </c>
      <c r="G25" s="25" t="s">
        <v>77</v>
      </c>
      <c r="H25" s="13" t="s">
        <v>78</v>
      </c>
      <c r="J25" s="17" t="s">
        <v>70</v>
      </c>
      <c r="K25" s="18" t="s">
        <v>71</v>
      </c>
      <c r="L25" s="17" t="s">
        <v>72</v>
      </c>
      <c r="M25" s="17" t="s">
        <v>73</v>
      </c>
      <c r="N25" s="20" t="s">
        <v>75</v>
      </c>
      <c r="O25" s="20" t="s">
        <v>76</v>
      </c>
    </row>
    <row r="26" spans="1:15" x14ac:dyDescent="0.2">
      <c r="A26" s="3" t="b">
        <v>1</v>
      </c>
      <c r="B26" s="1" t="s">
        <v>4</v>
      </c>
      <c r="C26" s="1"/>
      <c r="D26" s="1">
        <f>D5+C5</f>
        <v>228802</v>
      </c>
      <c r="E26" s="1">
        <v>6774</v>
      </c>
      <c r="G26" s="7">
        <f>D26/SUM($D26:$E26)</f>
        <v>0.97124494855163512</v>
      </c>
      <c r="H26" s="7">
        <f t="shared" ref="H26:H37" si="9">E26/SUM($C26:$E26)</f>
        <v>2.8755051448364859E-2</v>
      </c>
      <c r="J26" s="19">
        <f>$J$2*E26</f>
        <v>2032.1999999999998</v>
      </c>
      <c r="K26" s="19">
        <f>$K$2*E26</f>
        <v>4741.7999999999993</v>
      </c>
      <c r="L26" s="19">
        <f>$J$2*(C26+D26)</f>
        <v>68640.599999999991</v>
      </c>
      <c r="M26" s="19">
        <f>$K$2*(C26+D26)</f>
        <v>160161.4</v>
      </c>
      <c r="N26" s="19">
        <f>M26*$N$2</f>
        <v>11211.298000000001</v>
      </c>
      <c r="O26" s="21">
        <f>K26/SUM(K26,N26)</f>
        <v>0.29723380374144254</v>
      </c>
    </row>
    <row r="27" spans="1:15" x14ac:dyDescent="0.2">
      <c r="A27" s="3" t="b">
        <v>1</v>
      </c>
      <c r="B27" s="1" t="s">
        <v>5</v>
      </c>
      <c r="C27" s="1"/>
      <c r="D27" s="1">
        <f t="shared" ref="D27:D37" si="10">D6+C6</f>
        <v>498466</v>
      </c>
      <c r="E27" s="1">
        <v>5736</v>
      </c>
      <c r="G27" s="7">
        <f t="shared" ref="G27:G37" si="11">D27/SUM($D27:$E27)</f>
        <v>0.98862360720504872</v>
      </c>
      <c r="H27" s="7">
        <f t="shared" si="9"/>
        <v>1.1376392794951231E-2</v>
      </c>
      <c r="J27" s="19">
        <f t="shared" ref="J27:J37" si="12">$J$2*E27</f>
        <v>1720.8</v>
      </c>
      <c r="K27" s="19">
        <f t="shared" ref="K27:K37" si="13">$K$2*E27</f>
        <v>4015.2</v>
      </c>
      <c r="L27" s="19">
        <f t="shared" ref="L27:L37" si="14">$J$2*(C27+D27)</f>
        <v>149539.79999999999</v>
      </c>
      <c r="M27" s="19">
        <f t="shared" ref="M27:M37" si="15">$K$2*(C27+D27)</f>
        <v>348926.19999999995</v>
      </c>
      <c r="N27" s="19">
        <f t="shared" ref="N27:N37" si="16">M27*$N$2</f>
        <v>24424.833999999999</v>
      </c>
      <c r="O27" s="21">
        <f t="shared" ref="O27:O37" si="17">K27/SUM(K27,N27)</f>
        <v>0.14118126581705212</v>
      </c>
    </row>
    <row r="28" spans="1:15" x14ac:dyDescent="0.2">
      <c r="A28" s="3" t="b">
        <v>1</v>
      </c>
      <c r="B28" s="1" t="s">
        <v>6</v>
      </c>
      <c r="C28" s="1"/>
      <c r="D28" s="1">
        <f t="shared" si="10"/>
        <v>27866</v>
      </c>
      <c r="E28" s="1">
        <v>952</v>
      </c>
      <c r="G28" s="7">
        <f t="shared" si="11"/>
        <v>0.96696509126240549</v>
      </c>
      <c r="H28" s="7">
        <f t="shared" si="9"/>
        <v>3.3034908737594557E-2</v>
      </c>
      <c r="J28" s="19">
        <f t="shared" si="12"/>
        <v>285.59999999999997</v>
      </c>
      <c r="K28" s="19">
        <f t="shared" si="13"/>
        <v>666.4</v>
      </c>
      <c r="L28" s="19">
        <f t="shared" si="14"/>
        <v>8359.7999999999993</v>
      </c>
      <c r="M28" s="19">
        <f t="shared" si="15"/>
        <v>19506.199999999997</v>
      </c>
      <c r="N28" s="19">
        <f t="shared" si="16"/>
        <v>1365.434</v>
      </c>
      <c r="O28" s="21">
        <f t="shared" si="17"/>
        <v>0.32797954951044228</v>
      </c>
    </row>
    <row r="29" spans="1:15" x14ac:dyDescent="0.2">
      <c r="A29" s="3" t="b">
        <v>0</v>
      </c>
      <c r="B29" s="1" t="s">
        <v>7</v>
      </c>
      <c r="C29" s="1"/>
      <c r="D29" s="1">
        <f t="shared" si="10"/>
        <v>0</v>
      </c>
      <c r="E29" s="1">
        <v>2082</v>
      </c>
      <c r="G29" s="7">
        <f t="shared" si="11"/>
        <v>0</v>
      </c>
      <c r="H29" s="7">
        <f t="shared" si="9"/>
        <v>1</v>
      </c>
      <c r="J29" s="19">
        <f t="shared" si="12"/>
        <v>624.6</v>
      </c>
      <c r="K29" s="19">
        <f t="shared" si="13"/>
        <v>1457.3999999999999</v>
      </c>
      <c r="L29" s="19">
        <f t="shared" si="14"/>
        <v>0</v>
      </c>
      <c r="M29" s="19">
        <f t="shared" si="15"/>
        <v>0</v>
      </c>
      <c r="N29" s="19">
        <f t="shared" si="16"/>
        <v>0</v>
      </c>
      <c r="O29" s="21">
        <f t="shared" si="17"/>
        <v>1</v>
      </c>
    </row>
    <row r="30" spans="1:15" x14ac:dyDescent="0.2">
      <c r="A30" s="3" t="b">
        <v>0</v>
      </c>
      <c r="B30" s="1" t="s">
        <v>8</v>
      </c>
      <c r="C30" s="1"/>
      <c r="D30" s="1">
        <f t="shared" si="10"/>
        <v>8177</v>
      </c>
      <c r="E30" s="1">
        <v>16754</v>
      </c>
      <c r="G30" s="7">
        <f t="shared" si="11"/>
        <v>0.32798523926035861</v>
      </c>
      <c r="H30" s="7">
        <f t="shared" si="9"/>
        <v>0.67201476073964139</v>
      </c>
      <c r="J30" s="19">
        <f t="shared" si="12"/>
        <v>5026.2</v>
      </c>
      <c r="K30" s="19">
        <f t="shared" si="13"/>
        <v>11727.8</v>
      </c>
      <c r="L30" s="19">
        <f t="shared" si="14"/>
        <v>2453.1</v>
      </c>
      <c r="M30" s="19">
        <f t="shared" si="15"/>
        <v>5723.9</v>
      </c>
      <c r="N30" s="19">
        <f t="shared" si="16"/>
        <v>400.673</v>
      </c>
      <c r="O30" s="21">
        <f t="shared" si="17"/>
        <v>0.96696426664758206</v>
      </c>
    </row>
    <row r="31" spans="1:15" x14ac:dyDescent="0.2">
      <c r="A31" s="3" t="b">
        <v>0</v>
      </c>
      <c r="B31" s="1" t="s">
        <v>9</v>
      </c>
      <c r="C31" s="1"/>
      <c r="D31" s="1">
        <f t="shared" si="10"/>
        <v>928</v>
      </c>
      <c r="E31" s="1">
        <v>1026</v>
      </c>
      <c r="G31" s="7">
        <f t="shared" si="11"/>
        <v>0.47492323439099282</v>
      </c>
      <c r="H31" s="7">
        <f t="shared" si="9"/>
        <v>0.52507676560900718</v>
      </c>
      <c r="J31" s="19">
        <f t="shared" si="12"/>
        <v>307.8</v>
      </c>
      <c r="K31" s="19">
        <f t="shared" si="13"/>
        <v>718.19999999999993</v>
      </c>
      <c r="L31" s="19">
        <f t="shared" si="14"/>
        <v>278.39999999999998</v>
      </c>
      <c r="M31" s="19">
        <f t="shared" si="15"/>
        <v>649.59999999999991</v>
      </c>
      <c r="N31" s="19">
        <f t="shared" si="16"/>
        <v>45.472000000000001</v>
      </c>
      <c r="O31" s="21">
        <f t="shared" si="17"/>
        <v>0.94045611204810442</v>
      </c>
    </row>
    <row r="32" spans="1:15" x14ac:dyDescent="0.2">
      <c r="A32" s="3" t="b">
        <v>0</v>
      </c>
      <c r="B32" s="1" t="s">
        <v>10</v>
      </c>
      <c r="C32" s="1"/>
      <c r="D32" s="1">
        <f t="shared" si="10"/>
        <v>812</v>
      </c>
      <c r="E32" s="1">
        <v>74</v>
      </c>
      <c r="G32" s="7">
        <f t="shared" si="11"/>
        <v>0.91647855530474043</v>
      </c>
      <c r="H32" s="7">
        <f t="shared" si="9"/>
        <v>8.35214446952596E-2</v>
      </c>
      <c r="J32" s="19">
        <f t="shared" si="12"/>
        <v>22.2</v>
      </c>
      <c r="K32" s="19">
        <f t="shared" si="13"/>
        <v>51.8</v>
      </c>
      <c r="L32" s="19">
        <f t="shared" si="14"/>
        <v>243.6</v>
      </c>
      <c r="M32" s="19">
        <f t="shared" si="15"/>
        <v>568.4</v>
      </c>
      <c r="N32" s="19">
        <f t="shared" si="16"/>
        <v>39.788000000000004</v>
      </c>
      <c r="O32" s="21">
        <f t="shared" si="17"/>
        <v>0.56557627636808316</v>
      </c>
    </row>
    <row r="33" spans="1:15" x14ac:dyDescent="0.2">
      <c r="A33" s="3" t="b">
        <v>0</v>
      </c>
      <c r="B33" s="1" t="s">
        <v>11</v>
      </c>
      <c r="C33" s="1"/>
      <c r="D33" s="1">
        <f t="shared" si="10"/>
        <v>1385</v>
      </c>
      <c r="E33" s="1">
        <v>73</v>
      </c>
      <c r="G33" s="7">
        <f t="shared" si="11"/>
        <v>0.94993141289437588</v>
      </c>
      <c r="H33" s="7">
        <f t="shared" si="9"/>
        <v>5.0068587105624146E-2</v>
      </c>
      <c r="J33" s="19">
        <f t="shared" si="12"/>
        <v>21.9</v>
      </c>
      <c r="K33" s="19">
        <f t="shared" si="13"/>
        <v>51.099999999999994</v>
      </c>
      <c r="L33" s="19">
        <f t="shared" si="14"/>
        <v>415.5</v>
      </c>
      <c r="M33" s="19">
        <f t="shared" si="15"/>
        <v>969.49999999999989</v>
      </c>
      <c r="N33" s="19">
        <f t="shared" si="16"/>
        <v>67.864999999999995</v>
      </c>
      <c r="O33" s="21">
        <f t="shared" si="17"/>
        <v>0.42953809944101207</v>
      </c>
    </row>
    <row r="34" spans="1:15" x14ac:dyDescent="0.2">
      <c r="A34" s="3" t="b">
        <v>0</v>
      </c>
      <c r="B34" s="1" t="s">
        <v>12</v>
      </c>
      <c r="C34" s="1"/>
      <c r="D34" s="1">
        <f t="shared" si="10"/>
        <v>2251</v>
      </c>
      <c r="E34" s="1">
        <v>256</v>
      </c>
      <c r="G34" s="7">
        <f t="shared" si="11"/>
        <v>0.89788591942560825</v>
      </c>
      <c r="H34" s="7">
        <f t="shared" si="9"/>
        <v>0.1021140805743917</v>
      </c>
      <c r="J34" s="19">
        <f t="shared" si="12"/>
        <v>76.8</v>
      </c>
      <c r="K34" s="19">
        <f t="shared" si="13"/>
        <v>179.2</v>
      </c>
      <c r="L34" s="19">
        <f t="shared" si="14"/>
        <v>675.3</v>
      </c>
      <c r="M34" s="19">
        <f t="shared" si="15"/>
        <v>1575.6999999999998</v>
      </c>
      <c r="N34" s="19">
        <f t="shared" si="16"/>
        <v>110.29899999999999</v>
      </c>
      <c r="O34" s="21">
        <f t="shared" si="17"/>
        <v>0.61900041105496051</v>
      </c>
    </row>
    <row r="35" spans="1:15" x14ac:dyDescent="0.2">
      <c r="A35" s="3" t="b">
        <v>0</v>
      </c>
      <c r="B35" s="1" t="s">
        <v>13</v>
      </c>
      <c r="C35" s="1"/>
      <c r="D35" s="1">
        <f t="shared" si="10"/>
        <v>2324</v>
      </c>
      <c r="E35" s="1">
        <v>549</v>
      </c>
      <c r="G35" s="7">
        <f t="shared" si="11"/>
        <v>0.80891054646710758</v>
      </c>
      <c r="H35" s="7">
        <f t="shared" si="9"/>
        <v>0.19108945353289244</v>
      </c>
      <c r="J35" s="19">
        <f t="shared" si="12"/>
        <v>164.7</v>
      </c>
      <c r="K35" s="19">
        <f t="shared" si="13"/>
        <v>384.29999999999995</v>
      </c>
      <c r="L35" s="19">
        <f t="shared" si="14"/>
        <v>697.19999999999993</v>
      </c>
      <c r="M35" s="19">
        <f t="shared" si="15"/>
        <v>1626.8</v>
      </c>
      <c r="N35" s="19">
        <f t="shared" si="16"/>
        <v>113.876</v>
      </c>
      <c r="O35" s="21">
        <f t="shared" si="17"/>
        <v>0.77141411870503596</v>
      </c>
    </row>
    <row r="36" spans="1:15" x14ac:dyDescent="0.2">
      <c r="A36" s="3" t="b">
        <v>0</v>
      </c>
      <c r="B36" s="1" t="s">
        <v>14</v>
      </c>
      <c r="C36" s="1"/>
      <c r="D36" s="1">
        <f t="shared" si="10"/>
        <v>1359</v>
      </c>
      <c r="E36" s="1">
        <v>67</v>
      </c>
      <c r="G36" s="7">
        <f t="shared" si="11"/>
        <v>0.95301542776998593</v>
      </c>
      <c r="H36" s="7">
        <f t="shared" si="9"/>
        <v>4.6984572230014024E-2</v>
      </c>
      <c r="J36" s="19">
        <f t="shared" si="12"/>
        <v>20.099999999999998</v>
      </c>
      <c r="K36" s="19">
        <f t="shared" si="13"/>
        <v>46.9</v>
      </c>
      <c r="L36" s="19">
        <f t="shared" si="14"/>
        <v>407.7</v>
      </c>
      <c r="M36" s="19">
        <f t="shared" si="15"/>
        <v>951.3</v>
      </c>
      <c r="N36" s="19">
        <f t="shared" si="16"/>
        <v>66.591000000000008</v>
      </c>
      <c r="O36" s="21">
        <f t="shared" si="17"/>
        <v>0.41324862764448278</v>
      </c>
    </row>
    <row r="37" spans="1:15" x14ac:dyDescent="0.2">
      <c r="A37" s="3" t="b">
        <v>0</v>
      </c>
      <c r="B37" s="1" t="s">
        <v>15</v>
      </c>
      <c r="C37" s="1"/>
      <c r="D37" s="1">
        <f t="shared" si="10"/>
        <v>1300</v>
      </c>
      <c r="E37" s="1">
        <v>142</v>
      </c>
      <c r="G37" s="7">
        <f t="shared" si="11"/>
        <v>0.90152565880721225</v>
      </c>
      <c r="H37" s="7">
        <f t="shared" si="9"/>
        <v>9.8474341192787793E-2</v>
      </c>
      <c r="J37" s="19">
        <f t="shared" si="12"/>
        <v>42.6</v>
      </c>
      <c r="K37" s="19">
        <f t="shared" si="13"/>
        <v>99.399999999999991</v>
      </c>
      <c r="L37" s="19">
        <f t="shared" si="14"/>
        <v>390</v>
      </c>
      <c r="M37" s="19">
        <f t="shared" si="15"/>
        <v>909.99999999999989</v>
      </c>
      <c r="N37" s="19">
        <f t="shared" si="16"/>
        <v>63.699999999999996</v>
      </c>
      <c r="O37" s="21">
        <f t="shared" si="17"/>
        <v>0.6094420600858369</v>
      </c>
    </row>
    <row r="39" spans="1:15" x14ac:dyDescent="0.2">
      <c r="D39">
        <f>0.7*SUM(C26:D37)</f>
        <v>541569</v>
      </c>
      <c r="K39">
        <f>SUM(K26:K37)</f>
        <v>24139.5</v>
      </c>
      <c r="N39" s="19">
        <f>SUM(N26:N37)</f>
        <v>37909.829999999994</v>
      </c>
    </row>
    <row r="40" spans="1:15" x14ac:dyDescent="0.2">
      <c r="K40">
        <f>K39/SUM(K39,N39)</f>
        <v>0.38903723859709688</v>
      </c>
    </row>
  </sheetData>
  <mergeCells count="9">
    <mergeCell ref="C22:H22"/>
    <mergeCell ref="C23:E23"/>
    <mergeCell ref="F23:H23"/>
    <mergeCell ref="C2:E2"/>
    <mergeCell ref="F2:H2"/>
    <mergeCell ref="C1:H1"/>
    <mergeCell ref="R1:T1"/>
    <mergeCell ref="C3:D3"/>
    <mergeCell ref="F3:G3"/>
  </mergeCells>
  <conditionalFormatting sqref="F5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C993-23A5-4E23-839F-4E2DCFEFB39F}">
  <dimension ref="A1:H34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12.83203125" bestFit="1" customWidth="1"/>
    <col min="2" max="2" width="21.1640625" bestFit="1" customWidth="1"/>
    <col min="3" max="3" width="9.33203125" bestFit="1" customWidth="1"/>
    <col min="4" max="5" width="12" bestFit="1" customWidth="1"/>
    <col min="6" max="6" width="12.6640625" bestFit="1" customWidth="1"/>
    <col min="7" max="8" width="7" bestFit="1" customWidth="1"/>
  </cols>
  <sheetData>
    <row r="1" spans="1:8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x14ac:dyDescent="0.2">
      <c r="A2" s="1" t="s">
        <v>65</v>
      </c>
      <c r="B2" s="1" t="s">
        <v>33</v>
      </c>
      <c r="C2" s="8">
        <v>0</v>
      </c>
      <c r="D2" s="10">
        <v>1010039.1753791301</v>
      </c>
      <c r="E2" s="9">
        <v>0.55551838197112302</v>
      </c>
      <c r="F2" s="9">
        <v>0.74533105528424304</v>
      </c>
      <c r="G2" s="1">
        <v>808153</v>
      </c>
      <c r="H2" s="1">
        <v>808155</v>
      </c>
    </row>
    <row r="3" spans="1:8" x14ac:dyDescent="0.2">
      <c r="A3" s="1" t="s">
        <v>65</v>
      </c>
      <c r="B3" s="1" t="s">
        <v>34</v>
      </c>
      <c r="C3" s="8">
        <v>0</v>
      </c>
      <c r="D3" s="10">
        <v>601602.93878885102</v>
      </c>
      <c r="E3" s="9">
        <v>0.42674261709845002</v>
      </c>
      <c r="F3" s="9">
        <v>0.65325539959379597</v>
      </c>
      <c r="G3" s="1">
        <v>808153</v>
      </c>
      <c r="H3" s="1">
        <v>808155</v>
      </c>
    </row>
    <row r="4" spans="1:8" x14ac:dyDescent="0.2">
      <c r="A4" s="1" t="s">
        <v>65</v>
      </c>
      <c r="B4" s="1" t="s">
        <v>35</v>
      </c>
      <c r="C4" s="8">
        <v>0</v>
      </c>
      <c r="D4" s="10">
        <v>452886.06430368999</v>
      </c>
      <c r="E4" s="9">
        <v>0.37207689254689502</v>
      </c>
      <c r="F4" s="9">
        <v>0.60998105917060697</v>
      </c>
      <c r="G4" s="1">
        <v>764298</v>
      </c>
      <c r="H4" s="1">
        <v>764300</v>
      </c>
    </row>
    <row r="5" spans="1:8" x14ac:dyDescent="0.2">
      <c r="A5" s="1" t="s">
        <v>65</v>
      </c>
      <c r="B5" s="1" t="s">
        <v>36</v>
      </c>
      <c r="C5" s="8">
        <v>0</v>
      </c>
      <c r="D5" s="10">
        <v>163321.76101424699</v>
      </c>
      <c r="E5" s="9">
        <v>0.173629490863842</v>
      </c>
      <c r="F5" s="9">
        <v>0.41668872178623001</v>
      </c>
      <c r="G5" s="1">
        <v>777312</v>
      </c>
      <c r="H5" s="1">
        <v>777314</v>
      </c>
    </row>
    <row r="6" spans="1:8" x14ac:dyDescent="0.2">
      <c r="A6" s="1" t="s">
        <v>65</v>
      </c>
      <c r="B6" s="1" t="s">
        <v>37</v>
      </c>
      <c r="C6" s="8">
        <v>0</v>
      </c>
      <c r="D6" s="10">
        <v>134378.73383002399</v>
      </c>
      <c r="E6" s="9">
        <v>0.14739039733791301</v>
      </c>
      <c r="F6" s="9">
        <v>0.38391457036418097</v>
      </c>
      <c r="G6" s="1">
        <v>777341</v>
      </c>
      <c r="H6" s="1">
        <v>777343</v>
      </c>
    </row>
    <row r="7" spans="1:8" x14ac:dyDescent="0.2">
      <c r="A7" s="1" t="s">
        <v>65</v>
      </c>
      <c r="B7" s="1" t="s">
        <v>38</v>
      </c>
      <c r="C7" s="8">
        <v>0</v>
      </c>
      <c r="D7" s="10">
        <v>71361.865562272505</v>
      </c>
      <c r="E7" s="9">
        <v>8.4083450708033899E-2</v>
      </c>
      <c r="F7" s="9">
        <v>0.28997146533415002</v>
      </c>
      <c r="G7" s="1">
        <v>777341</v>
      </c>
      <c r="H7" s="1">
        <v>777343</v>
      </c>
    </row>
    <row r="8" spans="1:8" x14ac:dyDescent="0.2">
      <c r="A8" s="1" t="s">
        <v>65</v>
      </c>
      <c r="B8" s="1" t="s">
        <v>39</v>
      </c>
      <c r="C8" s="8">
        <v>0</v>
      </c>
      <c r="D8" s="10">
        <v>66862.373001042404</v>
      </c>
      <c r="E8" s="9">
        <v>7.9201736381783502E-2</v>
      </c>
      <c r="F8" s="9">
        <v>-0.281428030554498</v>
      </c>
      <c r="G8" s="1">
        <v>777341</v>
      </c>
      <c r="H8" s="1">
        <v>777343</v>
      </c>
    </row>
    <row r="9" spans="1:8" x14ac:dyDescent="0.2">
      <c r="A9" s="1" t="s">
        <v>65</v>
      </c>
      <c r="B9" s="1" t="s">
        <v>40</v>
      </c>
      <c r="C9" s="8">
        <v>0</v>
      </c>
      <c r="D9" s="10">
        <v>59725.491546014498</v>
      </c>
      <c r="E9" s="9">
        <v>6.8820103172057098E-2</v>
      </c>
      <c r="F9" s="9">
        <v>0.262335859485616</v>
      </c>
      <c r="G9" s="1">
        <v>808124</v>
      </c>
      <c r="H9" s="1">
        <v>808126</v>
      </c>
    </row>
    <row r="10" spans="1:8" x14ac:dyDescent="0.2">
      <c r="A10" s="1" t="s">
        <v>65</v>
      </c>
      <c r="B10" s="1" t="s">
        <v>66</v>
      </c>
      <c r="C10" s="8">
        <v>0</v>
      </c>
      <c r="D10" s="10">
        <v>56756.586282094897</v>
      </c>
      <c r="E10" s="9">
        <v>6.8045498770811202E-2</v>
      </c>
      <c r="F10" s="9">
        <v>-0.26085532153055901</v>
      </c>
      <c r="G10" s="1">
        <v>777341</v>
      </c>
      <c r="H10" s="1">
        <v>777343</v>
      </c>
    </row>
    <row r="11" spans="1:8" x14ac:dyDescent="0.2">
      <c r="A11" s="1" t="s">
        <v>65</v>
      </c>
      <c r="B11" s="1" t="s">
        <v>41</v>
      </c>
      <c r="C11" s="8">
        <v>0</v>
      </c>
      <c r="D11" s="10">
        <v>50359.497306748199</v>
      </c>
      <c r="E11" s="9">
        <v>0.16285002593578601</v>
      </c>
      <c r="F11" s="9">
        <v>0.40354680761441503</v>
      </c>
      <c r="G11" s="1">
        <v>258879</v>
      </c>
      <c r="H11" s="1">
        <v>258881</v>
      </c>
    </row>
    <row r="12" spans="1:8" x14ac:dyDescent="0.2">
      <c r="A12" s="1" t="s">
        <v>65</v>
      </c>
      <c r="B12" s="1" t="s">
        <v>42</v>
      </c>
      <c r="C12" s="8">
        <v>0</v>
      </c>
      <c r="D12" s="10">
        <v>42568.4392200578</v>
      </c>
      <c r="E12" s="9">
        <v>8.3481042117658194E-2</v>
      </c>
      <c r="F12" s="9">
        <v>0.28893086044529398</v>
      </c>
      <c r="G12" s="1">
        <v>467349</v>
      </c>
      <c r="H12" s="1">
        <v>467351</v>
      </c>
    </row>
    <row r="13" spans="1:8" x14ac:dyDescent="0.2">
      <c r="A13" s="1" t="s">
        <v>65</v>
      </c>
      <c r="B13" s="1" t="s">
        <v>43</v>
      </c>
      <c r="C13" s="8">
        <v>0</v>
      </c>
      <c r="D13" s="10">
        <v>42236.888339441102</v>
      </c>
      <c r="E13" s="9">
        <v>4.9667674696740501E-2</v>
      </c>
      <c r="F13" s="9">
        <v>-0.22286245690277301</v>
      </c>
      <c r="G13" s="1">
        <v>808153</v>
      </c>
      <c r="H13" s="1">
        <v>808155</v>
      </c>
    </row>
    <row r="14" spans="1:8" x14ac:dyDescent="0.2">
      <c r="A14" s="1" t="s">
        <v>65</v>
      </c>
      <c r="B14" s="1" t="s">
        <v>44</v>
      </c>
      <c r="C14" s="8">
        <v>0</v>
      </c>
      <c r="D14" s="10">
        <v>40457.890356602104</v>
      </c>
      <c r="E14" s="9">
        <v>4.9471686540145998E-2</v>
      </c>
      <c r="F14" s="9">
        <v>-0.22242231574225199</v>
      </c>
      <c r="G14" s="1">
        <v>777341</v>
      </c>
      <c r="H14" s="1">
        <v>777343</v>
      </c>
    </row>
    <row r="15" spans="1:8" x14ac:dyDescent="0.2">
      <c r="A15" s="1" t="s">
        <v>65</v>
      </c>
      <c r="B15" s="1" t="s">
        <v>45</v>
      </c>
      <c r="C15" s="8">
        <v>0</v>
      </c>
      <c r="D15" s="10">
        <v>27435.7599278856</v>
      </c>
      <c r="E15" s="9">
        <v>3.2834046176318903E-2</v>
      </c>
      <c r="F15" s="9">
        <v>-0.181201672664241</v>
      </c>
      <c r="G15" s="1">
        <v>808153</v>
      </c>
      <c r="H15" s="1">
        <v>808155</v>
      </c>
    </row>
    <row r="16" spans="1:8" x14ac:dyDescent="0.2">
      <c r="A16" s="1" t="s">
        <v>65</v>
      </c>
      <c r="B16" s="1" t="s">
        <v>46</v>
      </c>
      <c r="C16" s="8">
        <v>0</v>
      </c>
      <c r="D16" s="10">
        <v>24295.567589545899</v>
      </c>
      <c r="E16" s="9">
        <v>2.9185668082651599E-2</v>
      </c>
      <c r="F16" s="9">
        <v>0.17083813415818999</v>
      </c>
      <c r="G16" s="1">
        <v>808153</v>
      </c>
      <c r="H16" s="1">
        <v>808155</v>
      </c>
    </row>
    <row r="17" spans="1:8" x14ac:dyDescent="0.2">
      <c r="A17" s="1" t="s">
        <v>65</v>
      </c>
      <c r="B17" s="1" t="s">
        <v>47</v>
      </c>
      <c r="C17" s="8">
        <v>0</v>
      </c>
      <c r="D17" s="10">
        <v>19113.5316025178</v>
      </c>
      <c r="E17" s="9">
        <v>2.3104442005519601E-2</v>
      </c>
      <c r="F17" s="9">
        <v>0.15200145395857101</v>
      </c>
      <c r="G17" s="1">
        <v>808153</v>
      </c>
      <c r="H17" s="1">
        <v>808155</v>
      </c>
    </row>
    <row r="18" spans="1:8" x14ac:dyDescent="0.2">
      <c r="A18" s="1" t="s">
        <v>65</v>
      </c>
      <c r="B18" s="1" t="s">
        <v>48</v>
      </c>
      <c r="C18" s="8">
        <v>0</v>
      </c>
      <c r="D18" s="10">
        <v>15456.1035525062</v>
      </c>
      <c r="E18" s="9">
        <v>2.51273771366156E-2</v>
      </c>
      <c r="F18" s="9">
        <v>-0.15851617310740099</v>
      </c>
      <c r="G18" s="1">
        <v>599654</v>
      </c>
      <c r="H18" s="1">
        <v>599656</v>
      </c>
    </row>
    <row r="19" spans="1:8" x14ac:dyDescent="0.2">
      <c r="A19" s="1" t="s">
        <v>65</v>
      </c>
      <c r="B19" s="1" t="s">
        <v>49</v>
      </c>
      <c r="C19" s="8">
        <v>0</v>
      </c>
      <c r="D19" s="10">
        <v>10956.685770021501</v>
      </c>
      <c r="E19" s="9">
        <v>4.2612676268562001E-2</v>
      </c>
      <c r="F19" s="9">
        <v>-0.206428380482341</v>
      </c>
      <c r="G19" s="1">
        <v>246166</v>
      </c>
      <c r="H19" s="1">
        <v>246168</v>
      </c>
    </row>
    <row r="20" spans="1:8" x14ac:dyDescent="0.2">
      <c r="A20" s="1" t="s">
        <v>65</v>
      </c>
      <c r="B20" s="1" t="s">
        <v>50</v>
      </c>
      <c r="C20" s="8">
        <v>0</v>
      </c>
      <c r="D20" s="10">
        <v>9669.0128405845699</v>
      </c>
      <c r="E20" s="9">
        <v>1.18228816157686E-2</v>
      </c>
      <c r="F20" s="9">
        <v>0.108733075077313</v>
      </c>
      <c r="G20" s="1">
        <v>808153</v>
      </c>
      <c r="H20" s="1">
        <v>808155</v>
      </c>
    </row>
    <row r="21" spans="1:8" x14ac:dyDescent="0.2">
      <c r="A21" s="1" t="s">
        <v>65</v>
      </c>
      <c r="B21" s="1" t="s">
        <v>51</v>
      </c>
      <c r="C21" s="8">
        <v>0</v>
      </c>
      <c r="D21" s="10">
        <v>9215.1396775878693</v>
      </c>
      <c r="E21" s="9">
        <v>3.4419636535213502E-2</v>
      </c>
      <c r="F21" s="9">
        <v>0.18552529890883801</v>
      </c>
      <c r="G21" s="1">
        <v>258514</v>
      </c>
      <c r="H21" s="1">
        <v>258516</v>
      </c>
    </row>
    <row r="22" spans="1:8" x14ac:dyDescent="0.2">
      <c r="A22" s="1" t="s">
        <v>65</v>
      </c>
      <c r="B22" s="1" t="s">
        <v>52</v>
      </c>
      <c r="C22" s="8">
        <v>0</v>
      </c>
      <c r="D22" s="10">
        <v>9164.3299947800097</v>
      </c>
      <c r="E22" s="9">
        <v>1.12126950677022E-2</v>
      </c>
      <c r="F22" s="9">
        <v>-0.105890014013136</v>
      </c>
      <c r="G22" s="1">
        <v>808153</v>
      </c>
      <c r="H22" s="1">
        <v>808155</v>
      </c>
    </row>
    <row r="23" spans="1:8" x14ac:dyDescent="0.2">
      <c r="A23" s="1" t="s">
        <v>65</v>
      </c>
      <c r="B23" s="1" t="s">
        <v>53</v>
      </c>
      <c r="C23" s="8">
        <v>0</v>
      </c>
      <c r="D23" s="10">
        <v>8972.2740930297005</v>
      </c>
      <c r="E23" s="9">
        <v>3.5166319615997498E-2</v>
      </c>
      <c r="F23" s="9">
        <v>-0.18752685038681099</v>
      </c>
      <c r="G23" s="1">
        <v>246166</v>
      </c>
      <c r="H23" s="1">
        <v>246168</v>
      </c>
    </row>
    <row r="24" spans="1:8" x14ac:dyDescent="0.2">
      <c r="A24" s="1" t="s">
        <v>65</v>
      </c>
      <c r="B24" s="1" t="s">
        <v>54</v>
      </c>
      <c r="C24" s="8">
        <v>0</v>
      </c>
      <c r="D24" s="10">
        <v>8737.14798764029</v>
      </c>
      <c r="E24" s="9">
        <v>1.4361070203832E-2</v>
      </c>
      <c r="F24" s="9">
        <v>0.119837682737243</v>
      </c>
      <c r="G24" s="1">
        <v>599654</v>
      </c>
      <c r="H24" s="1">
        <v>599656</v>
      </c>
    </row>
    <row r="25" spans="1:8" x14ac:dyDescent="0.2">
      <c r="A25" s="1" t="s">
        <v>65</v>
      </c>
      <c r="B25" s="1" t="s">
        <v>55</v>
      </c>
      <c r="C25" s="8">
        <v>0</v>
      </c>
      <c r="D25" s="10">
        <v>7950.2162446274797</v>
      </c>
      <c r="E25" s="9">
        <v>1.67267606865476E-2</v>
      </c>
      <c r="F25" s="9">
        <v>0.12933197859210099</v>
      </c>
      <c r="G25" s="1">
        <v>467349</v>
      </c>
      <c r="H25" s="1">
        <v>467351</v>
      </c>
    </row>
    <row r="26" spans="1:8" x14ac:dyDescent="0.2">
      <c r="A26" s="1" t="s">
        <v>65</v>
      </c>
      <c r="B26" s="1" t="s">
        <v>56</v>
      </c>
      <c r="C26" s="8">
        <v>0</v>
      </c>
      <c r="D26" s="10">
        <v>7950.1334403540204</v>
      </c>
      <c r="E26" s="9">
        <v>9.7415793600003197E-3</v>
      </c>
      <c r="F26" s="9">
        <v>-9.8699439512087997E-2</v>
      </c>
      <c r="G26" s="1">
        <v>808153</v>
      </c>
      <c r="H26" s="1">
        <v>808155</v>
      </c>
    </row>
    <row r="27" spans="1:8" x14ac:dyDescent="0.2">
      <c r="A27" s="1" t="s">
        <v>65</v>
      </c>
      <c r="B27" s="1" t="s">
        <v>57</v>
      </c>
      <c r="C27" s="8">
        <v>0</v>
      </c>
      <c r="D27" s="10">
        <v>1628.89594833102</v>
      </c>
      <c r="E27" s="9">
        <v>2.7090342321512101E-3</v>
      </c>
      <c r="F27" s="9">
        <v>5.2048383569052503E-2</v>
      </c>
      <c r="G27" s="1">
        <v>599654</v>
      </c>
      <c r="H27" s="1">
        <v>599656</v>
      </c>
    </row>
    <row r="28" spans="1:8" x14ac:dyDescent="0.2">
      <c r="A28" s="1" t="s">
        <v>65</v>
      </c>
      <c r="B28" s="1" t="s">
        <v>58</v>
      </c>
      <c r="C28" s="8">
        <v>2.1899999999999999E-266</v>
      </c>
      <c r="D28" s="10">
        <v>1218.8610030464699</v>
      </c>
      <c r="E28" s="9">
        <v>4.9269829936416602E-3</v>
      </c>
      <c r="F28" s="9">
        <v>-7.0192471060945394E-2</v>
      </c>
      <c r="G28" s="1">
        <v>246166</v>
      </c>
      <c r="H28" s="1">
        <v>246168</v>
      </c>
    </row>
    <row r="29" spans="1:8" x14ac:dyDescent="0.2">
      <c r="A29" s="1" t="s">
        <v>65</v>
      </c>
      <c r="B29" s="1" t="s">
        <v>59</v>
      </c>
      <c r="C29" s="8">
        <v>3.7899999999999999E-231</v>
      </c>
      <c r="D29" s="10">
        <v>1055.97733507829</v>
      </c>
      <c r="E29" s="9">
        <v>4.2713732268510798E-3</v>
      </c>
      <c r="F29" s="9">
        <v>-6.5355743640869698E-2</v>
      </c>
      <c r="G29" s="1">
        <v>246166</v>
      </c>
      <c r="H29" s="1">
        <v>246168</v>
      </c>
    </row>
    <row r="30" spans="1:8" x14ac:dyDescent="0.2">
      <c r="A30" s="1" t="s">
        <v>65</v>
      </c>
      <c r="B30" s="1" t="s">
        <v>60</v>
      </c>
      <c r="C30" s="8">
        <v>1.9499999999999999E-219</v>
      </c>
      <c r="D30" s="10">
        <v>1001.86990069507</v>
      </c>
      <c r="E30" s="9">
        <v>4.05339861163009E-3</v>
      </c>
      <c r="F30" s="9">
        <v>-6.3666306722080998E-2</v>
      </c>
      <c r="G30" s="1">
        <v>246166</v>
      </c>
      <c r="H30" s="1">
        <v>246168</v>
      </c>
    </row>
    <row r="31" spans="1:8" x14ac:dyDescent="0.2">
      <c r="A31" s="1" t="s">
        <v>65</v>
      </c>
      <c r="B31" s="1" t="s">
        <v>61</v>
      </c>
      <c r="C31" s="8">
        <v>4.6500000000000002E-218</v>
      </c>
      <c r="D31" s="10">
        <v>995.50699085786005</v>
      </c>
      <c r="E31" s="9">
        <v>4.0277590267915999E-3</v>
      </c>
      <c r="F31" s="9">
        <v>-6.3464628154520905E-2</v>
      </c>
      <c r="G31" s="1">
        <v>246166</v>
      </c>
      <c r="H31" s="1">
        <v>246168</v>
      </c>
    </row>
    <row r="32" spans="1:8" x14ac:dyDescent="0.2">
      <c r="A32" s="1" t="s">
        <v>65</v>
      </c>
      <c r="B32" s="1" t="s">
        <v>62</v>
      </c>
      <c r="C32" s="8">
        <v>1.2199999999999999E-134</v>
      </c>
      <c r="D32" s="10">
        <v>610.231907871423</v>
      </c>
      <c r="E32" s="9">
        <v>1.3040279286371101E-3</v>
      </c>
      <c r="F32" s="9">
        <v>3.6111326874501699E-2</v>
      </c>
      <c r="G32" s="1">
        <v>467349</v>
      </c>
      <c r="H32" s="1">
        <v>467351</v>
      </c>
    </row>
    <row r="33" spans="1:8" x14ac:dyDescent="0.2">
      <c r="A33" s="1" t="s">
        <v>65</v>
      </c>
      <c r="B33" s="1" t="s">
        <v>63</v>
      </c>
      <c r="C33" s="8">
        <v>5.15E-33</v>
      </c>
      <c r="D33" s="10">
        <v>143.28595310819901</v>
      </c>
      <c r="E33" s="9">
        <v>3.0649907477311902E-4</v>
      </c>
      <c r="F33" s="9">
        <v>-1.7507114975721098E-2</v>
      </c>
      <c r="G33" s="1">
        <v>467349</v>
      </c>
      <c r="H33" s="1">
        <v>467351</v>
      </c>
    </row>
    <row r="34" spans="1:8" x14ac:dyDescent="0.2">
      <c r="A34" s="1" t="s">
        <v>65</v>
      </c>
      <c r="B34" s="1" t="s">
        <v>64</v>
      </c>
      <c r="C34" s="8">
        <v>1.12E-29</v>
      </c>
      <c r="D34" s="10">
        <v>128.02253307275799</v>
      </c>
      <c r="E34" s="9">
        <v>2.1344843336931001E-4</v>
      </c>
      <c r="F34" s="9">
        <v>1.4609874515864599E-2</v>
      </c>
      <c r="G34" s="1">
        <v>599654</v>
      </c>
      <c r="H34" s="1">
        <v>599656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3234-E9D3-4197-8FB4-D895030CF3CD}">
  <dimension ref="A1:D4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5.83203125" bestFit="1" customWidth="1"/>
    <col min="2" max="2" width="12" bestFit="1" customWidth="1"/>
    <col min="3" max="3" width="10.83203125" bestFit="1" customWidth="1"/>
    <col min="4" max="4" width="15.1640625" bestFit="1" customWidth="1"/>
  </cols>
  <sheetData>
    <row r="1" spans="1:4" x14ac:dyDescent="0.2">
      <c r="A1" s="14" t="s">
        <v>56</v>
      </c>
      <c r="B1" s="14" t="s">
        <v>67</v>
      </c>
      <c r="C1" s="14" t="s">
        <v>68</v>
      </c>
      <c r="D1" s="14" t="s">
        <v>69</v>
      </c>
    </row>
    <row r="2" spans="1:4" x14ac:dyDescent="0.2">
      <c r="A2" s="11">
        <v>1</v>
      </c>
      <c r="B2" s="11">
        <v>30476</v>
      </c>
      <c r="C2" s="11">
        <v>0</v>
      </c>
      <c r="D2" s="11">
        <v>0</v>
      </c>
    </row>
    <row r="3" spans="1:4" x14ac:dyDescent="0.2">
      <c r="A3" s="11">
        <v>2</v>
      </c>
      <c r="B3" s="11">
        <v>519163</v>
      </c>
      <c r="C3" s="11">
        <v>518798</v>
      </c>
      <c r="D3" s="11">
        <v>365</v>
      </c>
    </row>
    <row r="4" spans="1:4" x14ac:dyDescent="0.2">
      <c r="A4" s="11">
        <v>3</v>
      </c>
      <c r="B4" s="11">
        <v>258516</v>
      </c>
      <c r="C4" s="11">
        <v>258516</v>
      </c>
      <c r="D4" s="11">
        <v>258516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correlation vs quality score</vt:lpstr>
      <vt:lpstr>FLD</vt:lpstr>
    </vt:vector>
  </TitlesOfParts>
  <Company>Thermo Fisher Scientific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Bruckner, Carsten A.</dc:creator>
  <cp:lastModifiedBy>Carsten Bruckner</cp:lastModifiedBy>
  <dcterms:created xsi:type="dcterms:W3CDTF">2021-10-10T18:58:22Z</dcterms:created>
  <dcterms:modified xsi:type="dcterms:W3CDTF">2021-12-07T01:51:31Z</dcterms:modified>
</cp:coreProperties>
</file>