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124226"/>
  <mc:AlternateContent xmlns:mc="http://schemas.openxmlformats.org/markup-compatibility/2006">
    <mc:Choice Requires="x15">
      <x15ac:absPath xmlns:x15ac="http://schemas.microsoft.com/office/spreadsheetml/2010/11/ac" url="C:\Users\heath\Documents\MBA\Supply Chain Modeling\"/>
    </mc:Choice>
  </mc:AlternateContent>
  <xr:revisionPtr revIDLastSave="0" documentId="13_ncr:1_{B421873E-8328-4830-A450-27F7BF117EC8}" xr6:coauthVersionLast="47" xr6:coauthVersionMax="47" xr10:uidLastSave="{00000000-0000-0000-0000-000000000000}"/>
  <bookViews>
    <workbookView xWindow="-110" yWindow="-110" windowWidth="19420" windowHeight="11500" tabRatio="662" firstSheet="2" activeTab="5" xr2:uid="{00000000-000D-0000-FFFF-FFFF00000000}"/>
  </bookViews>
  <sheets>
    <sheet name="Instructions" sheetId="10" r:id="rId1"/>
    <sheet name="Peak Season - No Pricing" sheetId="5" r:id="rId2"/>
    <sheet name="Low Season - No Pricing" sheetId="6" r:id="rId3"/>
    <sheet name="Peak Season - Pricing" sheetId="7" r:id="rId4"/>
    <sheet name="Low Season - Pricing" sheetId="8" r:id="rId5"/>
    <sheet name="Comparison" sheetId="9" r:id="rId6"/>
  </sheets>
  <definedNames>
    <definedName name="elas" localSheetId="4">'Low Season - Pricing'!$H$1</definedName>
    <definedName name="elas">'Peak Season - Pricing'!$H$1</definedName>
    <definedName name="solver_adj" localSheetId="2" hidden="1">'Low Season - No Pricing'!$F$18:$G$27</definedName>
    <definedName name="solver_adj" localSheetId="4" hidden="1">'Low Season - Pricing'!$B$16:$B$25,'Low Season - Pricing'!$F$16:$G$25</definedName>
    <definedName name="solver_adj" localSheetId="1" hidden="1">'Peak Season - No Pricing'!$F$18:$G$27</definedName>
    <definedName name="solver_adj" localSheetId="3" hidden="1">'Peak Season - Pricing'!$B$16:$B$25,'Peak Season - Pricing'!$F$16:$G$25</definedName>
    <definedName name="solver_cvg" localSheetId="2" hidden="1">0.0001</definedName>
    <definedName name="solver_cvg" localSheetId="4" hidden="1">0.0001</definedName>
    <definedName name="solver_cvg" localSheetId="1" hidden="1">0.0001</definedName>
    <definedName name="solver_cvg" localSheetId="3" hidden="1">0.0001</definedName>
    <definedName name="solver_drv" localSheetId="2" hidden="1">1</definedName>
    <definedName name="solver_drv" localSheetId="4" hidden="1">1</definedName>
    <definedName name="solver_drv" localSheetId="1" hidden="1">1</definedName>
    <definedName name="solver_drv" localSheetId="3" hidden="1">1</definedName>
    <definedName name="solver_eng" localSheetId="2" hidden="1">2</definedName>
    <definedName name="solver_eng" localSheetId="4" hidden="1">1</definedName>
    <definedName name="solver_eng" localSheetId="1" hidden="1">2</definedName>
    <definedName name="solver_eng" localSheetId="3" hidden="1">1</definedName>
    <definedName name="solver_est" localSheetId="2" hidden="1">1</definedName>
    <definedName name="solver_est" localSheetId="4" hidden="1">1</definedName>
    <definedName name="solver_est" localSheetId="1" hidden="1">1</definedName>
    <definedName name="solver_est" localSheetId="3" hidden="1">1</definedName>
    <definedName name="solver_itr" localSheetId="2" hidden="1">2147483647</definedName>
    <definedName name="solver_itr" localSheetId="4" hidden="1">2147483647</definedName>
    <definedName name="solver_itr" localSheetId="1" hidden="1">2147483647</definedName>
    <definedName name="solver_itr" localSheetId="3" hidden="1">2147483647</definedName>
    <definedName name="solver_lhs1" localSheetId="2" hidden="1">'Low Season - No Pricing'!$F$18:$F$27</definedName>
    <definedName name="solver_lhs1" localSheetId="4" hidden="1">'Low Season - Pricing'!$F$16:$F$25</definedName>
    <definedName name="solver_lhs1" localSheetId="1" hidden="1">'Peak Season - No Pricing'!$F$18:$F$27</definedName>
    <definedName name="solver_lhs1" localSheetId="3" hidden="1">'Peak Season - Pricing'!$F$16:$F$25</definedName>
    <definedName name="solver_lhs10" localSheetId="3" hidden="1">'Peak Season - Pricing'!$H$26</definedName>
    <definedName name="solver_lhs2" localSheetId="2" hidden="1">'Low Season - No Pricing'!$F$18:$G$27</definedName>
    <definedName name="solver_lhs2" localSheetId="4" hidden="1">'Low Season - Pricing'!$F$16:$G$25</definedName>
    <definedName name="solver_lhs2" localSheetId="1" hidden="1">'Peak Season - No Pricing'!$F$18:$G$27</definedName>
    <definedName name="solver_lhs2" localSheetId="3" hidden="1">'Peak Season - Pricing'!$F$16:$G$25</definedName>
    <definedName name="solver_lhs3" localSheetId="2" hidden="1">'Low Season - No Pricing'!$F$28</definedName>
    <definedName name="solver_lhs3" localSheetId="4" hidden="1">'Low Season - Pricing'!$F$26</definedName>
    <definedName name="solver_lhs3" localSheetId="1" hidden="1">'Peak Season - No Pricing'!$F$28</definedName>
    <definedName name="solver_lhs3" localSheetId="3" hidden="1">'Peak Season - Pricing'!$F$26</definedName>
    <definedName name="solver_lhs4" localSheetId="2" hidden="1">'Low Season - No Pricing'!$F$28</definedName>
    <definedName name="solver_lhs4" localSheetId="4" hidden="1">'Low Season - Pricing'!$F$26</definedName>
    <definedName name="solver_lhs4" localSheetId="1" hidden="1">'Peak Season - No Pricing'!$F$28</definedName>
    <definedName name="solver_lhs4" localSheetId="3" hidden="1">'Peak Season - Pricing'!$F$26</definedName>
    <definedName name="solver_lhs5" localSheetId="2" hidden="1">'Low Season - No Pricing'!$G$18:$G$27</definedName>
    <definedName name="solver_lhs5" localSheetId="4" hidden="1">'Low Season - Pricing'!$G$16:$G$25</definedName>
    <definedName name="solver_lhs5" localSheetId="1" hidden="1">'Peak Season - No Pricing'!$G$18:$G$27</definedName>
    <definedName name="solver_lhs5" localSheetId="3" hidden="1">'Peak Season - Pricing'!$G$16:$G$25</definedName>
    <definedName name="solver_lhs6" localSheetId="2" hidden="1">'Low Season - No Pricing'!$H$28</definedName>
    <definedName name="solver_lhs6" localSheetId="4" hidden="1">'Low Season - Pricing'!$H$26</definedName>
    <definedName name="solver_lhs6" localSheetId="1" hidden="1">'Peak Season - No Pricing'!$H$28</definedName>
    <definedName name="solver_lhs6" localSheetId="3" hidden="1">'Peak Season - Pricing'!$H$26</definedName>
    <definedName name="solver_lhs7" localSheetId="2" hidden="1">'Low Season - No Pricing'!$H$29</definedName>
    <definedName name="solver_lhs7" localSheetId="4" hidden="1">'Low Season - Pricing'!$H$27</definedName>
    <definedName name="solver_lhs7" localSheetId="1" hidden="1">'Peak Season - No Pricing'!$H$29</definedName>
    <definedName name="solver_lhs7" localSheetId="3" hidden="1">'Peak Season - Pricing'!$H$27</definedName>
    <definedName name="solver_lhs8" localSheetId="4" hidden="1">'Low Season - Pricing'!$H$27</definedName>
    <definedName name="solver_lhs8" localSheetId="3" hidden="1">'Peak Season - Pricing'!$H$27</definedName>
    <definedName name="solver_lhs9" localSheetId="3" hidden="1">'Peak Season - Pricing'!$H$26</definedName>
    <definedName name="solver_mip" localSheetId="2" hidden="1">2147483647</definedName>
    <definedName name="solver_mip" localSheetId="4" hidden="1">2147483647</definedName>
    <definedName name="solver_mip" localSheetId="1" hidden="1">2147483647</definedName>
    <definedName name="solver_mip" localSheetId="3" hidden="1">2147483647</definedName>
    <definedName name="solver_mni" localSheetId="2" hidden="1">30</definedName>
    <definedName name="solver_mni" localSheetId="4" hidden="1">30</definedName>
    <definedName name="solver_mni" localSheetId="1" hidden="1">30</definedName>
    <definedName name="solver_mni" localSheetId="3" hidden="1">30</definedName>
    <definedName name="solver_mrt" localSheetId="2" hidden="1">0.075</definedName>
    <definedName name="solver_mrt" localSheetId="4" hidden="1">0.075</definedName>
    <definedName name="solver_mrt" localSheetId="1" hidden="1">0.075</definedName>
    <definedName name="solver_mrt" localSheetId="3" hidden="1">0.075</definedName>
    <definedName name="solver_msl" localSheetId="2" hidden="1">2</definedName>
    <definedName name="solver_msl" localSheetId="4" hidden="1">2</definedName>
    <definedName name="solver_msl" localSheetId="1" hidden="1">2</definedName>
    <definedName name="solver_msl" localSheetId="3" hidden="1">2</definedName>
    <definedName name="solver_neg" localSheetId="2" hidden="1">2</definedName>
    <definedName name="solver_neg" localSheetId="4" hidden="1">2</definedName>
    <definedName name="solver_neg" localSheetId="1" hidden="1">2</definedName>
    <definedName name="solver_neg" localSheetId="3" hidden="1">2</definedName>
    <definedName name="solver_nod" localSheetId="2" hidden="1">2147483647</definedName>
    <definedName name="solver_nod" localSheetId="4" hidden="1">2147483647</definedName>
    <definedName name="solver_nod" localSheetId="1" hidden="1">2147483647</definedName>
    <definedName name="solver_nod" localSheetId="3" hidden="1">2147483647</definedName>
    <definedName name="solver_num" localSheetId="2" hidden="1">7</definedName>
    <definedName name="solver_num" localSheetId="4" hidden="1">7</definedName>
    <definedName name="solver_num" localSheetId="1" hidden="1">7</definedName>
    <definedName name="solver_num" localSheetId="3" hidden="1">7</definedName>
    <definedName name="solver_nwt" localSheetId="2" hidden="1">1</definedName>
    <definedName name="solver_nwt" localSheetId="4" hidden="1">1</definedName>
    <definedName name="solver_nwt" localSheetId="1" hidden="1">1</definedName>
    <definedName name="solver_nwt" localSheetId="3" hidden="1">1</definedName>
    <definedName name="solver_opt" localSheetId="2" hidden="1">'Low Season - No Pricing'!$B$33</definedName>
    <definedName name="solver_opt" localSheetId="4" hidden="1">'Low Season - Pricing'!$B$31</definedName>
    <definedName name="solver_opt" localSheetId="1" hidden="1">'Peak Season - No Pricing'!$B$33</definedName>
    <definedName name="solver_opt" localSheetId="3" hidden="1">'Peak Season - Pricing'!$B$31</definedName>
    <definedName name="solver_pre" localSheetId="2" hidden="1">0.000001</definedName>
    <definedName name="solver_pre" localSheetId="4" hidden="1">0.000001</definedName>
    <definedName name="solver_pre" localSheetId="1" hidden="1">0.000001</definedName>
    <definedName name="solver_pre" localSheetId="3" hidden="1">0.000001</definedName>
    <definedName name="solver_rbv" localSheetId="2" hidden="1">1</definedName>
    <definedName name="solver_rbv" localSheetId="4" hidden="1">1</definedName>
    <definedName name="solver_rbv" localSheetId="1" hidden="1">1</definedName>
    <definedName name="solver_rbv" localSheetId="3" hidden="1">1</definedName>
    <definedName name="solver_rel1" localSheetId="2" hidden="1">1</definedName>
    <definedName name="solver_rel1" localSheetId="4" hidden="1">1</definedName>
    <definedName name="solver_rel1" localSheetId="1" hidden="1">1</definedName>
    <definedName name="solver_rel1" localSheetId="3" hidden="1">1</definedName>
    <definedName name="solver_rel10" localSheetId="3" hidden="1">1</definedName>
    <definedName name="solver_rel2" localSheetId="2" hidden="1">3</definedName>
    <definedName name="solver_rel2" localSheetId="4" hidden="1">3</definedName>
    <definedName name="solver_rel2" localSheetId="1" hidden="1">3</definedName>
    <definedName name="solver_rel2" localSheetId="3" hidden="1">3</definedName>
    <definedName name="solver_rel3" localSheetId="2" hidden="1">1</definedName>
    <definedName name="solver_rel3" localSheetId="4" hidden="1">1</definedName>
    <definedName name="solver_rel3" localSheetId="1" hidden="1">1</definedName>
    <definedName name="solver_rel3" localSheetId="3" hidden="1">1</definedName>
    <definedName name="solver_rel4" localSheetId="2" hidden="1">3</definedName>
    <definedName name="solver_rel4" localSheetId="4" hidden="1">3</definedName>
    <definedName name="solver_rel4" localSheetId="1" hidden="1">3</definedName>
    <definedName name="solver_rel4" localSheetId="3" hidden="1">3</definedName>
    <definedName name="solver_rel5" localSheetId="2" hidden="1">1</definedName>
    <definedName name="solver_rel5" localSheetId="4" hidden="1">1</definedName>
    <definedName name="solver_rel5" localSheetId="1" hidden="1">1</definedName>
    <definedName name="solver_rel5" localSheetId="3" hidden="1">1</definedName>
    <definedName name="solver_rel6" localSheetId="2" hidden="1">1</definedName>
    <definedName name="solver_rel6" localSheetId="4" hidden="1">1</definedName>
    <definedName name="solver_rel6" localSheetId="1" hidden="1">1</definedName>
    <definedName name="solver_rel6" localSheetId="3" hidden="1">1</definedName>
    <definedName name="solver_rel7" localSheetId="2" hidden="1">1</definedName>
    <definedName name="solver_rel7" localSheetId="4" hidden="1">1</definedName>
    <definedName name="solver_rel7" localSheetId="1" hidden="1">1</definedName>
    <definedName name="solver_rel7" localSheetId="3" hidden="1">1</definedName>
    <definedName name="solver_rel8" localSheetId="4" hidden="1">1</definedName>
    <definedName name="solver_rel8" localSheetId="3" hidden="1">1</definedName>
    <definedName name="solver_rel9" localSheetId="3" hidden="1">1</definedName>
    <definedName name="solver_rhs1" localSheetId="2" hidden="1">'Low Season - No Pricing'!$D$18:$D$27</definedName>
    <definedName name="solver_rhs1" localSheetId="4" hidden="1">'Low Season - Pricing'!$D$16:$D$25</definedName>
    <definedName name="solver_rhs1" localSheetId="1" hidden="1">'Peak Season - No Pricing'!$D$18:$D$27</definedName>
    <definedName name="solver_rhs1" localSheetId="3" hidden="1">'Peak Season - Pricing'!$D$16:$D$25</definedName>
    <definedName name="solver_rhs10" localSheetId="3" hidden="1">'Peak Season - Pricing'!$J$26</definedName>
    <definedName name="solver_rhs2" localSheetId="2" hidden="1">0</definedName>
    <definedName name="solver_rhs2" localSheetId="4" hidden="1">0</definedName>
    <definedName name="solver_rhs2" localSheetId="1" hidden="1">0</definedName>
    <definedName name="solver_rhs2" localSheetId="3" hidden="1">0</definedName>
    <definedName name="solver_rhs3" localSheetId="2" hidden="1">'Low Season - No Pricing'!$C$31</definedName>
    <definedName name="solver_rhs3" localSheetId="4" hidden="1">'Low Season - Pricing'!$C$29</definedName>
    <definedName name="solver_rhs3" localSheetId="1" hidden="1">'Peak Season - No Pricing'!$C$31</definedName>
    <definedName name="solver_rhs3" localSheetId="3" hidden="1">'Peak Season - Pricing'!$C$29</definedName>
    <definedName name="solver_rhs4" localSheetId="2" hidden="1">'Low Season - No Pricing'!$B$31</definedName>
    <definedName name="solver_rhs4" localSheetId="4" hidden="1">'Low Season - Pricing'!$B$29</definedName>
    <definedName name="solver_rhs4" localSheetId="1" hidden="1">'Peak Season - No Pricing'!$B$31</definedName>
    <definedName name="solver_rhs4" localSheetId="3" hidden="1">'Peak Season - Pricing'!$B$29</definedName>
    <definedName name="solver_rhs5" localSheetId="2" hidden="1">'Low Season - No Pricing'!$E$18:$E$27</definedName>
    <definedName name="solver_rhs5" localSheetId="4" hidden="1">'Low Season - Pricing'!$E$16:$E$25</definedName>
    <definedName name="solver_rhs5" localSheetId="1" hidden="1">'Peak Season - No Pricing'!$E$18:$E$27</definedName>
    <definedName name="solver_rhs5" localSheetId="3" hidden="1">'Peak Season - Pricing'!$E$16:$E$25</definedName>
    <definedName name="solver_rhs6" localSheetId="2" hidden="1">'Low Season - No Pricing'!$J$28</definedName>
    <definedName name="solver_rhs6" localSheetId="4" hidden="1">'Low Season - Pricing'!$J$26</definedName>
    <definedName name="solver_rhs6" localSheetId="1" hidden="1">'Peak Season - No Pricing'!$J$28</definedName>
    <definedName name="solver_rhs6" localSheetId="3" hidden="1">'Peak Season - Pricing'!$J$26</definedName>
    <definedName name="solver_rhs7" localSheetId="2" hidden="1">'Low Season - No Pricing'!$J$29</definedName>
    <definedName name="solver_rhs7" localSheetId="4" hidden="1">'Low Season - Pricing'!$J$27</definedName>
    <definedName name="solver_rhs7" localSheetId="1" hidden="1">'Peak Season - No Pricing'!$J$29</definedName>
    <definedName name="solver_rhs7" localSheetId="3" hidden="1">'Peak Season - Pricing'!$J$27</definedName>
    <definedName name="solver_rhs8" localSheetId="4" hidden="1">'Low Season - Pricing'!$J$27</definedName>
    <definedName name="solver_rhs8" localSheetId="3" hidden="1">'Peak Season - Pricing'!$J$27</definedName>
    <definedName name="solver_rhs9" localSheetId="3" hidden="1">'Peak Season - Pricing'!$J$26</definedName>
    <definedName name="solver_rlx" localSheetId="2" hidden="1">2</definedName>
    <definedName name="solver_rlx" localSheetId="4" hidden="1">2</definedName>
    <definedName name="solver_rlx" localSheetId="1" hidden="1">2</definedName>
    <definedName name="solver_rlx" localSheetId="3" hidden="1">2</definedName>
    <definedName name="solver_rsd" localSheetId="2" hidden="1">0</definedName>
    <definedName name="solver_rsd" localSheetId="4" hidden="1">0</definedName>
    <definedName name="solver_rsd" localSheetId="1" hidden="1">0</definedName>
    <definedName name="solver_rsd" localSheetId="3" hidden="1">0</definedName>
    <definedName name="solver_scl" localSheetId="2" hidden="1">1</definedName>
    <definedName name="solver_scl" localSheetId="4" hidden="1">1</definedName>
    <definedName name="solver_scl" localSheetId="1" hidden="1">1</definedName>
    <definedName name="solver_scl" localSheetId="3" hidden="1">1</definedName>
    <definedName name="solver_sho" localSheetId="2" hidden="1">2</definedName>
    <definedName name="solver_sho" localSheetId="4" hidden="1">2</definedName>
    <definedName name="solver_sho" localSheetId="1" hidden="1">2</definedName>
    <definedName name="solver_sho" localSheetId="3" hidden="1">2</definedName>
    <definedName name="solver_ssz" localSheetId="2" hidden="1">100</definedName>
    <definedName name="solver_ssz" localSheetId="4" hidden="1">100</definedName>
    <definedName name="solver_ssz" localSheetId="1" hidden="1">100</definedName>
    <definedName name="solver_ssz" localSheetId="3" hidden="1">100</definedName>
    <definedName name="solver_tim" localSheetId="2" hidden="1">2147483647</definedName>
    <definedName name="solver_tim" localSheetId="4" hidden="1">2147483647</definedName>
    <definedName name="solver_tim" localSheetId="1" hidden="1">2147483647</definedName>
    <definedName name="solver_tim" localSheetId="3" hidden="1">2147483647</definedName>
    <definedName name="solver_tol" localSheetId="2" hidden="1">0.01</definedName>
    <definedName name="solver_tol" localSheetId="4" hidden="1">0.01</definedName>
    <definedName name="solver_tol" localSheetId="1" hidden="1">0.01</definedName>
    <definedName name="solver_tol" localSheetId="3" hidden="1">0.01</definedName>
    <definedName name="solver_typ" localSheetId="2" hidden="1">1</definedName>
    <definedName name="solver_typ" localSheetId="4" hidden="1">1</definedName>
    <definedName name="solver_typ" localSheetId="1" hidden="1">1</definedName>
    <definedName name="solver_typ" localSheetId="3" hidden="1">1</definedName>
    <definedName name="solver_val" localSheetId="2" hidden="1">0</definedName>
    <definedName name="solver_val" localSheetId="4" hidden="1">0</definedName>
    <definedName name="solver_val" localSheetId="1" hidden="1">0</definedName>
    <definedName name="solver_val" localSheetId="3" hidden="1">0</definedName>
    <definedName name="solver_ver" localSheetId="2" hidden="1">3</definedName>
    <definedName name="solver_ver" localSheetId="4" hidden="1">3</definedName>
    <definedName name="solver_ver" localSheetId="1" hidden="1">3</definedName>
    <definedName name="solver_ver" localSheetId="3" hidden="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4" i="8" l="1"/>
  <c r="G5" i="8"/>
  <c r="G6" i="8"/>
  <c r="G7" i="8"/>
  <c r="G8" i="8"/>
  <c r="G9" i="8"/>
  <c r="G10" i="8"/>
  <c r="G11" i="8"/>
  <c r="G12" i="8"/>
  <c r="G3" i="8"/>
  <c r="G4" i="7" l="1"/>
  <c r="G5" i="7"/>
  <c r="G6" i="7"/>
  <c r="G7" i="7"/>
  <c r="G8" i="7"/>
  <c r="G9" i="7"/>
  <c r="G10" i="7"/>
  <c r="G11" i="7"/>
  <c r="G12" i="7"/>
  <c r="G3" i="7"/>
  <c r="P25" i="9" l="1"/>
  <c r="O25" i="9"/>
  <c r="P24" i="9"/>
  <c r="O24" i="9"/>
  <c r="P23" i="9"/>
  <c r="O23" i="9"/>
  <c r="P22" i="9"/>
  <c r="O22" i="9"/>
  <c r="P21" i="9"/>
  <c r="O21" i="9"/>
  <c r="P20" i="9"/>
  <c r="O20" i="9"/>
  <c r="P19" i="9"/>
  <c r="O19" i="9"/>
  <c r="P18" i="9"/>
  <c r="O18" i="9"/>
  <c r="P17" i="9"/>
  <c r="O17" i="9"/>
  <c r="P16" i="9"/>
  <c r="O16" i="9"/>
  <c r="M25" i="9"/>
  <c r="M24" i="9"/>
  <c r="M23" i="9"/>
  <c r="M22" i="9"/>
  <c r="M21" i="9"/>
  <c r="M20" i="9"/>
  <c r="M19" i="9"/>
  <c r="M18" i="9"/>
  <c r="M17" i="9"/>
  <c r="M16" i="9"/>
  <c r="P12" i="9"/>
  <c r="O12" i="9"/>
  <c r="P11" i="9"/>
  <c r="O11" i="9"/>
  <c r="P10" i="9"/>
  <c r="O10" i="9"/>
  <c r="P9" i="9"/>
  <c r="O9" i="9"/>
  <c r="P8" i="9"/>
  <c r="O8" i="9"/>
  <c r="P7" i="9"/>
  <c r="O7" i="9"/>
  <c r="P6" i="9"/>
  <c r="O6" i="9"/>
  <c r="P5" i="9"/>
  <c r="O5" i="9"/>
  <c r="P4" i="9"/>
  <c r="O4" i="9"/>
  <c r="P3" i="9"/>
  <c r="O3" i="9"/>
  <c r="N12" i="9"/>
  <c r="M12" i="9"/>
  <c r="N11" i="9"/>
  <c r="M11" i="9"/>
  <c r="N10" i="9"/>
  <c r="M10" i="9"/>
  <c r="N9" i="9"/>
  <c r="M9" i="9"/>
  <c r="N8" i="9"/>
  <c r="M8" i="9"/>
  <c r="N7" i="9"/>
  <c r="M7" i="9"/>
  <c r="N6" i="9"/>
  <c r="M6" i="9"/>
  <c r="N5" i="9"/>
  <c r="M5" i="9"/>
  <c r="N4" i="9"/>
  <c r="M4" i="9"/>
  <c r="N3" i="9"/>
  <c r="M3" i="9"/>
  <c r="E25" i="9"/>
  <c r="D25" i="9"/>
  <c r="E24" i="9"/>
  <c r="D24" i="9"/>
  <c r="E23" i="9"/>
  <c r="D23" i="9"/>
  <c r="E22" i="9"/>
  <c r="D22" i="9"/>
  <c r="E21" i="9"/>
  <c r="D21" i="9"/>
  <c r="E20" i="9"/>
  <c r="D20" i="9"/>
  <c r="E19" i="9"/>
  <c r="D19" i="9"/>
  <c r="E18" i="9"/>
  <c r="D18" i="9"/>
  <c r="E17" i="9"/>
  <c r="D17" i="9"/>
  <c r="E16" i="9"/>
  <c r="D16" i="9"/>
  <c r="B25" i="9"/>
  <c r="B24" i="9"/>
  <c r="B23" i="9"/>
  <c r="B22" i="9"/>
  <c r="B21" i="9"/>
  <c r="B20" i="9"/>
  <c r="B19" i="9"/>
  <c r="B18" i="9"/>
  <c r="B17" i="9"/>
  <c r="B16" i="9"/>
  <c r="E12" i="9"/>
  <c r="D12" i="9"/>
  <c r="E11" i="9"/>
  <c r="D11" i="9"/>
  <c r="E10" i="9"/>
  <c r="D10" i="9"/>
  <c r="E9" i="9"/>
  <c r="D9" i="9"/>
  <c r="E8" i="9"/>
  <c r="D8" i="9"/>
  <c r="E7" i="9"/>
  <c r="D7" i="9"/>
  <c r="E6" i="9"/>
  <c r="D6" i="9"/>
  <c r="E5" i="9"/>
  <c r="D5" i="9"/>
  <c r="E4" i="9"/>
  <c r="D4" i="9"/>
  <c r="E3" i="9"/>
  <c r="D3" i="9"/>
  <c r="C12" i="9"/>
  <c r="C11" i="9"/>
  <c r="C10" i="9"/>
  <c r="C9" i="9"/>
  <c r="C8" i="9"/>
  <c r="C7" i="9"/>
  <c r="C6" i="9"/>
  <c r="C5" i="9"/>
  <c r="C4" i="9"/>
  <c r="C3" i="9"/>
  <c r="B12" i="9"/>
  <c r="B11" i="9"/>
  <c r="B10" i="9"/>
  <c r="B9" i="9"/>
  <c r="B8" i="9"/>
  <c r="B7" i="9"/>
  <c r="B6" i="9"/>
  <c r="B5" i="9"/>
  <c r="B4" i="9"/>
  <c r="B3" i="9"/>
  <c r="H4" i="8" l="1"/>
  <c r="H5" i="8"/>
  <c r="H6" i="8"/>
  <c r="C19" i="8" s="1"/>
  <c r="N19" i="9" s="1"/>
  <c r="H7" i="8"/>
  <c r="H8" i="8"/>
  <c r="H9" i="8"/>
  <c r="H10" i="8"/>
  <c r="H11" i="8"/>
  <c r="H12" i="8"/>
  <c r="H3" i="8"/>
  <c r="B31" i="8"/>
  <c r="S24" i="9" s="1"/>
  <c r="G27" i="8"/>
  <c r="F27" i="8"/>
  <c r="G26" i="8"/>
  <c r="C29" i="8" s="1"/>
  <c r="F26" i="8"/>
  <c r="H25" i="8"/>
  <c r="H24" i="8"/>
  <c r="H23" i="8"/>
  <c r="H22" i="8"/>
  <c r="H21" i="8"/>
  <c r="H20" i="8"/>
  <c r="H19" i="8"/>
  <c r="H18" i="8"/>
  <c r="H17" i="8"/>
  <c r="H16" i="8"/>
  <c r="H4" i="7"/>
  <c r="C17" i="7" s="1"/>
  <c r="H5" i="7"/>
  <c r="C18" i="7" s="1"/>
  <c r="H7" i="7"/>
  <c r="C20" i="7" s="1"/>
  <c r="H8" i="7"/>
  <c r="C21" i="7" s="1"/>
  <c r="H9" i="7"/>
  <c r="C22" i="7" s="1"/>
  <c r="H10" i="7"/>
  <c r="C23" i="7" s="1"/>
  <c r="H11" i="7"/>
  <c r="C24" i="7" s="1"/>
  <c r="H12" i="7"/>
  <c r="C25" i="7" s="1"/>
  <c r="H3" i="7"/>
  <c r="C16" i="7" s="1"/>
  <c r="H6" i="7"/>
  <c r="C19" i="7" s="1"/>
  <c r="B31" i="7"/>
  <c r="H24" i="9" s="1"/>
  <c r="G27" i="7"/>
  <c r="F27" i="7"/>
  <c r="G26" i="7"/>
  <c r="C29" i="7" s="1"/>
  <c r="F26" i="7"/>
  <c r="H25" i="7"/>
  <c r="H24" i="7"/>
  <c r="H23" i="7"/>
  <c r="H22" i="7"/>
  <c r="H21" i="7"/>
  <c r="H20" i="7"/>
  <c r="H19" i="7"/>
  <c r="H18" i="7"/>
  <c r="H17" i="7"/>
  <c r="H16" i="7"/>
  <c r="B33" i="6"/>
  <c r="S11" i="9" s="1"/>
  <c r="G29" i="6"/>
  <c r="F29" i="6"/>
  <c r="G28" i="6"/>
  <c r="C31" i="6" s="1"/>
  <c r="F28" i="6"/>
  <c r="H27" i="6"/>
  <c r="I27" i="6" s="1"/>
  <c r="Q12" i="9" s="1"/>
  <c r="D27" i="6"/>
  <c r="E27" i="6" s="1"/>
  <c r="H26" i="6"/>
  <c r="I26" i="6" s="1"/>
  <c r="Q11" i="9" s="1"/>
  <c r="D26" i="6"/>
  <c r="E26" i="6" s="1"/>
  <c r="H25" i="6"/>
  <c r="I25" i="6" s="1"/>
  <c r="Q10" i="9" s="1"/>
  <c r="D25" i="6"/>
  <c r="E25" i="6" s="1"/>
  <c r="H24" i="6"/>
  <c r="I24" i="6" s="1"/>
  <c r="Q9" i="9" s="1"/>
  <c r="D24" i="6"/>
  <c r="E24" i="6" s="1"/>
  <c r="H23" i="6"/>
  <c r="I23" i="6" s="1"/>
  <c r="Q8" i="9" s="1"/>
  <c r="D23" i="6"/>
  <c r="E23" i="6" s="1"/>
  <c r="H22" i="6"/>
  <c r="I22" i="6" s="1"/>
  <c r="Q7" i="9" s="1"/>
  <c r="D22" i="6"/>
  <c r="E22" i="6" s="1"/>
  <c r="H21" i="6"/>
  <c r="I21" i="6" s="1"/>
  <c r="Q6" i="9" s="1"/>
  <c r="D21" i="6"/>
  <c r="E21" i="6" s="1"/>
  <c r="H20" i="6"/>
  <c r="I20" i="6" s="1"/>
  <c r="Q5" i="9" s="1"/>
  <c r="D20" i="6"/>
  <c r="E20" i="6" s="1"/>
  <c r="H19" i="6"/>
  <c r="I19" i="6" s="1"/>
  <c r="Q4" i="9" s="1"/>
  <c r="D19" i="6"/>
  <c r="E19" i="6" s="1"/>
  <c r="H18" i="6"/>
  <c r="I18" i="6" s="1"/>
  <c r="Q3" i="9" s="1"/>
  <c r="D18" i="6"/>
  <c r="E18" i="6" s="1"/>
  <c r="B33" i="5"/>
  <c r="H11" i="9" s="1"/>
  <c r="G29" i="5"/>
  <c r="F29" i="5"/>
  <c r="G28" i="5"/>
  <c r="B31" i="5" s="1"/>
  <c r="F28" i="5"/>
  <c r="H27" i="5"/>
  <c r="I27" i="5" s="1"/>
  <c r="F12" i="9" s="1"/>
  <c r="D27" i="5"/>
  <c r="E27" i="5" s="1"/>
  <c r="H26" i="5"/>
  <c r="I26" i="5" s="1"/>
  <c r="F11" i="9" s="1"/>
  <c r="D26" i="5"/>
  <c r="E26" i="5" s="1"/>
  <c r="H25" i="5"/>
  <c r="I25" i="5" s="1"/>
  <c r="F10" i="9" s="1"/>
  <c r="D25" i="5"/>
  <c r="E25" i="5" s="1"/>
  <c r="H24" i="5"/>
  <c r="I24" i="5" s="1"/>
  <c r="F9" i="9" s="1"/>
  <c r="D24" i="5"/>
  <c r="E24" i="5" s="1"/>
  <c r="H23" i="5"/>
  <c r="I23" i="5" s="1"/>
  <c r="F8" i="9" s="1"/>
  <c r="D23" i="5"/>
  <c r="E23" i="5" s="1"/>
  <c r="H22" i="5"/>
  <c r="I22" i="5" s="1"/>
  <c r="F7" i="9" s="1"/>
  <c r="D22" i="5"/>
  <c r="E22" i="5" s="1"/>
  <c r="H21" i="5"/>
  <c r="I21" i="5" s="1"/>
  <c r="F6" i="9" s="1"/>
  <c r="D21" i="5"/>
  <c r="E21" i="5" s="1"/>
  <c r="H20" i="5"/>
  <c r="I20" i="5" s="1"/>
  <c r="F5" i="9" s="1"/>
  <c r="D20" i="5"/>
  <c r="E20" i="5" s="1"/>
  <c r="H19" i="5"/>
  <c r="I19" i="5" s="1"/>
  <c r="F4" i="9" s="1"/>
  <c r="D19" i="5"/>
  <c r="E19" i="5" s="1"/>
  <c r="H18" i="5"/>
  <c r="I18" i="5" s="1"/>
  <c r="F3" i="9" s="1"/>
  <c r="D18" i="5"/>
  <c r="E18" i="5" s="1"/>
  <c r="S26" i="9" l="1"/>
  <c r="D16" i="7"/>
  <c r="E16" i="7" s="1"/>
  <c r="C16" i="9"/>
  <c r="D24" i="7"/>
  <c r="E24" i="7" s="1"/>
  <c r="C24" i="9"/>
  <c r="D23" i="7"/>
  <c r="E23" i="7" s="1"/>
  <c r="C23" i="9"/>
  <c r="D25" i="7"/>
  <c r="E25" i="7" s="1"/>
  <c r="C25" i="9"/>
  <c r="D22" i="7"/>
  <c r="E22" i="7" s="1"/>
  <c r="C22" i="9"/>
  <c r="D21" i="7"/>
  <c r="E21" i="7" s="1"/>
  <c r="C21" i="9"/>
  <c r="D20" i="7"/>
  <c r="E20" i="7" s="1"/>
  <c r="C20" i="9"/>
  <c r="D19" i="7"/>
  <c r="E19" i="7" s="1"/>
  <c r="C19" i="9"/>
  <c r="D18" i="7"/>
  <c r="E18" i="7" s="1"/>
  <c r="C18" i="9"/>
  <c r="D17" i="7"/>
  <c r="E17" i="7" s="1"/>
  <c r="C17" i="9"/>
  <c r="H26" i="9"/>
  <c r="Q13" i="9"/>
  <c r="F13" i="9"/>
  <c r="E28" i="5"/>
  <c r="D28" i="5"/>
  <c r="E28" i="6"/>
  <c r="D28" i="6"/>
  <c r="H27" i="8"/>
  <c r="B32" i="8"/>
  <c r="S25" i="9" s="1"/>
  <c r="B29" i="8"/>
  <c r="C24" i="8"/>
  <c r="C23" i="8"/>
  <c r="I19" i="8"/>
  <c r="Q19" i="9" s="1"/>
  <c r="D19" i="8"/>
  <c r="E19" i="8" s="1"/>
  <c r="C16" i="8"/>
  <c r="N16" i="9" s="1"/>
  <c r="C17" i="8"/>
  <c r="N17" i="9" s="1"/>
  <c r="C21" i="8"/>
  <c r="N21" i="9" s="1"/>
  <c r="C25" i="8"/>
  <c r="N25" i="9" s="1"/>
  <c r="H26" i="8"/>
  <c r="C18" i="8"/>
  <c r="N18" i="9" s="1"/>
  <c r="C22" i="8"/>
  <c r="N22" i="9" s="1"/>
  <c r="C20" i="8"/>
  <c r="N20" i="9" s="1"/>
  <c r="I20" i="7"/>
  <c r="F20" i="9" s="1"/>
  <c r="I21" i="7"/>
  <c r="F21" i="9" s="1"/>
  <c r="I16" i="7"/>
  <c r="F16" i="9" s="1"/>
  <c r="I17" i="7"/>
  <c r="F17" i="9" s="1"/>
  <c r="I18" i="7"/>
  <c r="F18" i="9" s="1"/>
  <c r="I24" i="7"/>
  <c r="F24" i="9" s="1"/>
  <c r="I25" i="7"/>
  <c r="F25" i="9" s="1"/>
  <c r="I22" i="7"/>
  <c r="F22" i="9" s="1"/>
  <c r="I19" i="7"/>
  <c r="F19" i="9" s="1"/>
  <c r="I23" i="7"/>
  <c r="F23" i="9" s="1"/>
  <c r="B32" i="7"/>
  <c r="H25" i="9" s="1"/>
  <c r="H27" i="7"/>
  <c r="H26" i="7"/>
  <c r="B29" i="7"/>
  <c r="B34" i="6"/>
  <c r="S12" i="9" s="1"/>
  <c r="I28" i="6"/>
  <c r="B34" i="5"/>
  <c r="H12" i="9" s="1"/>
  <c r="I28" i="5"/>
  <c r="H28" i="6"/>
  <c r="H29" i="6"/>
  <c r="B31" i="6"/>
  <c r="C31" i="5"/>
  <c r="H29" i="5"/>
  <c r="H28" i="5"/>
  <c r="E26" i="7" l="1"/>
  <c r="D26" i="7"/>
  <c r="F26" i="9"/>
  <c r="D24" i="8"/>
  <c r="E24" i="8" s="1"/>
  <c r="N24" i="9"/>
  <c r="I23" i="8"/>
  <c r="Q23" i="9" s="1"/>
  <c r="N23" i="9"/>
  <c r="I24" i="8"/>
  <c r="Q24" i="9" s="1"/>
  <c r="D23" i="8"/>
  <c r="E23" i="8" s="1"/>
  <c r="D16" i="8"/>
  <c r="I16" i="8"/>
  <c r="Q16" i="9" s="1"/>
  <c r="D20" i="8"/>
  <c r="E20" i="8" s="1"/>
  <c r="I20" i="8"/>
  <c r="Q20" i="9" s="1"/>
  <c r="I22" i="8"/>
  <c r="Q22" i="9" s="1"/>
  <c r="D22" i="8"/>
  <c r="E22" i="8" s="1"/>
  <c r="I18" i="8"/>
  <c r="Q18" i="9" s="1"/>
  <c r="D18" i="8"/>
  <c r="E18" i="8" s="1"/>
  <c r="I25" i="8"/>
  <c r="Q25" i="9" s="1"/>
  <c r="D25" i="8"/>
  <c r="E25" i="8" s="1"/>
  <c r="D21" i="8"/>
  <c r="E21" i="8" s="1"/>
  <c r="I21" i="8"/>
  <c r="Q21" i="9" s="1"/>
  <c r="I17" i="8"/>
  <c r="Q17" i="9" s="1"/>
  <c r="D17" i="8"/>
  <c r="E17" i="8" s="1"/>
  <c r="I26" i="7"/>
  <c r="Q26" i="9" l="1"/>
  <c r="D26" i="8"/>
  <c r="I26" i="8"/>
  <c r="E16" i="8"/>
  <c r="E26" i="8" s="1"/>
</calcChain>
</file>

<file path=xl/sharedStrings.xml><?xml version="1.0" encoding="utf-8"?>
<sst xmlns="http://schemas.openxmlformats.org/spreadsheetml/2006/main" count="282" uniqueCount="45">
  <si>
    <t>Low Season</t>
  </si>
  <si>
    <t>Port of Origin</t>
  </si>
  <si>
    <t>Price</t>
  </si>
  <si>
    <t>High Season</t>
  </si>
  <si>
    <t>Demand (TEU)</t>
  </si>
  <si>
    <t>Size</t>
  </si>
  <si>
    <t>Est. %20'</t>
  </si>
  <si>
    <t>Weight of 20'</t>
  </si>
  <si>
    <t>(Ton)</t>
  </si>
  <si>
    <t>($/TEU)</t>
  </si>
  <si>
    <t>Weight of 40'</t>
  </si>
  <si>
    <t>Japan</t>
  </si>
  <si>
    <t>China</t>
  </si>
  <si>
    <t>Hong Kong</t>
  </si>
  <si>
    <t>Indonesia</t>
  </si>
  <si>
    <t>India</t>
  </si>
  <si>
    <t>Korea</t>
  </si>
  <si>
    <t>Malaysia</t>
  </si>
  <si>
    <t>Singapore</t>
  </si>
  <si>
    <t>Taiwan</t>
  </si>
  <si>
    <t>Thailand</t>
  </si>
  <si>
    <t>Demand</t>
  </si>
  <si>
    <t>Unmet Demand</t>
  </si>
  <si>
    <t>TEU</t>
  </si>
  <si>
    <t>Weight</t>
  </si>
  <si>
    <t>Revenue</t>
  </si>
  <si>
    <t>Met Demand</t>
  </si>
  <si>
    <t>Max. 20'</t>
  </si>
  <si>
    <t>Max. 40'</t>
  </si>
  <si>
    <t>QTY -20'</t>
  </si>
  <si>
    <t>QTY -40'</t>
  </si>
  <si>
    <t>Max Limits</t>
  </si>
  <si>
    <t>Range of 20'</t>
  </si>
  <si>
    <t>Min (1.2)</t>
  </si>
  <si>
    <t>Max (2)</t>
  </si>
  <si>
    <t>Volume</t>
  </si>
  <si>
    <t>Slope</t>
  </si>
  <si>
    <t>Intercept</t>
  </si>
  <si>
    <t>Price Elasticity:</t>
  </si>
  <si>
    <t>No pricing</t>
  </si>
  <si>
    <t>Pricing</t>
  </si>
  <si>
    <t>PEAK SEASON</t>
  </si>
  <si>
    <t>OFF-PEAK SEASON</t>
  </si>
  <si>
    <t>Revenue Improvement</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</si>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</sst>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5" formatCode="&quot;$&quot;#,##0_);\(&quot;$&quot;#,##0\)"/>
    <numFmt numFmtId="44" formatCode="_(&quot;$&quot;* #,##0.00_);_(&quot;$&quot;* \(#,##0.00\);_(&quot;$&quot;* &quot;-&quot;??_);_(@_)"/>
    <numFmt numFmtId="43" formatCode="_(* #,##0.00_);_(* \(#,##0.00\);_(* &quot;-&quot;??_);_(@_)"/>
    <numFmt numFmtId="164" formatCode="_(* #,##0_);_(* \(#,##0\);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rgb="FF92D050"/>
        <bgColor indexed="64"/>
      </patternFill>
    </fill>
    <fill>
      <patternFill patternType="solid">
        <fgColor theme="6" tint="0.39997558519241921"/>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right/>
      <top/>
      <bottom style="medium">
        <color indexed="64"/>
      </bottom>
      <diagonal/>
    </border>
    <border>
      <left/>
      <right/>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top/>
      <bottom style="thin">
        <color indexed="64"/>
      </bottom>
      <diagonal/>
    </border>
    <border>
      <left style="medium">
        <color indexed="64"/>
      </left>
      <right/>
      <top/>
      <bottom style="medium">
        <color indexed="64"/>
      </bottom>
      <diagonal/>
    </border>
    <border>
      <left/>
      <right style="medium">
        <color indexed="64"/>
      </right>
      <top/>
      <bottom/>
      <diagonal/>
    </border>
    <border>
      <left/>
      <right style="medium">
        <color indexed="64"/>
      </right>
      <top/>
      <bottom style="thin">
        <color indexed="64"/>
      </bottom>
      <diagonal/>
    </border>
    <border>
      <left/>
      <right style="medium">
        <color indexed="64"/>
      </right>
      <top/>
      <bottom style="medium">
        <color indexed="64"/>
      </bottom>
      <diagonal/>
    </border>
    <border>
      <left/>
      <right/>
      <top style="medium">
        <color indexed="64"/>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71">
    <xf numFmtId="0" fontId="0" fillId="0" borderId="0" xfId="0"/>
    <xf numFmtId="0" fontId="2" fillId="0" borderId="0" xfId="0" applyFont="1"/>
    <xf numFmtId="0" fontId="0" fillId="0" borderId="1" xfId="0" applyBorder="1"/>
    <xf numFmtId="0" fontId="2" fillId="0" borderId="4" xfId="0" applyFont="1" applyBorder="1" applyAlignment="1">
      <alignment horizontal="center"/>
    </xf>
    <xf numFmtId="0" fontId="2" fillId="0" borderId="5" xfId="0" applyFont="1" applyBorder="1" applyAlignment="1">
      <alignment horizontal="center"/>
    </xf>
    <xf numFmtId="0" fontId="0" fillId="0" borderId="8" xfId="0" applyBorder="1"/>
    <xf numFmtId="0" fontId="0" fillId="0" borderId="7" xfId="0" applyBorder="1"/>
    <xf numFmtId="0" fontId="0" fillId="0" borderId="9" xfId="0" applyBorder="1"/>
    <xf numFmtId="0" fontId="0" fillId="0" borderId="10" xfId="0" applyBorder="1"/>
    <xf numFmtId="0" fontId="0" fillId="0" borderId="11" xfId="0" applyBorder="1"/>
    <xf numFmtId="0" fontId="0" fillId="0" borderId="6" xfId="0" applyBorder="1"/>
    <xf numFmtId="0" fontId="0" fillId="0" borderId="2" xfId="0" applyBorder="1"/>
    <xf numFmtId="0" fontId="0" fillId="0" borderId="12" xfId="0" applyBorder="1"/>
    <xf numFmtId="0" fontId="2" fillId="0" borderId="10" xfId="0" applyFont="1" applyBorder="1" applyAlignment="1">
      <alignment horizontal="center"/>
    </xf>
    <xf numFmtId="0" fontId="2" fillId="0" borderId="11" xfId="0" applyFont="1" applyBorder="1" applyAlignment="1">
      <alignment horizontal="center"/>
    </xf>
    <xf numFmtId="1" fontId="0" fillId="0" borderId="0" xfId="0" applyNumberFormat="1"/>
    <xf numFmtId="1" fontId="0" fillId="0" borderId="1" xfId="0" applyNumberFormat="1" applyBorder="1"/>
    <xf numFmtId="1" fontId="0" fillId="3" borderId="1" xfId="0" applyNumberFormat="1" applyFill="1" applyBorder="1"/>
    <xf numFmtId="1" fontId="0" fillId="0" borderId="14" xfId="0" applyNumberFormat="1" applyBorder="1"/>
    <xf numFmtId="164" fontId="0" fillId="0" borderId="0" xfId="1" applyNumberFormat="1" applyFont="1"/>
    <xf numFmtId="5" fontId="0" fillId="4" borderId="0" xfId="2" applyNumberFormat="1" applyFont="1" applyFill="1"/>
    <xf numFmtId="0" fontId="2" fillId="0" borderId="17" xfId="0" applyFont="1" applyBorder="1" applyAlignment="1">
      <alignment horizontal="center"/>
    </xf>
    <xf numFmtId="0" fontId="2" fillId="0" borderId="14" xfId="0" applyFont="1" applyBorder="1" applyAlignment="1">
      <alignment horizontal="center"/>
    </xf>
    <xf numFmtId="0" fontId="2" fillId="0" borderId="19" xfId="0" applyFont="1" applyBorder="1" applyAlignment="1">
      <alignment horizontal="center"/>
    </xf>
    <xf numFmtId="0" fontId="2" fillId="0" borderId="18" xfId="0" applyFont="1" applyBorder="1" applyAlignment="1">
      <alignment horizontal="center"/>
    </xf>
    <xf numFmtId="0" fontId="0" fillId="0" borderId="20" xfId="0" applyBorder="1"/>
    <xf numFmtId="0" fontId="0" fillId="0" borderId="14" xfId="0" applyBorder="1"/>
    <xf numFmtId="0" fontId="0" fillId="0" borderId="19" xfId="0" applyBorder="1"/>
    <xf numFmtId="1" fontId="0" fillId="3" borderId="2" xfId="0" applyNumberFormat="1" applyFill="1" applyBorder="1"/>
    <xf numFmtId="1" fontId="0" fillId="3" borderId="10" xfId="0" applyNumberFormat="1" applyFill="1" applyBorder="1"/>
    <xf numFmtId="0" fontId="2" fillId="0" borderId="24" xfId="0" applyFont="1" applyBorder="1"/>
    <xf numFmtId="0" fontId="2" fillId="0" borderId="4" xfId="0" applyFont="1" applyBorder="1"/>
    <xf numFmtId="0" fontId="2" fillId="0" borderId="5" xfId="0" applyFont="1" applyBorder="1"/>
    <xf numFmtId="1" fontId="0" fillId="0" borderId="7" xfId="0" applyNumberFormat="1" applyBorder="1"/>
    <xf numFmtId="1" fontId="0" fillId="0" borderId="10" xfId="0" applyNumberFormat="1" applyBorder="1"/>
    <xf numFmtId="1" fontId="0" fillId="0" borderId="11" xfId="0" applyNumberFormat="1" applyBorder="1"/>
    <xf numFmtId="0" fontId="0" fillId="0" borderId="26" xfId="0" applyBorder="1"/>
    <xf numFmtId="1" fontId="0" fillId="0" borderId="26" xfId="0" applyNumberFormat="1" applyBorder="1"/>
    <xf numFmtId="0" fontId="2" fillId="0" borderId="27" xfId="0" applyFont="1" applyBorder="1" applyAlignment="1">
      <alignment horizontal="center"/>
    </xf>
    <xf numFmtId="0" fontId="2" fillId="0" borderId="24" xfId="0" applyFont="1" applyBorder="1" applyAlignment="1">
      <alignment horizontal="center"/>
    </xf>
    <xf numFmtId="0" fontId="0" fillId="0" borderId="28" xfId="0" applyBorder="1"/>
    <xf numFmtId="0" fontId="0" fillId="0" borderId="29" xfId="0" applyBorder="1"/>
    <xf numFmtId="0" fontId="2" fillId="0" borderId="0" xfId="0" applyFont="1" applyAlignment="1">
      <alignment horizontal="center" vertical="center"/>
    </xf>
    <xf numFmtId="9" fontId="0" fillId="0" borderId="0" xfId="3" applyFont="1" applyFill="1"/>
    <xf numFmtId="0" fontId="0" fillId="0" borderId="25" xfId="0" applyBorder="1"/>
    <xf numFmtId="0" fontId="0" fillId="0" borderId="30" xfId="0" applyBorder="1"/>
    <xf numFmtId="0" fontId="0" fillId="0" borderId="31" xfId="0" applyBorder="1"/>
    <xf numFmtId="0" fontId="0" fillId="0" borderId="32" xfId="0" applyBorder="1"/>
    <xf numFmtId="0" fontId="0" fillId="0" borderId="33" xfId="0" applyBorder="1"/>
    <xf numFmtId="0" fontId="2" fillId="0" borderId="26" xfId="0" applyFont="1" applyBorder="1" applyAlignment="1">
      <alignment horizontal="right"/>
    </xf>
    <xf numFmtId="0" fontId="2" fillId="0" borderId="0" xfId="0" applyFont="1" applyAlignment="1">
      <alignment horizontal="right"/>
    </xf>
    <xf numFmtId="1" fontId="0" fillId="0" borderId="19" xfId="0" applyNumberFormat="1" applyBorder="1"/>
    <xf numFmtId="0" fontId="2" fillId="0" borderId="21" xfId="0" applyFont="1" applyBorder="1"/>
    <xf numFmtId="5" fontId="0" fillId="4" borderId="22" xfId="2" applyNumberFormat="1" applyFont="1" applyFill="1" applyBorder="1"/>
    <xf numFmtId="0" fontId="2" fillId="0" borderId="20" xfId="0" applyFont="1" applyBorder="1" applyAlignment="1">
      <alignment wrapText="1"/>
    </xf>
    <xf numFmtId="9" fontId="0" fillId="0" borderId="23" xfId="3" applyFont="1" applyBorder="1"/>
    <xf numFmtId="0" fontId="2" fillId="0" borderId="20" xfId="0" applyFont="1" applyBorder="1"/>
    <xf numFmtId="1" fontId="0" fillId="0" borderId="23" xfId="0" applyNumberFormat="1" applyBorder="1"/>
    <xf numFmtId="0" fontId="2" fillId="0" borderId="34" xfId="0" applyFont="1" applyBorder="1" applyAlignment="1">
      <alignment horizontal="right"/>
    </xf>
    <xf numFmtId="0" fontId="0" fillId="8" borderId="15" xfId="0" applyFill="1" applyBorder="1"/>
    <xf numFmtId="0" fontId="0" fillId="8" borderId="16" xfId="0" applyFill="1" applyBorder="1"/>
    <xf numFmtId="164" fontId="0" fillId="8" borderId="1" xfId="1" applyNumberFormat="1" applyFont="1" applyFill="1" applyBorder="1"/>
    <xf numFmtId="1" fontId="0" fillId="8" borderId="2" xfId="0" applyNumberFormat="1" applyFill="1" applyBorder="1"/>
    <xf numFmtId="1" fontId="0" fillId="6" borderId="0" xfId="0" applyNumberFormat="1" applyFill="1"/>
    <xf numFmtId="0" fontId="0" fillId="0" borderId="34" xfId="0" applyBorder="1"/>
    <xf numFmtId="2" fontId="0" fillId="7" borderId="18" xfId="0" applyNumberFormat="1" applyFill="1" applyBorder="1"/>
    <xf numFmtId="2" fontId="0" fillId="2" borderId="1" xfId="0" applyNumberFormat="1" applyFill="1" applyBorder="1"/>
    <xf numFmtId="0" fontId="2" fillId="0" borderId="3" xfId="0" applyFont="1" applyBorder="1" applyAlignment="1">
      <alignment horizontal="center"/>
    </xf>
    <xf numFmtId="0" fontId="2" fillId="0" borderId="13" xfId="0" applyFont="1" applyBorder="1" applyAlignment="1">
      <alignment horizontal="center"/>
    </xf>
    <xf numFmtId="0" fontId="2" fillId="5" borderId="0" xfId="0" applyFont="1" applyFill="1" applyAlignment="1">
      <alignment horizontal="center" vertical="center"/>
    </xf>
    <xf numFmtId="0" fontId="2" fillId="5" borderId="25" xfId="0" applyFont="1" applyFill="1" applyBorder="1" applyAlignment="1">
      <alignment horizontal="center"/>
    </xf>
  </cellXfs>
  <cellStyles count="4">
    <cellStyle name="Comma" xfId="1" builtinId="3"/>
    <cellStyle name="Currency" xfId="2" builtinId="4"/>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609599</xdr:colOff>
      <xdr:row>1</xdr:row>
      <xdr:rowOff>9524</xdr:rowOff>
    </xdr:from>
    <xdr:ext cx="7496175" cy="9564798"/>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9599" y="200024"/>
          <a:ext cx="7496175" cy="9564798"/>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100" b="1" u="sng">
              <a:solidFill>
                <a:srgbClr val="C00000"/>
              </a:solidFill>
            </a:rPr>
            <a:t>Instructions</a:t>
          </a:r>
        </a:p>
        <a:p>
          <a:r>
            <a:rPr lang="en-US" sz="1100"/>
            <a:t>In thi</a:t>
          </a:r>
          <a:r>
            <a:rPr lang="en-US" sz="1100" baseline="0"/>
            <a:t>s case, Thomas Young, regional manager of the Container Transportation Company (CTC), and his colleagues are looking for a new strategy to allocate containers for transportation from Asia to the Middle East. Challenged by top management that had urged all business departments to optimize revenues and profit, your task is to help Thomas to show top management whether he could enhance revenues using revenue management (RM) techniques; in particular, optimizing the pricing of containers. </a:t>
          </a:r>
        </a:p>
        <a:p>
          <a:endParaRPr lang="en-US" sz="1100" baseline="0"/>
        </a:p>
        <a:p>
          <a:r>
            <a:rPr lang="en-US" sz="1100" baseline="0"/>
            <a:t>To achieve this, here are the steps you should follow:</a:t>
          </a:r>
        </a:p>
        <a:p>
          <a:endParaRPr lang="en-US" sz="1100" baseline="0"/>
        </a:p>
        <a:p>
          <a:r>
            <a:rPr lang="en-US" sz="1100" b="1" baseline="0"/>
            <a:t>Step 1: </a:t>
          </a:r>
          <a:r>
            <a:rPr lang="en-US" sz="1100" baseline="0"/>
            <a:t>First, you need to investigate existing pricing. The issue is to determine the maximum revenue that can be obtained with the existing prices.  You need to build a Solver model to come up with the optimal transportation plan. "Peak Season - No Pricing" tab gives you detailed information on the necessary components to build your model. Your decision variables are the quantity of 20' and 40' containers transported from each port (yellow cells). Your optimization should capture:</a:t>
          </a:r>
        </a:p>
        <a:p>
          <a:endParaRPr lang="en-US" sz="1100" baseline="0"/>
        </a:p>
        <a:p>
          <a:r>
            <a:rPr lang="en-US" sz="1100" baseline="0"/>
            <a:t>Maximize Total Revenue from transportation of 20' and 40' containers from each port</a:t>
          </a:r>
        </a:p>
        <a:p>
          <a:r>
            <a:rPr lang="en-US" sz="1100" u="sng" baseline="0"/>
            <a:t>subject to:</a:t>
          </a:r>
        </a:p>
        <a:p>
          <a:r>
            <a:rPr lang="en-US" sz="1100" baseline="0"/>
            <a:t>A - The total number of containers transported should be between the lower bound and upper bound (the ratio of 20' containers to 40' containers should be between 1.2 and 2.0).		</a:t>
          </a:r>
        </a:p>
        <a:p>
          <a:r>
            <a:rPr lang="en-US" sz="1100" baseline="0"/>
            <a:t>B - Each size of containers that can be loaded from each port should not violate the availability restrictions.  (QTY&lt;Max.)</a:t>
          </a:r>
        </a:p>
        <a:p>
          <a:r>
            <a:rPr lang="en-US" sz="1100" baseline="0"/>
            <a:t>C - The total TEU usage by the containers loaded should not exceed the TEU limit. </a:t>
          </a:r>
        </a:p>
        <a:p>
          <a:r>
            <a:rPr lang="en-US" sz="1100" baseline="0"/>
            <a:t>D - The total Weight usage by the containers loaded should not exceed the Weight limit.</a:t>
          </a:r>
        </a:p>
        <a:p>
          <a:r>
            <a:rPr lang="en-US" sz="1100" baseline="0"/>
            <a:t>E - All decision variables should be non-negative.</a:t>
          </a:r>
        </a:p>
        <a:p>
          <a:endParaRPr lang="en-US" sz="1100" baseline="0"/>
        </a:p>
        <a:p>
          <a:r>
            <a:rPr lang="en-US" sz="1100" baseline="0"/>
            <a:t>Build and Solve this model for both "Peak Season" and "Low Season".  You can use Simplex LP method in Solver since your objective function as well as your constraints will be linear. </a:t>
          </a:r>
        </a:p>
        <a:p>
          <a:endParaRPr lang="en-US" sz="1100" baseline="0"/>
        </a:p>
        <a:p>
          <a:r>
            <a:rPr lang="en-US" sz="1100" b="1" baseline="0"/>
            <a:t>Step 2: </a:t>
          </a:r>
          <a:r>
            <a:rPr lang="en-US" sz="1100" b="0" baseline="0"/>
            <a:t>The RM/pricing concept involves segmenting the market and using the price in each segment as a control to match demand to inventory while maximizing revenue. This concept requires that the relationship between the quantity sold and the price (the demand curve) for each segment be included in the model. Refer to the "Peak Season - Pricing" tab. </a:t>
          </a:r>
        </a:p>
        <a:p>
          <a:endParaRPr lang="en-US" sz="1100" b="0" baseline="0"/>
        </a:p>
        <a:p>
          <a:r>
            <a:rPr lang="en-US" sz="1100" b="0" baseline="0"/>
            <a:t>First, you need to compute the price elasticity. Use the definition provided in the tab and refer back to the case text to compute the elasticity. The worksheet will compute the demand curve and update the rest of the sheet automatically once you enter price elasticity. Observe that Demand is a function of price now.  </a:t>
          </a:r>
        </a:p>
        <a:p>
          <a:endParaRPr lang="en-US" sz="1100" b="0" baseline="0"/>
        </a:p>
        <a:p>
          <a:r>
            <a:rPr lang="en-US" sz="1100" b="0" baseline="0"/>
            <a:t>You should still use the optimization model outlined in Step 1 but now you also need to include prices as a decision variable. Since the revenue function will involve Price x Demand, i.e., the product of two decision variables, it will be non-linear. So, you can no longer use Simplex LP in your Solver model, and you should use GRG Nonlinear (or Evolutionary) method. </a:t>
          </a:r>
          <a:endParaRPr lang="en-US" sz="1100" b="1" baseline="0"/>
        </a:p>
        <a:p>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Build and Solve this model for both "Peak Season" and "Low Season". </a:t>
          </a:r>
          <a:endParaRPr lang="en-US">
            <a:effectLst/>
          </a:endParaRPr>
        </a:p>
        <a:p>
          <a:endParaRPr lang="en-US" sz="1100" baseline="0"/>
        </a:p>
        <a:p>
          <a:r>
            <a:rPr lang="en-US" sz="1100" b="1" baseline="0"/>
            <a:t>Step 3:</a:t>
          </a:r>
          <a:r>
            <a:rPr lang="en-US" sz="1100" baseline="0"/>
            <a:t> The "Comparison" tab will pull your decision variables, unmet demand, the total revenue and volume  that result from your optimal plan from each relevant sheet. Use this final tab to construct your case write-up.  Consider the following questions in your write-up:</a:t>
          </a:r>
        </a:p>
        <a:p>
          <a:endParaRPr lang="en-US" sz="1100" baseline="0"/>
        </a:p>
        <a:p>
          <a:r>
            <a:rPr lang="en-US" sz="1100" baseline="0"/>
            <a:t>1. Given the existing pricing (</a:t>
          </a:r>
          <a:r>
            <a:rPr lang="en-US" sz="1100" baseline="0">
              <a:solidFill>
                <a:schemeClr val="tx1"/>
              </a:solidFill>
              <a:effectLst/>
              <a:latin typeface="+mn-lt"/>
              <a:ea typeface="+mn-ea"/>
              <a:cs typeface="+mn-cs"/>
            </a:rPr>
            <a:t>No Pricing </a:t>
          </a:r>
          <a:r>
            <a:rPr lang="en-US" sz="1100" baseline="0"/>
            <a:t>), can you satisfy the demand for all ports for peak season? If not, which ports have containers left at the dock? Why? How about for low season? </a:t>
          </a:r>
        </a:p>
        <a:p>
          <a:endParaRPr lang="en-US" sz="1100" baseline="0"/>
        </a:p>
        <a:p>
          <a:r>
            <a:rPr lang="en-US" sz="1100" baseline="0"/>
            <a:t>2. If you were to increase prices, which ports would you increase the prices for (answer this question </a:t>
          </a:r>
          <a:r>
            <a:rPr lang="en-US" sz="1100" baseline="0">
              <a:solidFill>
                <a:schemeClr val="tx1"/>
              </a:solidFill>
              <a:effectLst/>
              <a:latin typeface="+mn-lt"/>
              <a:ea typeface="+mn-ea"/>
              <a:cs typeface="+mn-cs"/>
            </a:rPr>
            <a:t>qualitatively </a:t>
          </a:r>
          <a:r>
            <a:rPr lang="en-US" sz="1100" baseline="0"/>
            <a:t>based on your No Pricing observations)? Do you think weight or TEU is more important to pricing?</a:t>
          </a:r>
        </a:p>
        <a:p>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3.  Once you apply RM/pricing (Pricing), </a:t>
          </a:r>
          <a:r>
            <a:rPr lang="en-US" sz="1100" baseline="0">
              <a:solidFill>
                <a:schemeClr val="tx1"/>
              </a:solidFill>
              <a:effectLst/>
              <a:latin typeface="+mn-lt"/>
              <a:ea typeface="+mn-ea"/>
              <a:cs typeface="+mn-cs"/>
            </a:rPr>
            <a:t>can you satisfy the demand for all ports for peak season? If not, which ports have containers left at the dock? What is different from the No Pricing case? How much revenue increase  do you expect? How about for low season? </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4. What is your final recommendation to top management in terms of applying RM/pricing? Do you have any other recommendations (other than using price optimization)?</a:t>
          </a:r>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6</xdr:col>
      <xdr:colOff>85724</xdr:colOff>
      <xdr:row>7</xdr:row>
      <xdr:rowOff>0</xdr:rowOff>
    </xdr:from>
    <xdr:to>
      <xdr:col>10</xdr:col>
      <xdr:colOff>600074</xdr:colOff>
      <xdr:row>12</xdr:row>
      <xdr:rowOff>76200</xdr:rowOff>
    </xdr:to>
    <xdr:sp macro="" textlink="">
      <xdr:nvSpPr>
        <xdr:cNvPr id="3" name="Line Callout 1 2">
          <a:extLst>
            <a:ext uri="{FF2B5EF4-FFF2-40B4-BE49-F238E27FC236}">
              <a16:creationId xmlns:a16="http://schemas.microsoft.com/office/drawing/2014/main" id="{00000000-0008-0000-0100-000003000000}"/>
            </a:ext>
          </a:extLst>
        </xdr:cNvPr>
        <xdr:cNvSpPr/>
      </xdr:nvSpPr>
      <xdr:spPr>
        <a:xfrm>
          <a:off x="5362574" y="1343025"/>
          <a:ext cx="4029075" cy="1038225"/>
        </a:xfrm>
        <a:prstGeom prst="borderCallout1">
          <a:avLst>
            <a:gd name="adj1" fmla="val 98311"/>
            <a:gd name="adj2" fmla="val 503"/>
            <a:gd name="adj3" fmla="val 167492"/>
            <a:gd name="adj4" fmla="val -4534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 Max.</a:t>
          </a:r>
          <a:r>
            <a:rPr lang="en-US" sz="1100" baseline="0"/>
            <a:t> 20' and Max. 40' specify the maximum number of 20' and 40' containers allowed to be transported from a given port. </a:t>
          </a:r>
        </a:p>
        <a:p>
          <a:pPr algn="l"/>
          <a:r>
            <a:rPr lang="en-US" sz="1100" baseline="0"/>
            <a:t>Max. 20' = Demand * Est. %20' </a:t>
          </a:r>
        </a:p>
        <a:p>
          <a:pPr algn="l"/>
          <a:r>
            <a:rPr lang="en-US" sz="1100" baseline="0"/>
            <a:t>Max. 40' = (Demand - Max. 20')/2 (we divide by 2 to convert from 20' to 40')  </a:t>
          </a:r>
          <a:endParaRPr lang="en-US" sz="1100"/>
        </a:p>
      </xdr:txBody>
    </xdr:sp>
    <xdr:clientData/>
  </xdr:twoCellAnchor>
  <xdr:twoCellAnchor>
    <xdr:from>
      <xdr:col>7</xdr:col>
      <xdr:colOff>19050</xdr:colOff>
      <xdr:row>13</xdr:row>
      <xdr:rowOff>0</xdr:rowOff>
    </xdr:from>
    <xdr:to>
      <xdr:col>11</xdr:col>
      <xdr:colOff>57150</xdr:colOff>
      <xdr:row>15</xdr:row>
      <xdr:rowOff>104775</xdr:rowOff>
    </xdr:to>
    <xdr:sp macro="" textlink="">
      <xdr:nvSpPr>
        <xdr:cNvPr id="4" name="Line Callout 1 3">
          <a:extLst>
            <a:ext uri="{FF2B5EF4-FFF2-40B4-BE49-F238E27FC236}">
              <a16:creationId xmlns:a16="http://schemas.microsoft.com/office/drawing/2014/main" id="{00000000-0008-0000-0100-000004000000}"/>
            </a:ext>
          </a:extLst>
        </xdr:cNvPr>
        <xdr:cNvSpPr/>
      </xdr:nvSpPr>
      <xdr:spPr>
        <a:xfrm>
          <a:off x="6153150" y="2495550"/>
          <a:ext cx="3343275" cy="485775"/>
        </a:xfrm>
        <a:prstGeom prst="borderCallout1">
          <a:avLst>
            <a:gd name="adj1" fmla="val 54010"/>
            <a:gd name="adj2" fmla="val -679"/>
            <a:gd name="adj3" fmla="val 117190"/>
            <a:gd name="adj4" fmla="val -2665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are your decision</a:t>
          </a:r>
          <a:r>
            <a:rPr lang="en-US" sz="1100" baseline="0"/>
            <a:t> variables: How many containers should be transported from each port?</a:t>
          </a:r>
          <a:endParaRPr lang="en-US" sz="1100"/>
        </a:p>
      </xdr:txBody>
    </xdr:sp>
    <xdr:clientData/>
  </xdr:twoCellAnchor>
  <xdr:twoCellAnchor>
    <xdr:from>
      <xdr:col>4</xdr:col>
      <xdr:colOff>504825</xdr:colOff>
      <xdr:row>29</xdr:row>
      <xdr:rowOff>133350</xdr:rowOff>
    </xdr:from>
    <xdr:to>
      <xdr:col>8</xdr:col>
      <xdr:colOff>57150</xdr:colOff>
      <xdr:row>33</xdr:row>
      <xdr:rowOff>38100</xdr:rowOff>
    </xdr:to>
    <xdr:sp macro="" textlink="">
      <xdr:nvSpPr>
        <xdr:cNvPr id="5" name="Line Callout 1 4">
          <a:extLst>
            <a:ext uri="{FF2B5EF4-FFF2-40B4-BE49-F238E27FC236}">
              <a16:creationId xmlns:a16="http://schemas.microsoft.com/office/drawing/2014/main" id="{00000000-0008-0000-0100-000005000000}"/>
            </a:ext>
          </a:extLst>
        </xdr:cNvPr>
        <xdr:cNvSpPr/>
      </xdr:nvSpPr>
      <xdr:spPr>
        <a:xfrm>
          <a:off x="4029075" y="5715000"/>
          <a:ext cx="3114675" cy="666750"/>
        </a:xfrm>
        <a:prstGeom prst="borderCallout1">
          <a:avLst>
            <a:gd name="adj1" fmla="val 54010"/>
            <a:gd name="adj2" fmla="val -679"/>
            <a:gd name="adj3" fmla="val 26798"/>
            <a:gd name="adj4" fmla="val -4414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 This</a:t>
          </a:r>
          <a:r>
            <a:rPr lang="en-US" sz="1100" baseline="0"/>
            <a:t> is the lower bound and upper bound on the total number of 20' containers that can be transported from a port (sum of QTY-20').</a:t>
          </a:r>
          <a:endParaRPr lang="en-US" sz="1100"/>
        </a:p>
      </xdr:txBody>
    </xdr:sp>
    <xdr:clientData/>
  </xdr:twoCellAnchor>
  <xdr:twoCellAnchor>
    <xdr:from>
      <xdr:col>11</xdr:col>
      <xdr:colOff>180975</xdr:colOff>
      <xdr:row>26</xdr:row>
      <xdr:rowOff>66676</xdr:rowOff>
    </xdr:from>
    <xdr:to>
      <xdr:col>15</xdr:col>
      <xdr:colOff>57149</xdr:colOff>
      <xdr:row>27</xdr:row>
      <xdr:rowOff>152401</xdr:rowOff>
    </xdr:to>
    <xdr:sp macro="" textlink="">
      <xdr:nvSpPr>
        <xdr:cNvPr id="6" name="Line Callout 1 5">
          <a:extLst>
            <a:ext uri="{FF2B5EF4-FFF2-40B4-BE49-F238E27FC236}">
              <a16:creationId xmlns:a16="http://schemas.microsoft.com/office/drawing/2014/main" id="{00000000-0008-0000-0100-000006000000}"/>
            </a:ext>
          </a:extLst>
        </xdr:cNvPr>
        <xdr:cNvSpPr/>
      </xdr:nvSpPr>
      <xdr:spPr>
        <a:xfrm>
          <a:off x="9620250" y="5057776"/>
          <a:ext cx="2266949" cy="285750"/>
        </a:xfrm>
        <a:prstGeom prst="borderCallout1">
          <a:avLst>
            <a:gd name="adj1" fmla="val 54010"/>
            <a:gd name="adj2" fmla="val -679"/>
            <a:gd name="adj3" fmla="val 83465"/>
            <a:gd name="adj4" fmla="val -3436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 This</a:t>
          </a:r>
          <a:r>
            <a:rPr lang="en-US" sz="1100" baseline="0"/>
            <a:t> is the  maximum TEU limit</a:t>
          </a:r>
          <a:endParaRPr lang="en-US" sz="1100"/>
        </a:p>
      </xdr:txBody>
    </xdr:sp>
    <xdr:clientData/>
  </xdr:twoCellAnchor>
  <xdr:twoCellAnchor>
    <xdr:from>
      <xdr:col>11</xdr:col>
      <xdr:colOff>200025</xdr:colOff>
      <xdr:row>28</xdr:row>
      <xdr:rowOff>104776</xdr:rowOff>
    </xdr:from>
    <xdr:to>
      <xdr:col>15</xdr:col>
      <xdr:colOff>228600</xdr:colOff>
      <xdr:row>30</xdr:row>
      <xdr:rowOff>1</xdr:rowOff>
    </xdr:to>
    <xdr:sp macro="" textlink="">
      <xdr:nvSpPr>
        <xdr:cNvPr id="7" name="Line Callout 1 6">
          <a:extLst>
            <a:ext uri="{FF2B5EF4-FFF2-40B4-BE49-F238E27FC236}">
              <a16:creationId xmlns:a16="http://schemas.microsoft.com/office/drawing/2014/main" id="{00000000-0008-0000-0100-000007000000}"/>
            </a:ext>
          </a:extLst>
        </xdr:cNvPr>
        <xdr:cNvSpPr/>
      </xdr:nvSpPr>
      <xdr:spPr>
        <a:xfrm>
          <a:off x="9639300" y="5486401"/>
          <a:ext cx="2419350" cy="285750"/>
        </a:xfrm>
        <a:prstGeom prst="borderCallout1">
          <a:avLst>
            <a:gd name="adj1" fmla="val 54010"/>
            <a:gd name="adj2" fmla="val -679"/>
            <a:gd name="adj3" fmla="val 10131"/>
            <a:gd name="adj4" fmla="val -3301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 This</a:t>
          </a:r>
          <a:r>
            <a:rPr lang="en-US" sz="1100" baseline="0"/>
            <a:t> is the  maximum  Weight  limit</a:t>
          </a:r>
          <a:endParaRPr lang="en-US" sz="1100"/>
        </a:p>
      </xdr:txBody>
    </xdr:sp>
    <xdr:clientData/>
  </xdr:twoCellAnchor>
  <xdr:twoCellAnchor>
    <xdr:from>
      <xdr:col>2</xdr:col>
      <xdr:colOff>857250</xdr:colOff>
      <xdr:row>34</xdr:row>
      <xdr:rowOff>85726</xdr:rowOff>
    </xdr:from>
    <xdr:to>
      <xdr:col>6</xdr:col>
      <xdr:colOff>400050</xdr:colOff>
      <xdr:row>36</xdr:row>
      <xdr:rowOff>180975</xdr:rowOff>
    </xdr:to>
    <xdr:sp macro="" textlink="">
      <xdr:nvSpPr>
        <xdr:cNvPr id="8" name="Line Callout 1 7">
          <a:extLst>
            <a:ext uri="{FF2B5EF4-FFF2-40B4-BE49-F238E27FC236}">
              <a16:creationId xmlns:a16="http://schemas.microsoft.com/office/drawing/2014/main" id="{00000000-0008-0000-0100-000008000000}"/>
            </a:ext>
          </a:extLst>
        </xdr:cNvPr>
        <xdr:cNvSpPr/>
      </xdr:nvSpPr>
      <xdr:spPr>
        <a:xfrm>
          <a:off x="2533650" y="6619876"/>
          <a:ext cx="3143250" cy="476249"/>
        </a:xfrm>
        <a:prstGeom prst="borderCallout1">
          <a:avLst>
            <a:gd name="adj1" fmla="val 54010"/>
            <a:gd name="adj2" fmla="val -679"/>
            <a:gd name="adj3" fmla="val -67082"/>
            <a:gd name="adj4" fmla="val -2701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Find the number of 20' and 40' containers to be transported from each port to maximize revenue.</a:t>
          </a:r>
        </a:p>
      </xdr:txBody>
    </xdr:sp>
    <xdr:clientData/>
  </xdr:twoCellAnchor>
  <xdr:twoCellAnchor>
    <xdr:from>
      <xdr:col>9</xdr:col>
      <xdr:colOff>371475</xdr:colOff>
      <xdr:row>31</xdr:row>
      <xdr:rowOff>1</xdr:rowOff>
    </xdr:from>
    <xdr:to>
      <xdr:col>15</xdr:col>
      <xdr:colOff>76200</xdr:colOff>
      <xdr:row>32</xdr:row>
      <xdr:rowOff>95251</xdr:rowOff>
    </xdr:to>
    <xdr:sp macro="" textlink="">
      <xdr:nvSpPr>
        <xdr:cNvPr id="9" name="Line Callout 1 8">
          <a:extLst>
            <a:ext uri="{FF2B5EF4-FFF2-40B4-BE49-F238E27FC236}">
              <a16:creationId xmlns:a16="http://schemas.microsoft.com/office/drawing/2014/main" id="{00000000-0008-0000-0100-000009000000}"/>
            </a:ext>
          </a:extLst>
        </xdr:cNvPr>
        <xdr:cNvSpPr/>
      </xdr:nvSpPr>
      <xdr:spPr>
        <a:xfrm>
          <a:off x="8439150" y="5962651"/>
          <a:ext cx="3467100" cy="285750"/>
        </a:xfrm>
        <a:prstGeom prst="borderCallout1">
          <a:avLst>
            <a:gd name="adj1" fmla="val 54010"/>
            <a:gd name="adj2" fmla="val -679"/>
            <a:gd name="adj3" fmla="val -233203"/>
            <a:gd name="adj4" fmla="val -3913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a:t>
          </a:r>
          <a:r>
            <a:rPr lang="en-US" sz="1100" baseline="0"/>
            <a:t> is the  total TEU usage of your transportation plan.</a:t>
          </a:r>
          <a:endParaRPr lang="en-US" sz="1100"/>
        </a:p>
      </xdr:txBody>
    </xdr:sp>
    <xdr:clientData/>
  </xdr:twoCellAnchor>
  <xdr:twoCellAnchor>
    <xdr:from>
      <xdr:col>9</xdr:col>
      <xdr:colOff>352425</xdr:colOff>
      <xdr:row>33</xdr:row>
      <xdr:rowOff>9526</xdr:rowOff>
    </xdr:from>
    <xdr:to>
      <xdr:col>15</xdr:col>
      <xdr:colOff>95250</xdr:colOff>
      <xdr:row>34</xdr:row>
      <xdr:rowOff>104776</xdr:rowOff>
    </xdr:to>
    <xdr:sp macro="" textlink="">
      <xdr:nvSpPr>
        <xdr:cNvPr id="10" name="Line Callout 1 9">
          <a:extLst>
            <a:ext uri="{FF2B5EF4-FFF2-40B4-BE49-F238E27FC236}">
              <a16:creationId xmlns:a16="http://schemas.microsoft.com/office/drawing/2014/main" id="{00000000-0008-0000-0100-00000A000000}"/>
            </a:ext>
          </a:extLst>
        </xdr:cNvPr>
        <xdr:cNvSpPr/>
      </xdr:nvSpPr>
      <xdr:spPr>
        <a:xfrm>
          <a:off x="8420100" y="6353176"/>
          <a:ext cx="3505200" cy="285750"/>
        </a:xfrm>
        <a:prstGeom prst="borderCallout1">
          <a:avLst>
            <a:gd name="adj1" fmla="val 54010"/>
            <a:gd name="adj2" fmla="val -679"/>
            <a:gd name="adj3" fmla="val -296535"/>
            <a:gd name="adj4" fmla="val -3764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lt1"/>
              </a:solidFill>
              <a:effectLst/>
              <a:latin typeface="+mn-lt"/>
              <a:ea typeface="+mn-ea"/>
              <a:cs typeface="+mn-cs"/>
            </a:rPr>
            <a:t>This</a:t>
          </a:r>
          <a:r>
            <a:rPr lang="en-US" sz="1100" baseline="0">
              <a:solidFill>
                <a:schemeClr val="lt1"/>
              </a:solidFill>
              <a:effectLst/>
              <a:latin typeface="+mn-lt"/>
              <a:ea typeface="+mn-ea"/>
              <a:cs typeface="+mn-cs"/>
            </a:rPr>
            <a:t> is the  total Weight usage of your transportation plan.</a:t>
          </a:r>
          <a:endParaRPr lang="en-US">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142874</xdr:colOff>
      <xdr:row>6</xdr:row>
      <xdr:rowOff>114300</xdr:rowOff>
    </xdr:from>
    <xdr:to>
      <xdr:col>11</xdr:col>
      <xdr:colOff>104774</xdr:colOff>
      <xdr:row>12</xdr:row>
      <xdr:rowOff>0</xdr:rowOff>
    </xdr:to>
    <xdr:sp macro="" textlink="">
      <xdr:nvSpPr>
        <xdr:cNvPr id="2" name="Line Callout 1 1">
          <a:extLst>
            <a:ext uri="{FF2B5EF4-FFF2-40B4-BE49-F238E27FC236}">
              <a16:creationId xmlns:a16="http://schemas.microsoft.com/office/drawing/2014/main" id="{00000000-0008-0000-0200-000002000000}"/>
            </a:ext>
          </a:extLst>
        </xdr:cNvPr>
        <xdr:cNvSpPr/>
      </xdr:nvSpPr>
      <xdr:spPr>
        <a:xfrm>
          <a:off x="5372099" y="1266825"/>
          <a:ext cx="4067175" cy="1038225"/>
        </a:xfrm>
        <a:prstGeom prst="borderCallout1">
          <a:avLst>
            <a:gd name="adj1" fmla="val 98311"/>
            <a:gd name="adj2" fmla="val 503"/>
            <a:gd name="adj3" fmla="val 173914"/>
            <a:gd name="adj4" fmla="val -4674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 Max.</a:t>
          </a:r>
          <a:r>
            <a:rPr lang="en-US" sz="1100" baseline="0"/>
            <a:t> 20' and Max. 40' specify the maximum number of 20' and 40' containers allowed to be transported from a given port. </a:t>
          </a:r>
        </a:p>
        <a:p>
          <a:pPr algn="l"/>
          <a:r>
            <a:rPr lang="en-US" sz="1100" baseline="0"/>
            <a:t>Max. 20' = Demand * Est. %20' </a:t>
          </a:r>
        </a:p>
        <a:p>
          <a:pPr algn="l"/>
          <a:r>
            <a:rPr lang="en-US" sz="1100" baseline="0"/>
            <a:t>Max. 40' = (Demand - Max. 20')/2 (we divide by 2 to convert from 20' to 40')  </a:t>
          </a:r>
          <a:endParaRPr lang="en-US" sz="1100"/>
        </a:p>
      </xdr:txBody>
    </xdr:sp>
    <xdr:clientData/>
  </xdr:twoCellAnchor>
  <xdr:twoCellAnchor>
    <xdr:from>
      <xdr:col>7</xdr:col>
      <xdr:colOff>19050</xdr:colOff>
      <xdr:row>13</xdr:row>
      <xdr:rowOff>38100</xdr:rowOff>
    </xdr:from>
    <xdr:to>
      <xdr:col>11</xdr:col>
      <xdr:colOff>114300</xdr:colOff>
      <xdr:row>15</xdr:row>
      <xdr:rowOff>104775</xdr:rowOff>
    </xdr:to>
    <xdr:sp macro="" textlink="">
      <xdr:nvSpPr>
        <xdr:cNvPr id="3" name="Line Callout 1 2">
          <a:extLst>
            <a:ext uri="{FF2B5EF4-FFF2-40B4-BE49-F238E27FC236}">
              <a16:creationId xmlns:a16="http://schemas.microsoft.com/office/drawing/2014/main" id="{00000000-0008-0000-0200-000003000000}"/>
            </a:ext>
          </a:extLst>
        </xdr:cNvPr>
        <xdr:cNvSpPr/>
      </xdr:nvSpPr>
      <xdr:spPr>
        <a:xfrm>
          <a:off x="6105525" y="2533650"/>
          <a:ext cx="3343275" cy="447675"/>
        </a:xfrm>
        <a:prstGeom prst="borderCallout1">
          <a:avLst>
            <a:gd name="adj1" fmla="val 54010"/>
            <a:gd name="adj2" fmla="val -679"/>
            <a:gd name="adj3" fmla="val 117190"/>
            <a:gd name="adj4" fmla="val -2665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are your decision</a:t>
          </a:r>
          <a:r>
            <a:rPr lang="en-US" sz="1100" baseline="0"/>
            <a:t> variables: How many containers should be transported from each port?</a:t>
          </a:r>
          <a:endParaRPr lang="en-US" sz="1100"/>
        </a:p>
      </xdr:txBody>
    </xdr:sp>
    <xdr:clientData/>
  </xdr:twoCellAnchor>
  <xdr:twoCellAnchor>
    <xdr:from>
      <xdr:col>4</xdr:col>
      <xdr:colOff>457200</xdr:colOff>
      <xdr:row>29</xdr:row>
      <xdr:rowOff>171450</xdr:rowOff>
    </xdr:from>
    <xdr:to>
      <xdr:col>8</xdr:col>
      <xdr:colOff>95250</xdr:colOff>
      <xdr:row>33</xdr:row>
      <xdr:rowOff>76200</xdr:rowOff>
    </xdr:to>
    <xdr:sp macro="" textlink="">
      <xdr:nvSpPr>
        <xdr:cNvPr id="4" name="Line Callout 1 3">
          <a:extLst>
            <a:ext uri="{FF2B5EF4-FFF2-40B4-BE49-F238E27FC236}">
              <a16:creationId xmlns:a16="http://schemas.microsoft.com/office/drawing/2014/main" id="{00000000-0008-0000-0200-000004000000}"/>
            </a:ext>
          </a:extLst>
        </xdr:cNvPr>
        <xdr:cNvSpPr/>
      </xdr:nvSpPr>
      <xdr:spPr>
        <a:xfrm>
          <a:off x="3943350" y="5753100"/>
          <a:ext cx="3114675" cy="666750"/>
        </a:xfrm>
        <a:prstGeom prst="borderCallout1">
          <a:avLst>
            <a:gd name="adj1" fmla="val 54010"/>
            <a:gd name="adj2" fmla="val -679"/>
            <a:gd name="adj3" fmla="val 26798"/>
            <a:gd name="adj4" fmla="val -4414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 This</a:t>
          </a:r>
          <a:r>
            <a:rPr lang="en-US" sz="1100" baseline="0"/>
            <a:t> is the lower bound and upper bound on the total number of 20' containers that can be transported from a port (sum of QTY-20').</a:t>
          </a:r>
          <a:endParaRPr lang="en-US" sz="1100"/>
        </a:p>
      </xdr:txBody>
    </xdr:sp>
    <xdr:clientData/>
  </xdr:twoCellAnchor>
  <xdr:twoCellAnchor>
    <xdr:from>
      <xdr:col>11</xdr:col>
      <xdr:colOff>180975</xdr:colOff>
      <xdr:row>26</xdr:row>
      <xdr:rowOff>28576</xdr:rowOff>
    </xdr:from>
    <xdr:to>
      <xdr:col>15</xdr:col>
      <xdr:colOff>57149</xdr:colOff>
      <xdr:row>27</xdr:row>
      <xdr:rowOff>114301</xdr:rowOff>
    </xdr:to>
    <xdr:sp macro="" textlink="">
      <xdr:nvSpPr>
        <xdr:cNvPr id="5" name="Line Callout 1 4">
          <a:extLst>
            <a:ext uri="{FF2B5EF4-FFF2-40B4-BE49-F238E27FC236}">
              <a16:creationId xmlns:a16="http://schemas.microsoft.com/office/drawing/2014/main" id="{00000000-0008-0000-0200-000005000000}"/>
            </a:ext>
          </a:extLst>
        </xdr:cNvPr>
        <xdr:cNvSpPr/>
      </xdr:nvSpPr>
      <xdr:spPr>
        <a:xfrm>
          <a:off x="9515475" y="4638676"/>
          <a:ext cx="2266949" cy="285750"/>
        </a:xfrm>
        <a:prstGeom prst="borderCallout1">
          <a:avLst>
            <a:gd name="adj1" fmla="val 54010"/>
            <a:gd name="adj2" fmla="val -679"/>
            <a:gd name="adj3" fmla="val 83465"/>
            <a:gd name="adj4" fmla="val -3436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 This</a:t>
          </a:r>
          <a:r>
            <a:rPr lang="en-US" sz="1100" baseline="0"/>
            <a:t> is the  maximum TEU limit</a:t>
          </a:r>
          <a:endParaRPr lang="en-US" sz="1100"/>
        </a:p>
      </xdr:txBody>
    </xdr:sp>
    <xdr:clientData/>
  </xdr:twoCellAnchor>
  <xdr:twoCellAnchor>
    <xdr:from>
      <xdr:col>11</xdr:col>
      <xdr:colOff>190500</xdr:colOff>
      <xdr:row>28</xdr:row>
      <xdr:rowOff>76201</xdr:rowOff>
    </xdr:from>
    <xdr:to>
      <xdr:col>15</xdr:col>
      <xdr:colOff>219075</xdr:colOff>
      <xdr:row>29</xdr:row>
      <xdr:rowOff>161926</xdr:rowOff>
    </xdr:to>
    <xdr:sp macro="" textlink="">
      <xdr:nvSpPr>
        <xdr:cNvPr id="6" name="Line Callout 1 5">
          <a:extLst>
            <a:ext uri="{FF2B5EF4-FFF2-40B4-BE49-F238E27FC236}">
              <a16:creationId xmlns:a16="http://schemas.microsoft.com/office/drawing/2014/main" id="{00000000-0008-0000-0200-000006000000}"/>
            </a:ext>
          </a:extLst>
        </xdr:cNvPr>
        <xdr:cNvSpPr/>
      </xdr:nvSpPr>
      <xdr:spPr>
        <a:xfrm>
          <a:off x="9525000" y="5076826"/>
          <a:ext cx="2419350" cy="285750"/>
        </a:xfrm>
        <a:prstGeom prst="borderCallout1">
          <a:avLst>
            <a:gd name="adj1" fmla="val 54010"/>
            <a:gd name="adj2" fmla="val -679"/>
            <a:gd name="adj3" fmla="val 10131"/>
            <a:gd name="adj4" fmla="val -3301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 This</a:t>
          </a:r>
          <a:r>
            <a:rPr lang="en-US" sz="1100" baseline="0"/>
            <a:t> is the  maximum  Weight  limit</a:t>
          </a:r>
          <a:endParaRPr lang="en-US" sz="1100"/>
        </a:p>
      </xdr:txBody>
    </xdr:sp>
    <xdr:clientData/>
  </xdr:twoCellAnchor>
  <xdr:twoCellAnchor>
    <xdr:from>
      <xdr:col>2</xdr:col>
      <xdr:colOff>857250</xdr:colOff>
      <xdr:row>34</xdr:row>
      <xdr:rowOff>142876</xdr:rowOff>
    </xdr:from>
    <xdr:to>
      <xdr:col>6</xdr:col>
      <xdr:colOff>409575</xdr:colOff>
      <xdr:row>37</xdr:row>
      <xdr:rowOff>47625</xdr:rowOff>
    </xdr:to>
    <xdr:sp macro="" textlink="">
      <xdr:nvSpPr>
        <xdr:cNvPr id="7" name="Line Callout 1 6">
          <a:extLst>
            <a:ext uri="{FF2B5EF4-FFF2-40B4-BE49-F238E27FC236}">
              <a16:creationId xmlns:a16="http://schemas.microsoft.com/office/drawing/2014/main" id="{00000000-0008-0000-0200-000007000000}"/>
            </a:ext>
          </a:extLst>
        </xdr:cNvPr>
        <xdr:cNvSpPr/>
      </xdr:nvSpPr>
      <xdr:spPr>
        <a:xfrm>
          <a:off x="2495550" y="6296026"/>
          <a:ext cx="3143250" cy="476249"/>
        </a:xfrm>
        <a:prstGeom prst="borderCallout1">
          <a:avLst>
            <a:gd name="adj1" fmla="val 54010"/>
            <a:gd name="adj2" fmla="val -679"/>
            <a:gd name="adj3" fmla="val -67082"/>
            <a:gd name="adj4" fmla="val -2701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Find the number of 20' and 40' containers to be transported from each port to maximize revenue.</a:t>
          </a:r>
        </a:p>
      </xdr:txBody>
    </xdr:sp>
    <xdr:clientData/>
  </xdr:twoCellAnchor>
  <xdr:twoCellAnchor>
    <xdr:from>
      <xdr:col>9</xdr:col>
      <xdr:colOff>352425</xdr:colOff>
      <xdr:row>31</xdr:row>
      <xdr:rowOff>9526</xdr:rowOff>
    </xdr:from>
    <xdr:to>
      <xdr:col>15</xdr:col>
      <xdr:colOff>57150</xdr:colOff>
      <xdr:row>32</xdr:row>
      <xdr:rowOff>104776</xdr:rowOff>
    </xdr:to>
    <xdr:sp macro="" textlink="">
      <xdr:nvSpPr>
        <xdr:cNvPr id="8" name="Line Callout 1 7">
          <a:extLst>
            <a:ext uri="{FF2B5EF4-FFF2-40B4-BE49-F238E27FC236}">
              <a16:creationId xmlns:a16="http://schemas.microsoft.com/office/drawing/2014/main" id="{00000000-0008-0000-0200-000008000000}"/>
            </a:ext>
          </a:extLst>
        </xdr:cNvPr>
        <xdr:cNvSpPr/>
      </xdr:nvSpPr>
      <xdr:spPr>
        <a:xfrm>
          <a:off x="8315325" y="5591176"/>
          <a:ext cx="3467100" cy="285750"/>
        </a:xfrm>
        <a:prstGeom prst="borderCallout1">
          <a:avLst>
            <a:gd name="adj1" fmla="val 54010"/>
            <a:gd name="adj2" fmla="val -679"/>
            <a:gd name="adj3" fmla="val -233203"/>
            <a:gd name="adj4" fmla="val -3913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a:t>
          </a:r>
          <a:r>
            <a:rPr lang="en-US" sz="1100" baseline="0"/>
            <a:t> is the  total TEU usage of your transportation plan.</a:t>
          </a:r>
          <a:endParaRPr lang="en-US" sz="1100"/>
        </a:p>
      </xdr:txBody>
    </xdr:sp>
    <xdr:clientData/>
  </xdr:twoCellAnchor>
  <xdr:twoCellAnchor>
    <xdr:from>
      <xdr:col>9</xdr:col>
      <xdr:colOff>304800</xdr:colOff>
      <xdr:row>33</xdr:row>
      <xdr:rowOff>57151</xdr:rowOff>
    </xdr:from>
    <xdr:to>
      <xdr:col>15</xdr:col>
      <xdr:colOff>47625</xdr:colOff>
      <xdr:row>34</xdr:row>
      <xdr:rowOff>152401</xdr:rowOff>
    </xdr:to>
    <xdr:sp macro="" textlink="">
      <xdr:nvSpPr>
        <xdr:cNvPr id="9" name="Line Callout 1 8">
          <a:extLst>
            <a:ext uri="{FF2B5EF4-FFF2-40B4-BE49-F238E27FC236}">
              <a16:creationId xmlns:a16="http://schemas.microsoft.com/office/drawing/2014/main" id="{00000000-0008-0000-0200-000009000000}"/>
            </a:ext>
          </a:extLst>
        </xdr:cNvPr>
        <xdr:cNvSpPr/>
      </xdr:nvSpPr>
      <xdr:spPr>
        <a:xfrm>
          <a:off x="8267700" y="6019801"/>
          <a:ext cx="3505200" cy="285750"/>
        </a:xfrm>
        <a:prstGeom prst="borderCallout1">
          <a:avLst>
            <a:gd name="adj1" fmla="val 54010"/>
            <a:gd name="adj2" fmla="val -679"/>
            <a:gd name="adj3" fmla="val -296535"/>
            <a:gd name="adj4" fmla="val -3764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lt1"/>
              </a:solidFill>
              <a:effectLst/>
              <a:latin typeface="+mn-lt"/>
              <a:ea typeface="+mn-ea"/>
              <a:cs typeface="+mn-cs"/>
            </a:rPr>
            <a:t>This</a:t>
          </a:r>
          <a:r>
            <a:rPr lang="en-US" sz="1100" baseline="0">
              <a:solidFill>
                <a:schemeClr val="lt1"/>
              </a:solidFill>
              <a:effectLst/>
              <a:latin typeface="+mn-lt"/>
              <a:ea typeface="+mn-ea"/>
              <a:cs typeface="+mn-cs"/>
            </a:rPr>
            <a:t> is the  total Weight usage of your transportation plan.</a:t>
          </a:r>
          <a:endParaRPr lang="en-US">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952499</xdr:colOff>
      <xdr:row>0</xdr:row>
      <xdr:rowOff>38099</xdr:rowOff>
    </xdr:from>
    <xdr:to>
      <xdr:col>16</xdr:col>
      <xdr:colOff>514349</xdr:colOff>
      <xdr:row>5</xdr:row>
      <xdr:rowOff>38099</xdr:rowOff>
    </xdr:to>
    <xdr:sp macro="" textlink="">
      <xdr:nvSpPr>
        <xdr:cNvPr id="2" name="Line Callout 1 1">
          <a:extLst>
            <a:ext uri="{FF2B5EF4-FFF2-40B4-BE49-F238E27FC236}">
              <a16:creationId xmlns:a16="http://schemas.microsoft.com/office/drawing/2014/main" id="{00000000-0008-0000-0300-000002000000}"/>
            </a:ext>
          </a:extLst>
        </xdr:cNvPr>
        <xdr:cNvSpPr/>
      </xdr:nvSpPr>
      <xdr:spPr>
        <a:xfrm>
          <a:off x="8105774" y="38099"/>
          <a:ext cx="5153025" cy="962025"/>
        </a:xfrm>
        <a:prstGeom prst="borderCallout1">
          <a:avLst>
            <a:gd name="adj1" fmla="val 54010"/>
            <a:gd name="adj2" fmla="val -679"/>
            <a:gd name="adj3" fmla="val 8557"/>
            <a:gd name="adj4" fmla="val -1815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Enter price elasticity</a:t>
          </a:r>
          <a:r>
            <a:rPr lang="en-US" sz="1100" baseline="0"/>
            <a:t> here</a:t>
          </a:r>
          <a:r>
            <a:rPr lang="en-US" sz="1100"/>
            <a:t>. Price elasticity is</a:t>
          </a:r>
          <a:r>
            <a:rPr lang="en-US" sz="1100" baseline="0"/>
            <a:t> defined as "the percent change in demand for a percent change in price."  In other words:</a:t>
          </a:r>
        </a:p>
        <a:p>
          <a:pPr algn="l"/>
          <a:r>
            <a:rPr lang="en-US" sz="1100" b="1" baseline="0"/>
            <a:t>Price elasticity = -1 x % increase in the volume of containers / % decrease in price</a:t>
          </a:r>
        </a:p>
        <a:p>
          <a:pPr algn="l"/>
          <a:r>
            <a:rPr lang="en-US" sz="1100" baseline="0"/>
            <a:t>This is provided within the case text. </a:t>
          </a:r>
        </a:p>
        <a:p>
          <a:pPr algn="l"/>
          <a:r>
            <a:rPr lang="en-US" sz="1100" baseline="0"/>
            <a:t>Note that the sign of price elasticity should be positive.</a:t>
          </a:r>
          <a:endParaRPr lang="en-US" sz="1100"/>
        </a:p>
      </xdr:txBody>
    </xdr:sp>
    <xdr:clientData/>
  </xdr:twoCellAnchor>
  <xdr:twoCellAnchor>
    <xdr:from>
      <xdr:col>9</xdr:col>
      <xdr:colOff>28574</xdr:colOff>
      <xdr:row>7</xdr:row>
      <xdr:rowOff>95249</xdr:rowOff>
    </xdr:from>
    <xdr:to>
      <xdr:col>17</xdr:col>
      <xdr:colOff>257174</xdr:colOff>
      <xdr:row>13</xdr:row>
      <xdr:rowOff>95249</xdr:rowOff>
    </xdr:to>
    <xdr:sp macro="" textlink="">
      <xdr:nvSpPr>
        <xdr:cNvPr id="3" name="Line Callout 1 2">
          <a:extLst>
            <a:ext uri="{FF2B5EF4-FFF2-40B4-BE49-F238E27FC236}">
              <a16:creationId xmlns:a16="http://schemas.microsoft.com/office/drawing/2014/main" id="{00000000-0008-0000-0300-000003000000}"/>
            </a:ext>
          </a:extLst>
        </xdr:cNvPr>
        <xdr:cNvSpPr/>
      </xdr:nvSpPr>
      <xdr:spPr>
        <a:xfrm>
          <a:off x="8172449" y="1438274"/>
          <a:ext cx="5438775" cy="1152525"/>
        </a:xfrm>
        <a:prstGeom prst="borderCallout1">
          <a:avLst>
            <a:gd name="adj1" fmla="val 54010"/>
            <a:gd name="adj2" fmla="val -679"/>
            <a:gd name="adj3" fmla="val 8557"/>
            <a:gd name="adj4" fmla="val -1815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Our demand model is now price sensitive:</a:t>
          </a:r>
        </a:p>
        <a:p>
          <a:pPr algn="l"/>
          <a:r>
            <a:rPr lang="en-US" sz="1100"/>
            <a:t>Demand</a:t>
          </a:r>
          <a:r>
            <a:rPr lang="en-US" sz="1100" baseline="0"/>
            <a:t> = Intercept + Slope x Price</a:t>
          </a:r>
        </a:p>
        <a:p>
          <a:pPr algn="l"/>
          <a:r>
            <a:rPr lang="en-US" sz="1100" baseline="0"/>
            <a:t>Given the (demand, price) data for each port, we can get an estimate of Slope and Intercept for each port as follows:</a:t>
          </a:r>
        </a:p>
        <a:p>
          <a:pPr algn="l"/>
          <a:r>
            <a:rPr lang="en-US" sz="1100" b="1" baseline="0"/>
            <a:t>Slope = -1 x Elasticity x Demand / Price</a:t>
          </a:r>
        </a:p>
        <a:p>
          <a:pPr algn="l"/>
          <a:r>
            <a:rPr lang="en-US" sz="1100" b="1" baseline="0"/>
            <a:t>Intercept = Demand - Slope x Price</a:t>
          </a:r>
          <a:endParaRPr lang="en-US" sz="1100" b="1"/>
        </a:p>
      </xdr:txBody>
    </xdr:sp>
    <xdr:clientData/>
  </xdr:twoCellAnchor>
  <xdr:twoCellAnchor>
    <xdr:from>
      <xdr:col>4</xdr:col>
      <xdr:colOff>238123</xdr:colOff>
      <xdr:row>28</xdr:row>
      <xdr:rowOff>142873</xdr:rowOff>
    </xdr:from>
    <xdr:to>
      <xdr:col>11</xdr:col>
      <xdr:colOff>518582</xdr:colOff>
      <xdr:row>36</xdr:row>
      <xdr:rowOff>10583</xdr:rowOff>
    </xdr:to>
    <xdr:sp macro="" textlink="">
      <xdr:nvSpPr>
        <xdr:cNvPr id="4" name="Line Callout 1 3">
          <a:extLst>
            <a:ext uri="{FF2B5EF4-FFF2-40B4-BE49-F238E27FC236}">
              <a16:creationId xmlns:a16="http://schemas.microsoft.com/office/drawing/2014/main" id="{00000000-0008-0000-0300-000004000000}"/>
            </a:ext>
          </a:extLst>
        </xdr:cNvPr>
        <xdr:cNvSpPr/>
      </xdr:nvSpPr>
      <xdr:spPr>
        <a:xfrm>
          <a:off x="3751790" y="5540373"/>
          <a:ext cx="6344709" cy="1391710"/>
        </a:xfrm>
        <a:prstGeom prst="borderCallout1">
          <a:avLst>
            <a:gd name="adj1" fmla="val -3785"/>
            <a:gd name="adj2" fmla="val -512"/>
            <a:gd name="adj3" fmla="val -51306"/>
            <a:gd name="adj4" fmla="val -3263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Notice that Price should</a:t>
          </a:r>
          <a:r>
            <a:rPr lang="en-US" sz="1100" baseline="0"/>
            <a:t> now</a:t>
          </a:r>
          <a:r>
            <a:rPr lang="en-US" sz="1100"/>
            <a:t> also be a decision variable,</a:t>
          </a:r>
          <a:r>
            <a:rPr lang="en-US" sz="1100" baseline="0"/>
            <a:t> </a:t>
          </a:r>
          <a:r>
            <a:rPr lang="en-US" sz="1100"/>
            <a:t>and demand becomes a function of price:</a:t>
          </a:r>
        </a:p>
        <a:p>
          <a:pPr algn="l"/>
          <a:r>
            <a:rPr lang="en-US" sz="1100" b="1"/>
            <a:t>Demand</a:t>
          </a:r>
          <a:r>
            <a:rPr lang="en-US" sz="1100" b="1" baseline="0"/>
            <a:t> = Intercept + Slope x Price</a:t>
          </a:r>
        </a:p>
        <a:p>
          <a:pPr algn="l"/>
          <a:r>
            <a:rPr lang="en-US" sz="1100" b="1" baseline="0"/>
            <a:t>Hint 1: </a:t>
          </a:r>
          <a:r>
            <a:rPr lang="en-US" sz="1100" b="0" baseline="0"/>
            <a:t>To be able to specify both prices and quantity as a decision variable in Solver, you can use comma between disconnected decision variables.</a:t>
          </a:r>
        </a:p>
        <a:p>
          <a:pPr marL="0" marR="0" indent="0" algn="l" defTabSz="914400" eaLnBrk="1" fontAlgn="auto" latinLnBrk="0" hangingPunct="1">
            <a:lnSpc>
              <a:spcPct val="100000"/>
            </a:lnSpc>
            <a:spcBef>
              <a:spcPts val="0"/>
            </a:spcBef>
            <a:spcAft>
              <a:spcPts val="0"/>
            </a:spcAft>
            <a:buClrTx/>
            <a:buSzTx/>
            <a:buFontTx/>
            <a:buNone/>
            <a:tabLst/>
            <a:defRPr/>
          </a:pPr>
          <a:r>
            <a:rPr lang="en-US" sz="1100" b="1" baseline="0"/>
            <a:t>Hint 2:</a:t>
          </a:r>
          <a:r>
            <a:rPr lang="en-US" sz="1100" b="0" baseline="0"/>
            <a:t> </a:t>
          </a:r>
          <a:r>
            <a:rPr lang="en-US" sz="1100" b="0" baseline="0">
              <a:solidFill>
                <a:schemeClr val="lt1"/>
              </a:solidFill>
              <a:effectLst/>
              <a:latin typeface="+mn-lt"/>
              <a:ea typeface="+mn-ea"/>
              <a:cs typeface="+mn-cs"/>
            </a:rPr>
            <a:t>An initial solution for the GRG solver is provided in these cells. I suggest you to use this as your starting solution. Mac users should stay away from multi-start option as it is still has bugs. If you use the Multi-start option, keep in mind that you need to specify bounds on all variables. </a:t>
          </a:r>
          <a:endParaRPr lang="en-US">
            <a:effectLs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8</xdr:col>
      <xdr:colOff>942975</xdr:colOff>
      <xdr:row>0</xdr:row>
      <xdr:rowOff>28575</xdr:rowOff>
    </xdr:from>
    <xdr:to>
      <xdr:col>16</xdr:col>
      <xdr:colOff>495300</xdr:colOff>
      <xdr:row>5</xdr:row>
      <xdr:rowOff>28575</xdr:rowOff>
    </xdr:to>
    <xdr:sp macro="" textlink="">
      <xdr:nvSpPr>
        <xdr:cNvPr id="2" name="Line Callout 1 1">
          <a:extLst>
            <a:ext uri="{FF2B5EF4-FFF2-40B4-BE49-F238E27FC236}">
              <a16:creationId xmlns:a16="http://schemas.microsoft.com/office/drawing/2014/main" id="{00000000-0008-0000-0400-000002000000}"/>
            </a:ext>
          </a:extLst>
        </xdr:cNvPr>
        <xdr:cNvSpPr/>
      </xdr:nvSpPr>
      <xdr:spPr>
        <a:xfrm>
          <a:off x="8143875" y="28575"/>
          <a:ext cx="5153025" cy="962025"/>
        </a:xfrm>
        <a:prstGeom prst="borderCallout1">
          <a:avLst>
            <a:gd name="adj1" fmla="val 54010"/>
            <a:gd name="adj2" fmla="val -679"/>
            <a:gd name="adj3" fmla="val 8557"/>
            <a:gd name="adj4" fmla="val -1815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Enter price elasticity</a:t>
          </a:r>
          <a:r>
            <a:rPr lang="en-US" sz="1100" baseline="0"/>
            <a:t> here</a:t>
          </a:r>
          <a:r>
            <a:rPr lang="en-US" sz="1100"/>
            <a:t>. Price elasticity is</a:t>
          </a:r>
          <a:r>
            <a:rPr lang="en-US" sz="1100" baseline="0"/>
            <a:t> defined as "the percent change in demand for a percent change in price."  In other words:</a:t>
          </a:r>
        </a:p>
        <a:p>
          <a:pPr algn="l"/>
          <a:r>
            <a:rPr lang="en-US" sz="1100" b="1" baseline="0"/>
            <a:t>Price elasticity = -1 x % increase in the volume of containers / % decrease in price</a:t>
          </a:r>
        </a:p>
        <a:p>
          <a:pPr algn="l"/>
          <a:r>
            <a:rPr lang="en-US" sz="1100" baseline="0"/>
            <a:t>This is provided within the case text. </a:t>
          </a:r>
        </a:p>
        <a:p>
          <a:pPr algn="l"/>
          <a:r>
            <a:rPr lang="en-US" sz="1100" baseline="0"/>
            <a:t>Note that the sign of price elasticity should be positive.</a:t>
          </a:r>
          <a:endParaRPr lang="en-US" sz="1100"/>
        </a:p>
      </xdr:txBody>
    </xdr:sp>
    <xdr:clientData/>
  </xdr:twoCellAnchor>
  <xdr:twoCellAnchor>
    <xdr:from>
      <xdr:col>8</xdr:col>
      <xdr:colOff>981075</xdr:colOff>
      <xdr:row>6</xdr:row>
      <xdr:rowOff>161925</xdr:rowOff>
    </xdr:from>
    <xdr:to>
      <xdr:col>17</xdr:col>
      <xdr:colOff>209550</xdr:colOff>
      <xdr:row>12</xdr:row>
      <xdr:rowOff>161925</xdr:rowOff>
    </xdr:to>
    <xdr:sp macro="" textlink="">
      <xdr:nvSpPr>
        <xdr:cNvPr id="3" name="Line Callout 1 2">
          <a:extLst>
            <a:ext uri="{FF2B5EF4-FFF2-40B4-BE49-F238E27FC236}">
              <a16:creationId xmlns:a16="http://schemas.microsoft.com/office/drawing/2014/main" id="{00000000-0008-0000-0400-000003000000}"/>
            </a:ext>
          </a:extLst>
        </xdr:cNvPr>
        <xdr:cNvSpPr/>
      </xdr:nvSpPr>
      <xdr:spPr>
        <a:xfrm>
          <a:off x="8181975" y="1314450"/>
          <a:ext cx="5438775" cy="1152525"/>
        </a:xfrm>
        <a:prstGeom prst="borderCallout1">
          <a:avLst>
            <a:gd name="adj1" fmla="val 54010"/>
            <a:gd name="adj2" fmla="val -679"/>
            <a:gd name="adj3" fmla="val 8557"/>
            <a:gd name="adj4" fmla="val -1815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Our demand model is now price sensitive:</a:t>
          </a:r>
        </a:p>
        <a:p>
          <a:pPr algn="l"/>
          <a:r>
            <a:rPr lang="en-US" sz="1100"/>
            <a:t>Demand</a:t>
          </a:r>
          <a:r>
            <a:rPr lang="en-US" sz="1100" baseline="0"/>
            <a:t> = Intercept + Slope x Price</a:t>
          </a:r>
        </a:p>
        <a:p>
          <a:pPr algn="l"/>
          <a:r>
            <a:rPr lang="en-US" sz="1100" baseline="0"/>
            <a:t>Given the (demand, price) data for each port, we can get an estimate of Slope and Intercept for each port as follows:</a:t>
          </a:r>
        </a:p>
        <a:p>
          <a:pPr algn="l"/>
          <a:r>
            <a:rPr lang="en-US" sz="1100" b="1" baseline="0"/>
            <a:t>Slope = -1 x Elasticity x Demand / Price</a:t>
          </a:r>
        </a:p>
        <a:p>
          <a:pPr algn="l"/>
          <a:r>
            <a:rPr lang="en-US" sz="1100" b="1" baseline="0"/>
            <a:t>Intercept = Demand - Slope x Price</a:t>
          </a:r>
          <a:endParaRPr lang="en-US" sz="1100" b="1"/>
        </a:p>
      </xdr:txBody>
    </xdr:sp>
    <xdr:clientData/>
  </xdr:twoCellAnchor>
  <xdr:twoCellAnchor>
    <xdr:from>
      <xdr:col>4</xdr:col>
      <xdr:colOff>423333</xdr:colOff>
      <xdr:row>29</xdr:row>
      <xdr:rowOff>0</xdr:rowOff>
    </xdr:from>
    <xdr:to>
      <xdr:col>12</xdr:col>
      <xdr:colOff>89959</xdr:colOff>
      <xdr:row>36</xdr:row>
      <xdr:rowOff>58210</xdr:rowOff>
    </xdr:to>
    <xdr:sp macro="" textlink="">
      <xdr:nvSpPr>
        <xdr:cNvPr id="5" name="Line Callout 1 4">
          <a:extLst>
            <a:ext uri="{FF2B5EF4-FFF2-40B4-BE49-F238E27FC236}">
              <a16:creationId xmlns:a16="http://schemas.microsoft.com/office/drawing/2014/main" id="{00000000-0008-0000-0400-000005000000}"/>
            </a:ext>
          </a:extLst>
        </xdr:cNvPr>
        <xdr:cNvSpPr/>
      </xdr:nvSpPr>
      <xdr:spPr>
        <a:xfrm>
          <a:off x="3937000" y="5588000"/>
          <a:ext cx="6344709" cy="1391710"/>
        </a:xfrm>
        <a:prstGeom prst="borderCallout1">
          <a:avLst>
            <a:gd name="adj1" fmla="val -3785"/>
            <a:gd name="adj2" fmla="val -512"/>
            <a:gd name="adj3" fmla="val -55108"/>
            <a:gd name="adj4" fmla="val -3547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Notice that Price should</a:t>
          </a:r>
          <a:r>
            <a:rPr lang="en-US" sz="1100" baseline="0"/>
            <a:t> now</a:t>
          </a:r>
          <a:r>
            <a:rPr lang="en-US" sz="1100"/>
            <a:t> also be a decision variable,</a:t>
          </a:r>
          <a:r>
            <a:rPr lang="en-US" sz="1100" baseline="0"/>
            <a:t> </a:t>
          </a:r>
          <a:r>
            <a:rPr lang="en-US" sz="1100"/>
            <a:t>and demand becomes a function of price:</a:t>
          </a:r>
        </a:p>
        <a:p>
          <a:pPr algn="l"/>
          <a:r>
            <a:rPr lang="en-US" sz="1100" b="1"/>
            <a:t>Demand</a:t>
          </a:r>
          <a:r>
            <a:rPr lang="en-US" sz="1100" b="1" baseline="0"/>
            <a:t> = Intercept + Slope x Price</a:t>
          </a:r>
        </a:p>
        <a:p>
          <a:pPr algn="l"/>
          <a:r>
            <a:rPr lang="en-US" sz="1100" b="1" baseline="0"/>
            <a:t>Hint 1: </a:t>
          </a:r>
          <a:r>
            <a:rPr lang="en-US" sz="1100" b="0" baseline="0"/>
            <a:t>To be able to specify both prices and quantity as a decision variable in Solver, you can use comma between disconnected decision variables.</a:t>
          </a:r>
        </a:p>
        <a:p>
          <a:pPr marL="0" marR="0" indent="0" algn="l" defTabSz="914400" eaLnBrk="1" fontAlgn="auto" latinLnBrk="0" hangingPunct="1">
            <a:lnSpc>
              <a:spcPct val="100000"/>
            </a:lnSpc>
            <a:spcBef>
              <a:spcPts val="0"/>
            </a:spcBef>
            <a:spcAft>
              <a:spcPts val="0"/>
            </a:spcAft>
            <a:buClrTx/>
            <a:buSzTx/>
            <a:buFontTx/>
            <a:buNone/>
            <a:tabLst/>
            <a:defRPr/>
          </a:pPr>
          <a:r>
            <a:rPr lang="en-US" sz="1100" b="1" baseline="0"/>
            <a:t>Hint 2:</a:t>
          </a:r>
          <a:r>
            <a:rPr lang="en-US" sz="1100" b="0" baseline="0"/>
            <a:t> </a:t>
          </a:r>
          <a:r>
            <a:rPr lang="en-US" sz="1100" b="0" baseline="0">
              <a:solidFill>
                <a:schemeClr val="lt1"/>
              </a:solidFill>
              <a:effectLst/>
              <a:latin typeface="+mn-lt"/>
              <a:ea typeface="+mn-ea"/>
              <a:cs typeface="+mn-cs"/>
            </a:rPr>
            <a:t>An initial solution for the GRG solver is provided in these cells. I suggest you to use this as your starting solution. Mac users should stay away from multi-start option as it is still has bugs. If you use the Multi-start option, keep in mind that you need to specify bounds on all variables.  </a:t>
          </a:r>
          <a:endParaRPr lang="en-US">
            <a:effectLst/>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zoomScale="85" zoomScaleNormal="85" workbookViewId="0"/>
  </sheetViews>
  <sheetFormatPr defaultColWidth="8.81640625" defaultRowHeight="14.5" x14ac:dyDescent="0.35"/>
  <sheetData/>
  <sheetProtection password="D6C8"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4"/>
  <sheetViews>
    <sheetView topLeftCell="A12" zoomScale="89" zoomScaleNormal="89" workbookViewId="0">
      <selection activeCell="B31" sqref="B31"/>
    </sheetView>
  </sheetViews>
  <sheetFormatPr defaultColWidth="8.81640625" defaultRowHeight="14.5" x14ac:dyDescent="0.35"/>
  <cols>
    <col min="1" max="1" width="12.81640625" bestFit="1" customWidth="1"/>
    <col min="2" max="2" width="12.36328125" customWidth="1"/>
    <col min="3" max="4" width="13.81640625" bestFit="1" customWidth="1"/>
    <col min="5" max="5" width="13.453125" customWidth="1"/>
    <col min="6" max="7" width="12.81640625" bestFit="1" customWidth="1"/>
    <col min="8" max="8" width="14.36328125" customWidth="1"/>
    <col min="9" max="9" width="14.6328125" customWidth="1"/>
    <col min="10" max="10" width="11.453125" customWidth="1"/>
    <col min="14" max="14" width="8.81640625" customWidth="1"/>
    <col min="15" max="15" width="8.6328125" customWidth="1"/>
    <col min="16" max="16" width="12.453125" bestFit="1" customWidth="1"/>
    <col min="18" max="18" width="10.81640625" customWidth="1"/>
  </cols>
  <sheetData>
    <row r="1" spans="1:6" x14ac:dyDescent="0.35">
      <c r="A1" s="67" t="s">
        <v>1</v>
      </c>
      <c r="B1" s="3" t="s">
        <v>2</v>
      </c>
      <c r="C1" s="3" t="s">
        <v>3</v>
      </c>
      <c r="D1" s="3" t="s">
        <v>5</v>
      </c>
      <c r="E1" s="3" t="s">
        <v>7</v>
      </c>
      <c r="F1" s="4" t="s">
        <v>10</v>
      </c>
    </row>
    <row r="2" spans="1:6" ht="15" thickBot="1" x14ac:dyDescent="0.4">
      <c r="A2" s="68"/>
      <c r="B2" s="13" t="s">
        <v>9</v>
      </c>
      <c r="C2" s="13" t="s">
        <v>4</v>
      </c>
      <c r="D2" s="13" t="s">
        <v>6</v>
      </c>
      <c r="E2" s="13" t="s">
        <v>8</v>
      </c>
      <c r="F2" s="14" t="s">
        <v>8</v>
      </c>
    </row>
    <row r="3" spans="1:6" x14ac:dyDescent="0.35">
      <c r="A3" s="10" t="s">
        <v>11</v>
      </c>
      <c r="B3" s="11">
        <v>940</v>
      </c>
      <c r="C3" s="11">
        <v>320</v>
      </c>
      <c r="D3" s="11">
        <v>30</v>
      </c>
      <c r="E3" s="11">
        <v>20</v>
      </c>
      <c r="F3" s="12">
        <v>24</v>
      </c>
    </row>
    <row r="4" spans="1:6" x14ac:dyDescent="0.35">
      <c r="A4" s="5" t="s">
        <v>12</v>
      </c>
      <c r="B4" s="2">
        <v>878</v>
      </c>
      <c r="C4" s="2">
        <v>68</v>
      </c>
      <c r="D4" s="2">
        <v>40</v>
      </c>
      <c r="E4" s="2">
        <v>18</v>
      </c>
      <c r="F4" s="6">
        <v>23</v>
      </c>
    </row>
    <row r="5" spans="1:6" x14ac:dyDescent="0.35">
      <c r="A5" s="5" t="s">
        <v>13</v>
      </c>
      <c r="B5" s="2">
        <v>766</v>
      </c>
      <c r="C5" s="2">
        <v>737</v>
      </c>
      <c r="D5" s="2">
        <v>42</v>
      </c>
      <c r="E5" s="2">
        <v>19</v>
      </c>
      <c r="F5" s="6">
        <v>22</v>
      </c>
    </row>
    <row r="6" spans="1:6" x14ac:dyDescent="0.35">
      <c r="A6" s="5" t="s">
        <v>14</v>
      </c>
      <c r="B6" s="2">
        <v>840</v>
      </c>
      <c r="C6" s="2">
        <v>68</v>
      </c>
      <c r="D6" s="2">
        <v>40</v>
      </c>
      <c r="E6" s="2">
        <v>21</v>
      </c>
      <c r="F6" s="6">
        <v>25</v>
      </c>
    </row>
    <row r="7" spans="1:6" x14ac:dyDescent="0.35">
      <c r="A7" s="5" t="s">
        <v>15</v>
      </c>
      <c r="B7" s="2">
        <v>790</v>
      </c>
      <c r="C7" s="2">
        <v>340</v>
      </c>
      <c r="D7" s="2">
        <v>40</v>
      </c>
      <c r="E7" s="2">
        <v>22</v>
      </c>
      <c r="F7" s="6">
        <v>22</v>
      </c>
    </row>
    <row r="8" spans="1:6" x14ac:dyDescent="0.35">
      <c r="A8" s="5" t="s">
        <v>16</v>
      </c>
      <c r="B8" s="2">
        <v>710</v>
      </c>
      <c r="C8" s="2">
        <v>35</v>
      </c>
      <c r="D8" s="2">
        <v>46</v>
      </c>
      <c r="E8" s="2">
        <v>21</v>
      </c>
      <c r="F8" s="6">
        <v>25</v>
      </c>
    </row>
    <row r="9" spans="1:6" x14ac:dyDescent="0.35">
      <c r="A9" s="5" t="s">
        <v>17</v>
      </c>
      <c r="B9" s="2">
        <v>643</v>
      </c>
      <c r="C9" s="2">
        <v>138</v>
      </c>
      <c r="D9" s="2">
        <v>54</v>
      </c>
      <c r="E9" s="2">
        <v>20</v>
      </c>
      <c r="F9" s="6">
        <v>22</v>
      </c>
    </row>
    <row r="10" spans="1:6" x14ac:dyDescent="0.35">
      <c r="A10" s="5" t="s">
        <v>18</v>
      </c>
      <c r="B10" s="2">
        <v>649</v>
      </c>
      <c r="C10" s="2">
        <v>43</v>
      </c>
      <c r="D10" s="2">
        <v>39</v>
      </c>
      <c r="E10" s="2">
        <v>19</v>
      </c>
      <c r="F10" s="6">
        <v>25</v>
      </c>
    </row>
    <row r="11" spans="1:6" x14ac:dyDescent="0.35">
      <c r="A11" s="5" t="s">
        <v>19</v>
      </c>
      <c r="B11" s="2">
        <v>702</v>
      </c>
      <c r="C11" s="2">
        <v>41</v>
      </c>
      <c r="D11" s="2">
        <v>41</v>
      </c>
      <c r="E11" s="2">
        <v>19</v>
      </c>
      <c r="F11" s="6">
        <v>19</v>
      </c>
    </row>
    <row r="12" spans="1:6" ht="15" thickBot="1" x14ac:dyDescent="0.4">
      <c r="A12" s="7" t="s">
        <v>20</v>
      </c>
      <c r="B12" s="8">
        <v>663</v>
      </c>
      <c r="C12" s="8">
        <v>9</v>
      </c>
      <c r="D12" s="8">
        <v>20</v>
      </c>
      <c r="E12" s="8">
        <v>23</v>
      </c>
      <c r="F12" s="9">
        <v>26</v>
      </c>
    </row>
    <row r="16" spans="1:6" ht="15" thickBot="1" x14ac:dyDescent="0.4"/>
    <row r="17" spans="1:10" x14ac:dyDescent="0.35">
      <c r="A17" s="39" t="s">
        <v>1</v>
      </c>
      <c r="B17" s="3" t="s">
        <v>2</v>
      </c>
      <c r="C17" s="3" t="s">
        <v>21</v>
      </c>
      <c r="D17" s="3" t="s">
        <v>27</v>
      </c>
      <c r="E17" s="3" t="s">
        <v>28</v>
      </c>
      <c r="F17" s="3" t="s">
        <v>29</v>
      </c>
      <c r="G17" s="3" t="s">
        <v>30</v>
      </c>
      <c r="H17" s="31" t="s">
        <v>26</v>
      </c>
      <c r="I17" s="32" t="s">
        <v>22</v>
      </c>
    </row>
    <row r="18" spans="1:10" x14ac:dyDescent="0.35">
      <c r="A18" s="5" t="s">
        <v>11</v>
      </c>
      <c r="B18" s="2">
        <v>940</v>
      </c>
      <c r="C18" s="2">
        <v>320</v>
      </c>
      <c r="D18" s="16">
        <f t="shared" ref="D18:D27" si="0">D3*C18/100</f>
        <v>96</v>
      </c>
      <c r="E18" s="16">
        <f>(C18-D18)/2</f>
        <v>112</v>
      </c>
      <c r="F18" s="17">
        <v>96</v>
      </c>
      <c r="G18" s="17">
        <v>112</v>
      </c>
      <c r="H18" s="16">
        <f>F18+2*G18</f>
        <v>320</v>
      </c>
      <c r="I18" s="33">
        <f>C18-H18</f>
        <v>0</v>
      </c>
    </row>
    <row r="19" spans="1:10" x14ac:dyDescent="0.35">
      <c r="A19" s="5" t="s">
        <v>12</v>
      </c>
      <c r="B19" s="2">
        <v>878</v>
      </c>
      <c r="C19" s="2">
        <v>68</v>
      </c>
      <c r="D19" s="16">
        <f t="shared" si="0"/>
        <v>27.2</v>
      </c>
      <c r="E19" s="16">
        <f t="shared" ref="E19:E27" si="1">(C19-D19)/2</f>
        <v>20.399999999999999</v>
      </c>
      <c r="F19" s="17">
        <v>27.2</v>
      </c>
      <c r="G19" s="17">
        <v>20.399999999999999</v>
      </c>
      <c r="H19" s="16">
        <f t="shared" ref="H19:H27" si="2">F19+2*G19</f>
        <v>68</v>
      </c>
      <c r="I19" s="33">
        <f t="shared" ref="I19:I27" si="3">C19-H19</f>
        <v>0</v>
      </c>
    </row>
    <row r="20" spans="1:10" x14ac:dyDescent="0.35">
      <c r="A20" s="5" t="s">
        <v>13</v>
      </c>
      <c r="B20" s="2">
        <v>766</v>
      </c>
      <c r="C20" s="2">
        <v>737</v>
      </c>
      <c r="D20" s="16">
        <f t="shared" si="0"/>
        <v>309.54000000000002</v>
      </c>
      <c r="E20" s="16">
        <f t="shared" si="1"/>
        <v>213.73</v>
      </c>
      <c r="F20" s="17">
        <v>309.54000000000002</v>
      </c>
      <c r="G20" s="17">
        <v>213.73</v>
      </c>
      <c r="H20" s="16">
        <f t="shared" si="2"/>
        <v>737</v>
      </c>
      <c r="I20" s="33">
        <f t="shared" si="3"/>
        <v>0</v>
      </c>
    </row>
    <row r="21" spans="1:10" x14ac:dyDescent="0.35">
      <c r="A21" s="5" t="s">
        <v>14</v>
      </c>
      <c r="B21" s="2">
        <v>840</v>
      </c>
      <c r="C21" s="2">
        <v>68</v>
      </c>
      <c r="D21" s="16">
        <f t="shared" si="0"/>
        <v>27.2</v>
      </c>
      <c r="E21" s="16">
        <f t="shared" si="1"/>
        <v>20.399999999999999</v>
      </c>
      <c r="F21" s="17">
        <v>27.2</v>
      </c>
      <c r="G21" s="17">
        <v>20.399999999999999</v>
      </c>
      <c r="H21" s="16">
        <f t="shared" si="2"/>
        <v>68</v>
      </c>
      <c r="I21" s="33">
        <f t="shared" si="3"/>
        <v>0</v>
      </c>
    </row>
    <row r="22" spans="1:10" x14ac:dyDescent="0.35">
      <c r="A22" s="5" t="s">
        <v>15</v>
      </c>
      <c r="B22" s="2">
        <v>790</v>
      </c>
      <c r="C22" s="2">
        <v>340</v>
      </c>
      <c r="D22" s="16">
        <f t="shared" si="0"/>
        <v>136</v>
      </c>
      <c r="E22" s="16">
        <f t="shared" si="1"/>
        <v>102</v>
      </c>
      <c r="F22" s="17">
        <v>114.26822314049588</v>
      </c>
      <c r="G22" s="17">
        <v>102</v>
      </c>
      <c r="H22" s="16">
        <f t="shared" si="2"/>
        <v>318.26822314049588</v>
      </c>
      <c r="I22" s="33">
        <f t="shared" si="3"/>
        <v>21.731776859504123</v>
      </c>
    </row>
    <row r="23" spans="1:10" x14ac:dyDescent="0.35">
      <c r="A23" s="5" t="s">
        <v>16</v>
      </c>
      <c r="B23" s="2">
        <v>710</v>
      </c>
      <c r="C23" s="2">
        <v>35</v>
      </c>
      <c r="D23" s="16">
        <f t="shared" si="0"/>
        <v>16.100000000000001</v>
      </c>
      <c r="E23" s="16">
        <f t="shared" si="1"/>
        <v>9.4499999999999993</v>
      </c>
      <c r="F23" s="17">
        <v>0</v>
      </c>
      <c r="G23" s="17">
        <v>0</v>
      </c>
      <c r="H23" s="16">
        <f t="shared" si="2"/>
        <v>0</v>
      </c>
      <c r="I23" s="33">
        <f t="shared" si="3"/>
        <v>35</v>
      </c>
    </row>
    <row r="24" spans="1:10" x14ac:dyDescent="0.35">
      <c r="A24" s="5" t="s">
        <v>17</v>
      </c>
      <c r="B24" s="2">
        <v>643</v>
      </c>
      <c r="C24" s="2">
        <v>138</v>
      </c>
      <c r="D24" s="16">
        <f t="shared" si="0"/>
        <v>74.52</v>
      </c>
      <c r="E24" s="16">
        <f t="shared" si="1"/>
        <v>31.740000000000002</v>
      </c>
      <c r="F24" s="17">
        <v>0</v>
      </c>
      <c r="G24" s="17">
        <v>11.890185950413168</v>
      </c>
      <c r="H24" s="16">
        <f t="shared" si="2"/>
        <v>23.780371900826335</v>
      </c>
      <c r="I24" s="33">
        <f t="shared" si="3"/>
        <v>114.21962809917366</v>
      </c>
    </row>
    <row r="25" spans="1:10" x14ac:dyDescent="0.35">
      <c r="A25" s="5" t="s">
        <v>18</v>
      </c>
      <c r="B25" s="2">
        <v>649</v>
      </c>
      <c r="C25" s="2">
        <v>43</v>
      </c>
      <c r="D25" s="16">
        <f t="shared" si="0"/>
        <v>16.77</v>
      </c>
      <c r="E25" s="16">
        <f t="shared" si="1"/>
        <v>13.115</v>
      </c>
      <c r="F25" s="17">
        <v>0</v>
      </c>
      <c r="G25" s="17">
        <v>0</v>
      </c>
      <c r="H25" s="16">
        <f t="shared" si="2"/>
        <v>0</v>
      </c>
      <c r="I25" s="33">
        <f t="shared" si="3"/>
        <v>43</v>
      </c>
    </row>
    <row r="26" spans="1:10" ht="15" thickBot="1" x14ac:dyDescent="0.4">
      <c r="A26" s="5" t="s">
        <v>19</v>
      </c>
      <c r="B26" s="2">
        <v>702</v>
      </c>
      <c r="C26" s="2">
        <v>41</v>
      </c>
      <c r="D26" s="16">
        <f t="shared" si="0"/>
        <v>16.809999999999999</v>
      </c>
      <c r="E26" s="16">
        <f t="shared" si="1"/>
        <v>12.095000000000001</v>
      </c>
      <c r="F26" s="17">
        <v>16.809999999999999</v>
      </c>
      <c r="G26" s="17">
        <v>12.095000000000001</v>
      </c>
      <c r="H26" s="16">
        <f t="shared" si="2"/>
        <v>41</v>
      </c>
      <c r="I26" s="33">
        <f t="shared" si="3"/>
        <v>0</v>
      </c>
    </row>
    <row r="27" spans="1:10" ht="15" thickBot="1" x14ac:dyDescent="0.4">
      <c r="A27" s="7" t="s">
        <v>20</v>
      </c>
      <c r="B27" s="8">
        <v>663</v>
      </c>
      <c r="C27" s="8">
        <v>9</v>
      </c>
      <c r="D27" s="34">
        <f t="shared" si="0"/>
        <v>1.8</v>
      </c>
      <c r="E27" s="34">
        <f t="shared" si="1"/>
        <v>3.6</v>
      </c>
      <c r="F27" s="29">
        <v>0</v>
      </c>
      <c r="G27" s="29">
        <v>0</v>
      </c>
      <c r="H27" s="34">
        <f t="shared" si="2"/>
        <v>0</v>
      </c>
      <c r="I27" s="35">
        <f t="shared" si="3"/>
        <v>9</v>
      </c>
      <c r="J27" s="38" t="s">
        <v>31</v>
      </c>
    </row>
    <row r="28" spans="1:10" x14ac:dyDescent="0.35">
      <c r="A28" s="1" t="s">
        <v>23</v>
      </c>
      <c r="D28" s="15">
        <f>SUM(D18:D27)</f>
        <v>721.93999999999994</v>
      </c>
      <c r="E28" s="15">
        <f>2*SUM(E18:E27)</f>
        <v>1077.06</v>
      </c>
      <c r="F28" s="63">
        <f>SUM(F18:F27)</f>
        <v>591.01822314049582</v>
      </c>
      <c r="G28" s="15">
        <f>2*SUM(G18:G27)</f>
        <v>985.03037190082637</v>
      </c>
      <c r="H28" s="62">
        <f>SUM(F28:G28)</f>
        <v>1576.0485950413222</v>
      </c>
      <c r="I28" s="15">
        <f>SUM(I18:I27)</f>
        <v>222.95140495867778</v>
      </c>
      <c r="J28" s="59">
        <v>1900</v>
      </c>
    </row>
    <row r="29" spans="1:10" ht="15" thickBot="1" x14ac:dyDescent="0.4">
      <c r="A29" s="1" t="s">
        <v>24</v>
      </c>
      <c r="F29" s="19">
        <f>SUMPRODUCT(F18:F27,E3:E12)</f>
        <v>11695.35090909091</v>
      </c>
      <c r="G29" s="19">
        <f>SUMPRODUCT(G18:G27,F3:F12)</f>
        <v>11104.649090909088</v>
      </c>
      <c r="H29" s="61">
        <f>SUM(F29:G29)</f>
        <v>22800</v>
      </c>
      <c r="J29" s="60">
        <v>22800</v>
      </c>
    </row>
    <row r="30" spans="1:10" x14ac:dyDescent="0.35">
      <c r="B30" s="1" t="s">
        <v>33</v>
      </c>
      <c r="C30" s="1" t="s">
        <v>34</v>
      </c>
    </row>
    <row r="31" spans="1:10" x14ac:dyDescent="0.35">
      <c r="A31" s="1" t="s">
        <v>32</v>
      </c>
      <c r="B31" s="63">
        <f>1.2*(G28/2)</f>
        <v>591.01822314049582</v>
      </c>
      <c r="C31" s="63">
        <f>G28</f>
        <v>985.03037190082637</v>
      </c>
    </row>
    <row r="33" spans="1:2" x14ac:dyDescent="0.35">
      <c r="A33" s="1" t="s">
        <v>25</v>
      </c>
      <c r="B33" s="20">
        <f>SUMPRODUCT(F18:F27,B18:B27)+2*SUMPRODUCT(B18:B27,G18:G27)</f>
        <v>1277670.675413223</v>
      </c>
    </row>
    <row r="34" spans="1:2" x14ac:dyDescent="0.35">
      <c r="A34" s="1" t="s">
        <v>35</v>
      </c>
      <c r="B34" s="15">
        <f>F28+G28</f>
        <v>1576.0485950413222</v>
      </c>
    </row>
  </sheetData>
  <mergeCells count="1">
    <mergeCell ref="A1:A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4"/>
  <sheetViews>
    <sheetView topLeftCell="A8" zoomScale="90" zoomScaleNormal="90" workbookViewId="0">
      <selection activeCell="N18" sqref="N18"/>
    </sheetView>
  </sheetViews>
  <sheetFormatPr defaultColWidth="8.81640625" defaultRowHeight="14.5" x14ac:dyDescent="0.35"/>
  <cols>
    <col min="1" max="1" width="12.81640625" bestFit="1" customWidth="1"/>
    <col min="2" max="2" width="11.6328125" customWidth="1"/>
    <col min="3" max="4" width="13.81640625" bestFit="1" customWidth="1"/>
    <col min="5" max="5" width="13.36328125" customWidth="1"/>
    <col min="6" max="7" width="12.81640625" bestFit="1" customWidth="1"/>
    <col min="8" max="8" width="13.1796875" customWidth="1"/>
    <col min="9" max="9" width="15" customWidth="1"/>
    <col min="10" max="10" width="11.453125" customWidth="1"/>
    <col min="14" max="14" width="8.81640625" customWidth="1"/>
    <col min="15" max="15" width="8.6328125" customWidth="1"/>
    <col min="16" max="16" width="12.453125" bestFit="1" customWidth="1"/>
    <col min="18" max="18" width="10.81640625" customWidth="1"/>
  </cols>
  <sheetData>
    <row r="1" spans="1:6" x14ac:dyDescent="0.35">
      <c r="A1" s="67" t="s">
        <v>1</v>
      </c>
      <c r="B1" s="3" t="s">
        <v>2</v>
      </c>
      <c r="C1" s="3" t="s">
        <v>0</v>
      </c>
      <c r="D1" s="3" t="s">
        <v>5</v>
      </c>
      <c r="E1" s="3" t="s">
        <v>7</v>
      </c>
      <c r="F1" s="4" t="s">
        <v>10</v>
      </c>
    </row>
    <row r="2" spans="1:6" ht="15" thickBot="1" x14ac:dyDescent="0.4">
      <c r="A2" s="68"/>
      <c r="B2" s="13" t="s">
        <v>9</v>
      </c>
      <c r="C2" s="13" t="s">
        <v>4</v>
      </c>
      <c r="D2" s="13" t="s">
        <v>6</v>
      </c>
      <c r="E2" s="13" t="s">
        <v>8</v>
      </c>
      <c r="F2" s="14" t="s">
        <v>8</v>
      </c>
    </row>
    <row r="3" spans="1:6" x14ac:dyDescent="0.35">
      <c r="A3" s="10" t="s">
        <v>11</v>
      </c>
      <c r="B3" s="11">
        <v>940</v>
      </c>
      <c r="C3" s="11">
        <v>286</v>
      </c>
      <c r="D3" s="11">
        <v>30</v>
      </c>
      <c r="E3" s="11">
        <v>20</v>
      </c>
      <c r="F3" s="12">
        <v>24</v>
      </c>
    </row>
    <row r="4" spans="1:6" x14ac:dyDescent="0.35">
      <c r="A4" s="5" t="s">
        <v>12</v>
      </c>
      <c r="B4" s="2">
        <v>878</v>
      </c>
      <c r="C4" s="2">
        <v>61</v>
      </c>
      <c r="D4" s="2">
        <v>40</v>
      </c>
      <c r="E4" s="2">
        <v>18</v>
      </c>
      <c r="F4" s="6">
        <v>23</v>
      </c>
    </row>
    <row r="5" spans="1:6" x14ac:dyDescent="0.35">
      <c r="A5" s="5" t="s">
        <v>13</v>
      </c>
      <c r="B5" s="2">
        <v>766</v>
      </c>
      <c r="C5" s="2">
        <v>660</v>
      </c>
      <c r="D5" s="2">
        <v>42</v>
      </c>
      <c r="E5" s="2">
        <v>19</v>
      </c>
      <c r="F5" s="6">
        <v>22</v>
      </c>
    </row>
    <row r="6" spans="1:6" x14ac:dyDescent="0.35">
      <c r="A6" s="5" t="s">
        <v>14</v>
      </c>
      <c r="B6" s="2">
        <v>840</v>
      </c>
      <c r="C6" s="2">
        <v>61</v>
      </c>
      <c r="D6" s="2">
        <v>40</v>
      </c>
      <c r="E6" s="2">
        <v>21</v>
      </c>
      <c r="F6" s="6">
        <v>25</v>
      </c>
    </row>
    <row r="7" spans="1:6" x14ac:dyDescent="0.35">
      <c r="A7" s="5" t="s">
        <v>15</v>
      </c>
      <c r="B7" s="2">
        <v>790</v>
      </c>
      <c r="C7" s="2">
        <v>304</v>
      </c>
      <c r="D7" s="2">
        <v>40</v>
      </c>
      <c r="E7" s="2">
        <v>22</v>
      </c>
      <c r="F7" s="6">
        <v>22</v>
      </c>
    </row>
    <row r="8" spans="1:6" x14ac:dyDescent="0.35">
      <c r="A8" s="5" t="s">
        <v>16</v>
      </c>
      <c r="B8" s="2">
        <v>710</v>
      </c>
      <c r="C8" s="2">
        <v>31</v>
      </c>
      <c r="D8" s="2">
        <v>46</v>
      </c>
      <c r="E8" s="2">
        <v>21</v>
      </c>
      <c r="F8" s="6">
        <v>25</v>
      </c>
    </row>
    <row r="9" spans="1:6" x14ac:dyDescent="0.35">
      <c r="A9" s="5" t="s">
        <v>17</v>
      </c>
      <c r="B9" s="2">
        <v>643</v>
      </c>
      <c r="C9" s="2">
        <v>123</v>
      </c>
      <c r="D9" s="2">
        <v>54</v>
      </c>
      <c r="E9" s="2">
        <v>20</v>
      </c>
      <c r="F9" s="6">
        <v>22</v>
      </c>
    </row>
    <row r="10" spans="1:6" x14ac:dyDescent="0.35">
      <c r="A10" s="5" t="s">
        <v>18</v>
      </c>
      <c r="B10" s="2">
        <v>649</v>
      </c>
      <c r="C10" s="2">
        <v>38</v>
      </c>
      <c r="D10" s="2">
        <v>39</v>
      </c>
      <c r="E10" s="2">
        <v>19</v>
      </c>
      <c r="F10" s="6">
        <v>25</v>
      </c>
    </row>
    <row r="11" spans="1:6" x14ac:dyDescent="0.35">
      <c r="A11" s="5" t="s">
        <v>19</v>
      </c>
      <c r="B11" s="2">
        <v>702</v>
      </c>
      <c r="C11" s="2">
        <v>37</v>
      </c>
      <c r="D11" s="2">
        <v>41</v>
      </c>
      <c r="E11" s="2">
        <v>19</v>
      </c>
      <c r="F11" s="6">
        <v>19</v>
      </c>
    </row>
    <row r="12" spans="1:6" ht="15" thickBot="1" x14ac:dyDescent="0.4">
      <c r="A12" s="7" t="s">
        <v>20</v>
      </c>
      <c r="B12" s="8">
        <v>663</v>
      </c>
      <c r="C12" s="8">
        <v>8</v>
      </c>
      <c r="D12" s="8">
        <v>20</v>
      </c>
      <c r="E12" s="8">
        <v>23</v>
      </c>
      <c r="F12" s="9">
        <v>26</v>
      </c>
    </row>
    <row r="16" spans="1:6" ht="15" thickBot="1" x14ac:dyDescent="0.4"/>
    <row r="17" spans="1:10" x14ac:dyDescent="0.35">
      <c r="A17" s="30" t="s">
        <v>1</v>
      </c>
      <c r="B17" s="3" t="s">
        <v>2</v>
      </c>
      <c r="C17" s="3" t="s">
        <v>21</v>
      </c>
      <c r="D17" s="3" t="s">
        <v>27</v>
      </c>
      <c r="E17" s="3" t="s">
        <v>28</v>
      </c>
      <c r="F17" s="3" t="s">
        <v>29</v>
      </c>
      <c r="G17" s="3" t="s">
        <v>30</v>
      </c>
      <c r="H17" s="31" t="s">
        <v>26</v>
      </c>
      <c r="I17" s="32" t="s">
        <v>22</v>
      </c>
    </row>
    <row r="18" spans="1:10" x14ac:dyDescent="0.35">
      <c r="A18" s="5" t="s">
        <v>11</v>
      </c>
      <c r="B18" s="2">
        <v>940</v>
      </c>
      <c r="C18" s="11">
        <v>286</v>
      </c>
      <c r="D18" s="16">
        <f t="shared" ref="D18:D27" si="0">D3*C18/100</f>
        <v>85.8</v>
      </c>
      <c r="E18" s="16">
        <f>(C18-D18)/2</f>
        <v>100.1</v>
      </c>
      <c r="F18" s="17">
        <v>85.8</v>
      </c>
      <c r="G18" s="17">
        <v>100.1</v>
      </c>
      <c r="H18" s="16">
        <f>F18+2*G18</f>
        <v>286</v>
      </c>
      <c r="I18" s="33">
        <f>C18-H18</f>
        <v>0</v>
      </c>
    </row>
    <row r="19" spans="1:10" x14ac:dyDescent="0.35">
      <c r="A19" s="5" t="s">
        <v>12</v>
      </c>
      <c r="B19" s="2">
        <v>878</v>
      </c>
      <c r="C19" s="2">
        <v>61</v>
      </c>
      <c r="D19" s="16">
        <f t="shared" si="0"/>
        <v>24.4</v>
      </c>
      <c r="E19" s="16">
        <f t="shared" ref="E19:E27" si="1">(C19-D19)/2</f>
        <v>18.3</v>
      </c>
      <c r="F19" s="17">
        <v>24.4</v>
      </c>
      <c r="G19" s="17">
        <v>18.3</v>
      </c>
      <c r="H19" s="16">
        <f t="shared" ref="H19:H27" si="2">F19+2*G19</f>
        <v>61</v>
      </c>
      <c r="I19" s="33">
        <f t="shared" ref="I19:I27" si="3">C19-H19</f>
        <v>0</v>
      </c>
    </row>
    <row r="20" spans="1:10" x14ac:dyDescent="0.35">
      <c r="A20" s="5" t="s">
        <v>13</v>
      </c>
      <c r="B20" s="2">
        <v>766</v>
      </c>
      <c r="C20" s="2">
        <v>660</v>
      </c>
      <c r="D20" s="16">
        <f t="shared" si="0"/>
        <v>277.2</v>
      </c>
      <c r="E20" s="16">
        <f t="shared" si="1"/>
        <v>191.4</v>
      </c>
      <c r="F20" s="17">
        <v>277.2</v>
      </c>
      <c r="G20" s="17">
        <v>191.4</v>
      </c>
      <c r="H20" s="16">
        <f t="shared" si="2"/>
        <v>660</v>
      </c>
      <c r="I20" s="33">
        <f t="shared" si="3"/>
        <v>0</v>
      </c>
    </row>
    <row r="21" spans="1:10" x14ac:dyDescent="0.35">
      <c r="A21" s="5" t="s">
        <v>14</v>
      </c>
      <c r="B21" s="2">
        <v>840</v>
      </c>
      <c r="C21" s="2">
        <v>61</v>
      </c>
      <c r="D21" s="16">
        <f t="shared" si="0"/>
        <v>24.4</v>
      </c>
      <c r="E21" s="16">
        <f t="shared" si="1"/>
        <v>18.3</v>
      </c>
      <c r="F21" s="17">
        <v>24.4</v>
      </c>
      <c r="G21" s="17">
        <v>18.3</v>
      </c>
      <c r="H21" s="16">
        <f t="shared" si="2"/>
        <v>61</v>
      </c>
      <c r="I21" s="33">
        <f t="shared" si="3"/>
        <v>0</v>
      </c>
    </row>
    <row r="22" spans="1:10" x14ac:dyDescent="0.35">
      <c r="A22" s="5" t="s">
        <v>15</v>
      </c>
      <c r="B22" s="2">
        <v>790</v>
      </c>
      <c r="C22" s="2">
        <v>304</v>
      </c>
      <c r="D22" s="16">
        <f t="shared" si="0"/>
        <v>121.6</v>
      </c>
      <c r="E22" s="16">
        <f t="shared" si="1"/>
        <v>91.2</v>
      </c>
      <c r="F22" s="17">
        <v>121.6</v>
      </c>
      <c r="G22" s="17">
        <v>91.2</v>
      </c>
      <c r="H22" s="16">
        <f t="shared" si="2"/>
        <v>304</v>
      </c>
      <c r="I22" s="33">
        <f t="shared" si="3"/>
        <v>0</v>
      </c>
    </row>
    <row r="23" spans="1:10" x14ac:dyDescent="0.35">
      <c r="A23" s="5" t="s">
        <v>16</v>
      </c>
      <c r="B23" s="2">
        <v>710</v>
      </c>
      <c r="C23" s="2">
        <v>31</v>
      </c>
      <c r="D23" s="16">
        <f t="shared" si="0"/>
        <v>14.26</v>
      </c>
      <c r="E23" s="16">
        <f t="shared" si="1"/>
        <v>8.370000000000001</v>
      </c>
      <c r="F23" s="17">
        <v>0</v>
      </c>
      <c r="G23" s="17">
        <v>7.1824476987446966</v>
      </c>
      <c r="H23" s="16">
        <f t="shared" si="2"/>
        <v>14.364895397489393</v>
      </c>
      <c r="I23" s="33">
        <f t="shared" si="3"/>
        <v>16.635104602510609</v>
      </c>
    </row>
    <row r="24" spans="1:10" x14ac:dyDescent="0.35">
      <c r="A24" s="5" t="s">
        <v>17</v>
      </c>
      <c r="B24" s="2">
        <v>643</v>
      </c>
      <c r="C24" s="2">
        <v>123</v>
      </c>
      <c r="D24" s="16">
        <f t="shared" si="0"/>
        <v>66.42</v>
      </c>
      <c r="E24" s="16">
        <f t="shared" si="1"/>
        <v>28.29</v>
      </c>
      <c r="F24" s="17">
        <v>0</v>
      </c>
      <c r="G24" s="17">
        <v>28.29</v>
      </c>
      <c r="H24" s="16">
        <f t="shared" si="2"/>
        <v>56.58</v>
      </c>
      <c r="I24" s="33">
        <f t="shared" si="3"/>
        <v>66.42</v>
      </c>
    </row>
    <row r="25" spans="1:10" x14ac:dyDescent="0.35">
      <c r="A25" s="5" t="s">
        <v>18</v>
      </c>
      <c r="B25" s="2">
        <v>649</v>
      </c>
      <c r="C25" s="2">
        <v>38</v>
      </c>
      <c r="D25" s="16">
        <f t="shared" si="0"/>
        <v>14.82</v>
      </c>
      <c r="E25" s="16">
        <f t="shared" si="1"/>
        <v>11.59</v>
      </c>
      <c r="F25" s="17">
        <v>10.254937238493614</v>
      </c>
      <c r="G25" s="17">
        <v>0</v>
      </c>
      <c r="H25" s="16">
        <f t="shared" si="2"/>
        <v>10.254937238493614</v>
      </c>
      <c r="I25" s="33">
        <f t="shared" si="3"/>
        <v>27.745062761506386</v>
      </c>
    </row>
    <row r="26" spans="1:10" ht="15" thickBot="1" x14ac:dyDescent="0.4">
      <c r="A26" s="5" t="s">
        <v>19</v>
      </c>
      <c r="B26" s="2">
        <v>702</v>
      </c>
      <c r="C26" s="2">
        <v>37</v>
      </c>
      <c r="D26" s="16">
        <f t="shared" si="0"/>
        <v>15.17</v>
      </c>
      <c r="E26" s="16">
        <f t="shared" si="1"/>
        <v>10.914999999999999</v>
      </c>
      <c r="F26" s="17">
        <v>15.17</v>
      </c>
      <c r="G26" s="17">
        <v>10.914999999999999</v>
      </c>
      <c r="H26" s="16">
        <f t="shared" si="2"/>
        <v>37</v>
      </c>
      <c r="I26" s="33">
        <f t="shared" si="3"/>
        <v>0</v>
      </c>
    </row>
    <row r="27" spans="1:10" ht="15" thickBot="1" x14ac:dyDescent="0.4">
      <c r="A27" s="7" t="s">
        <v>20</v>
      </c>
      <c r="B27" s="8">
        <v>663</v>
      </c>
      <c r="C27" s="8">
        <v>8</v>
      </c>
      <c r="D27" s="34">
        <f t="shared" si="0"/>
        <v>1.6</v>
      </c>
      <c r="E27" s="34">
        <f t="shared" si="1"/>
        <v>3.2</v>
      </c>
      <c r="F27" s="29">
        <v>0</v>
      </c>
      <c r="G27" s="29">
        <v>0</v>
      </c>
      <c r="H27" s="34">
        <f t="shared" si="2"/>
        <v>0</v>
      </c>
      <c r="I27" s="35">
        <f t="shared" si="3"/>
        <v>8</v>
      </c>
      <c r="J27" s="38" t="s">
        <v>31</v>
      </c>
    </row>
    <row r="28" spans="1:10" x14ac:dyDescent="0.35">
      <c r="A28" s="1" t="s">
        <v>23</v>
      </c>
      <c r="D28" s="15">
        <f>SUM(D18:D27)</f>
        <v>645.66999999999996</v>
      </c>
      <c r="E28" s="15">
        <f>2*SUM(E18:E27)</f>
        <v>963.33</v>
      </c>
      <c r="F28" s="63">
        <f>SUM(F18:F27)</f>
        <v>558.82493723849359</v>
      </c>
      <c r="G28" s="15">
        <f>2*SUM(G18:G27)</f>
        <v>931.37489539748947</v>
      </c>
      <c r="H28" s="62">
        <f>SUM(F28:G28)</f>
        <v>1490.1998326359831</v>
      </c>
      <c r="I28" s="15">
        <f>SUM(I18:I27)</f>
        <v>118.800167364017</v>
      </c>
      <c r="J28" s="59">
        <v>1800</v>
      </c>
    </row>
    <row r="29" spans="1:10" ht="15" thickBot="1" x14ac:dyDescent="0.4">
      <c r="A29" s="1" t="s">
        <v>24</v>
      </c>
      <c r="F29" s="19">
        <f>SUMPRODUCT(F18:F27,E3:E12)</f>
        <v>11092.673807531377</v>
      </c>
      <c r="G29" s="19">
        <f>SUMPRODUCT(G18:G27,F3:F12)</f>
        <v>10507.326192468618</v>
      </c>
      <c r="H29" s="61">
        <f>SUM(F29:G29)</f>
        <v>21599.999999999993</v>
      </c>
      <c r="J29" s="60">
        <v>21600</v>
      </c>
    </row>
    <row r="30" spans="1:10" x14ac:dyDescent="0.35">
      <c r="B30" s="1" t="s">
        <v>33</v>
      </c>
      <c r="C30" s="1" t="s">
        <v>34</v>
      </c>
    </row>
    <row r="31" spans="1:10" x14ac:dyDescent="0.35">
      <c r="A31" s="1" t="s">
        <v>32</v>
      </c>
      <c r="B31" s="63">
        <f>1.2*(G28/2)</f>
        <v>558.8249372384937</v>
      </c>
      <c r="C31" s="63">
        <f>G28</f>
        <v>931.37489539748947</v>
      </c>
    </row>
    <row r="33" spans="1:2" x14ac:dyDescent="0.35">
      <c r="A33" s="1" t="s">
        <v>25</v>
      </c>
      <c r="B33" s="20">
        <f>SUMPRODUCT(F18:F27,B18:B27)+2*SUMPRODUCT(B18:B27,G18:G27)</f>
        <v>1198567.4699999997</v>
      </c>
    </row>
    <row r="34" spans="1:2" x14ac:dyDescent="0.35">
      <c r="A34" s="1" t="s">
        <v>35</v>
      </c>
      <c r="B34" s="15">
        <f>F28+G28</f>
        <v>1490.1998326359831</v>
      </c>
    </row>
  </sheetData>
  <mergeCells count="1">
    <mergeCell ref="A1:A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2"/>
  <sheetViews>
    <sheetView topLeftCell="A6" zoomScale="90" zoomScaleNormal="90" workbookViewId="0">
      <selection activeCell="H1" sqref="H1"/>
    </sheetView>
  </sheetViews>
  <sheetFormatPr defaultColWidth="8.81640625" defaultRowHeight="14.5" x14ac:dyDescent="0.35"/>
  <cols>
    <col min="1" max="1" width="12.81640625" bestFit="1" customWidth="1"/>
    <col min="2" max="2" width="12.1796875" customWidth="1"/>
    <col min="3" max="4" width="13.81640625" bestFit="1" customWidth="1"/>
    <col min="5" max="5" width="13.453125" customWidth="1"/>
    <col min="6" max="6" width="12.81640625" bestFit="1" customWidth="1"/>
    <col min="7" max="7" width="14.453125" customWidth="1"/>
    <col min="8" max="8" width="14.36328125" customWidth="1"/>
    <col min="9" max="9" width="14.81640625" customWidth="1"/>
    <col min="10" max="10" width="11.453125" customWidth="1"/>
    <col min="14" max="14" width="8.81640625" customWidth="1"/>
    <col min="15" max="15" width="8.6328125" customWidth="1"/>
    <col min="16" max="16" width="12.453125" bestFit="1" customWidth="1"/>
    <col min="18" max="18" width="10.81640625" customWidth="1"/>
  </cols>
  <sheetData>
    <row r="1" spans="1:9" x14ac:dyDescent="0.35">
      <c r="A1" s="67" t="s">
        <v>1</v>
      </c>
      <c r="B1" s="3" t="s">
        <v>2</v>
      </c>
      <c r="C1" s="3" t="s">
        <v>3</v>
      </c>
      <c r="D1" s="3" t="s">
        <v>5</v>
      </c>
      <c r="E1" s="3" t="s">
        <v>7</v>
      </c>
      <c r="F1" s="21" t="s">
        <v>10</v>
      </c>
      <c r="G1" s="22" t="s">
        <v>38</v>
      </c>
      <c r="H1" s="65">
        <v>1.67</v>
      </c>
    </row>
    <row r="2" spans="1:9" ht="15" thickBot="1" x14ac:dyDescent="0.4">
      <c r="A2" s="68"/>
      <c r="B2" s="13" t="s">
        <v>9</v>
      </c>
      <c r="C2" s="13" t="s">
        <v>4</v>
      </c>
      <c r="D2" s="13" t="s">
        <v>6</v>
      </c>
      <c r="E2" s="13" t="s">
        <v>8</v>
      </c>
      <c r="F2" s="23" t="s">
        <v>8</v>
      </c>
      <c r="G2" s="22" t="s">
        <v>36</v>
      </c>
      <c r="H2" s="24" t="s">
        <v>37</v>
      </c>
    </row>
    <row r="3" spans="1:9" x14ac:dyDescent="0.35">
      <c r="A3" s="10" t="s">
        <v>11</v>
      </c>
      <c r="B3" s="11">
        <v>940</v>
      </c>
      <c r="C3" s="11">
        <v>320</v>
      </c>
      <c r="D3" s="11">
        <v>30</v>
      </c>
      <c r="E3" s="11">
        <v>20</v>
      </c>
      <c r="F3" s="25">
        <v>24</v>
      </c>
      <c r="G3" s="66">
        <f t="shared" ref="G3:G12" si="0">-1*elas*C3/B3</f>
        <v>-0.56851063829787229</v>
      </c>
      <c r="H3" s="66">
        <f t="shared" ref="H3:H12" si="1">C3-G3*B3</f>
        <v>854.4</v>
      </c>
    </row>
    <row r="4" spans="1:9" x14ac:dyDescent="0.35">
      <c r="A4" s="5" t="s">
        <v>12</v>
      </c>
      <c r="B4" s="2">
        <v>878</v>
      </c>
      <c r="C4" s="2">
        <v>68</v>
      </c>
      <c r="D4" s="2">
        <v>40</v>
      </c>
      <c r="E4" s="2">
        <v>18</v>
      </c>
      <c r="F4" s="26">
        <v>23</v>
      </c>
      <c r="G4" s="66">
        <f t="shared" si="0"/>
        <v>-0.12933940774487471</v>
      </c>
      <c r="H4" s="66">
        <f t="shared" si="1"/>
        <v>181.56</v>
      </c>
    </row>
    <row r="5" spans="1:9" x14ac:dyDescent="0.35">
      <c r="A5" s="5" t="s">
        <v>13</v>
      </c>
      <c r="B5" s="2">
        <v>766</v>
      </c>
      <c r="C5" s="2">
        <v>737</v>
      </c>
      <c r="D5" s="2">
        <v>42</v>
      </c>
      <c r="E5" s="2">
        <v>19</v>
      </c>
      <c r="F5" s="26">
        <v>22</v>
      </c>
      <c r="G5" s="66">
        <f t="shared" si="0"/>
        <v>-1.60677545691906</v>
      </c>
      <c r="H5" s="66">
        <f t="shared" si="1"/>
        <v>1967.79</v>
      </c>
    </row>
    <row r="6" spans="1:9" x14ac:dyDescent="0.35">
      <c r="A6" s="5" t="s">
        <v>14</v>
      </c>
      <c r="B6" s="2">
        <v>840</v>
      </c>
      <c r="C6" s="2">
        <v>68</v>
      </c>
      <c r="D6" s="2">
        <v>40</v>
      </c>
      <c r="E6" s="2">
        <v>21</v>
      </c>
      <c r="F6" s="26">
        <v>25</v>
      </c>
      <c r="G6" s="66">
        <f t="shared" si="0"/>
        <v>-0.13519047619047619</v>
      </c>
      <c r="H6" s="66">
        <f t="shared" si="1"/>
        <v>181.56</v>
      </c>
    </row>
    <row r="7" spans="1:9" x14ac:dyDescent="0.35">
      <c r="A7" s="5" t="s">
        <v>15</v>
      </c>
      <c r="B7" s="2">
        <v>790</v>
      </c>
      <c r="C7" s="2">
        <v>340</v>
      </c>
      <c r="D7" s="2">
        <v>40</v>
      </c>
      <c r="E7" s="2">
        <v>22</v>
      </c>
      <c r="F7" s="26">
        <v>22</v>
      </c>
      <c r="G7" s="66">
        <f t="shared" si="0"/>
        <v>-0.71873417721518984</v>
      </c>
      <c r="H7" s="66">
        <f t="shared" si="1"/>
        <v>907.8</v>
      </c>
    </row>
    <row r="8" spans="1:9" x14ac:dyDescent="0.35">
      <c r="A8" s="5" t="s">
        <v>16</v>
      </c>
      <c r="B8" s="2">
        <v>710</v>
      </c>
      <c r="C8" s="2">
        <v>35</v>
      </c>
      <c r="D8" s="2">
        <v>46</v>
      </c>
      <c r="E8" s="2">
        <v>21</v>
      </c>
      <c r="F8" s="26">
        <v>25</v>
      </c>
      <c r="G8" s="66">
        <f t="shared" si="0"/>
        <v>-8.2323943661971821E-2</v>
      </c>
      <c r="H8" s="66">
        <f t="shared" si="1"/>
        <v>93.449999999999989</v>
      </c>
    </row>
    <row r="9" spans="1:9" x14ac:dyDescent="0.35">
      <c r="A9" s="5" t="s">
        <v>17</v>
      </c>
      <c r="B9" s="2">
        <v>643</v>
      </c>
      <c r="C9" s="2">
        <v>138</v>
      </c>
      <c r="D9" s="2">
        <v>54</v>
      </c>
      <c r="E9" s="2">
        <v>20</v>
      </c>
      <c r="F9" s="26">
        <v>22</v>
      </c>
      <c r="G9" s="66">
        <f t="shared" si="0"/>
        <v>-0.35841368584758937</v>
      </c>
      <c r="H9" s="66">
        <f t="shared" si="1"/>
        <v>368.45999999999992</v>
      </c>
    </row>
    <row r="10" spans="1:9" x14ac:dyDescent="0.35">
      <c r="A10" s="5" t="s">
        <v>18</v>
      </c>
      <c r="B10" s="2">
        <v>649</v>
      </c>
      <c r="C10" s="2">
        <v>43</v>
      </c>
      <c r="D10" s="2">
        <v>39</v>
      </c>
      <c r="E10" s="2">
        <v>19</v>
      </c>
      <c r="F10" s="26">
        <v>25</v>
      </c>
      <c r="G10" s="66">
        <f t="shared" si="0"/>
        <v>-0.11064714946070879</v>
      </c>
      <c r="H10" s="66">
        <f t="shared" si="1"/>
        <v>114.81</v>
      </c>
    </row>
    <row r="11" spans="1:9" x14ac:dyDescent="0.35">
      <c r="A11" s="5" t="s">
        <v>19</v>
      </c>
      <c r="B11" s="2">
        <v>702</v>
      </c>
      <c r="C11" s="2">
        <v>41</v>
      </c>
      <c r="D11" s="2">
        <v>41</v>
      </c>
      <c r="E11" s="2">
        <v>19</v>
      </c>
      <c r="F11" s="26">
        <v>19</v>
      </c>
      <c r="G11" s="66">
        <f t="shared" si="0"/>
        <v>-9.7535612535612534E-2</v>
      </c>
      <c r="H11" s="66">
        <f t="shared" si="1"/>
        <v>109.47</v>
      </c>
    </row>
    <row r="12" spans="1:9" ht="15" thickBot="1" x14ac:dyDescent="0.4">
      <c r="A12" s="7" t="s">
        <v>20</v>
      </c>
      <c r="B12" s="8">
        <v>663</v>
      </c>
      <c r="C12" s="8">
        <v>9</v>
      </c>
      <c r="D12" s="8">
        <v>20</v>
      </c>
      <c r="E12" s="8">
        <v>23</v>
      </c>
      <c r="F12" s="27">
        <v>26</v>
      </c>
      <c r="G12" s="66">
        <f t="shared" si="0"/>
        <v>-2.2669683257918551E-2</v>
      </c>
      <c r="H12" s="66">
        <f t="shared" si="1"/>
        <v>24.03</v>
      </c>
    </row>
    <row r="14" spans="1:9" ht="15" thickBot="1" x14ac:dyDescent="0.4"/>
    <row r="15" spans="1:9" x14ac:dyDescent="0.35">
      <c r="A15" s="30" t="s">
        <v>1</v>
      </c>
      <c r="B15" s="3" t="s">
        <v>2</v>
      </c>
      <c r="C15" s="3" t="s">
        <v>21</v>
      </c>
      <c r="D15" s="3" t="s">
        <v>27</v>
      </c>
      <c r="E15" s="3" t="s">
        <v>28</v>
      </c>
      <c r="F15" s="3" t="s">
        <v>29</v>
      </c>
      <c r="G15" s="3" t="s">
        <v>30</v>
      </c>
      <c r="H15" s="31" t="s">
        <v>26</v>
      </c>
      <c r="I15" s="32" t="s">
        <v>22</v>
      </c>
    </row>
    <row r="16" spans="1:9" x14ac:dyDescent="0.35">
      <c r="A16" s="5" t="s">
        <v>11</v>
      </c>
      <c r="B16" s="28">
        <v>946.55428273418136</v>
      </c>
      <c r="C16" s="16">
        <f t="shared" ref="C16:C25" si="2">H3+G3*B16</f>
        <v>316.27382053920587</v>
      </c>
      <c r="D16" s="16">
        <f t="shared" ref="D16:D25" si="3">D3*C16/100</f>
        <v>94.882146161761753</v>
      </c>
      <c r="E16" s="16">
        <f>(C16-D16)/2</f>
        <v>110.69583718872207</v>
      </c>
      <c r="F16" s="17">
        <v>94.882146594006983</v>
      </c>
      <c r="G16" s="17">
        <v>110.69583741445898</v>
      </c>
      <c r="H16" s="16">
        <f>F16+2*G16</f>
        <v>316.27382142292493</v>
      </c>
      <c r="I16" s="33">
        <f>C16-H16</f>
        <v>-8.8371905349049484E-7</v>
      </c>
    </row>
    <row r="17" spans="1:10" x14ac:dyDescent="0.35">
      <c r="A17" s="5" t="s">
        <v>12</v>
      </c>
      <c r="B17" s="17">
        <v>900.59135217469645</v>
      </c>
      <c r="C17" s="16">
        <f t="shared" si="2"/>
        <v>65.078047889568879</v>
      </c>
      <c r="D17" s="16">
        <f t="shared" si="3"/>
        <v>26.031219155827554</v>
      </c>
      <c r="E17" s="16">
        <f t="shared" ref="E17:E25" si="4">(C17-D17)/2</f>
        <v>19.523414366870661</v>
      </c>
      <c r="F17" s="17">
        <v>26.031219164000728</v>
      </c>
      <c r="G17" s="17">
        <v>19.523414371451185</v>
      </c>
      <c r="H17" s="16">
        <f t="shared" ref="H17:H25" si="5">F17+2*G17</f>
        <v>65.078047906903095</v>
      </c>
      <c r="I17" s="33">
        <f t="shared" ref="I17:I25" si="6">C17-H17</f>
        <v>-1.7334215840492107E-8</v>
      </c>
    </row>
    <row r="18" spans="1:10" x14ac:dyDescent="0.35">
      <c r="A18" s="5" t="s">
        <v>13</v>
      </c>
      <c r="B18" s="17">
        <v>816.36055665655988</v>
      </c>
      <c r="C18" s="16">
        <f t="shared" si="2"/>
        <v>656.08189356745788</v>
      </c>
      <c r="D18" s="16">
        <f t="shared" si="3"/>
        <v>275.55439529833234</v>
      </c>
      <c r="E18" s="16">
        <f t="shared" si="4"/>
        <v>190.26374913456277</v>
      </c>
      <c r="F18" s="17">
        <v>275.55439527684507</v>
      </c>
      <c r="G18" s="17">
        <v>190.26374932592506</v>
      </c>
      <c r="H18" s="16">
        <f t="shared" si="5"/>
        <v>656.08189392869519</v>
      </c>
      <c r="I18" s="33">
        <f t="shared" si="6"/>
        <v>-3.6123731206316734E-7</v>
      </c>
    </row>
    <row r="19" spans="1:10" x14ac:dyDescent="0.35">
      <c r="A19" s="5" t="s">
        <v>14</v>
      </c>
      <c r="B19" s="17">
        <v>895.02591895739295</v>
      </c>
      <c r="C19" s="16">
        <f t="shared" si="2"/>
        <v>60.561019813331498</v>
      </c>
      <c r="D19" s="16">
        <f t="shared" si="3"/>
        <v>24.224407925332599</v>
      </c>
      <c r="E19" s="16">
        <f t="shared" si="4"/>
        <v>18.168305943999449</v>
      </c>
      <c r="F19" s="17">
        <v>24.224407985519324</v>
      </c>
      <c r="G19" s="17">
        <v>18.168305982234966</v>
      </c>
      <c r="H19" s="16">
        <f t="shared" si="5"/>
        <v>60.561019949989259</v>
      </c>
      <c r="I19" s="33">
        <f t="shared" si="6"/>
        <v>-1.3665776066318358E-7</v>
      </c>
    </row>
    <row r="20" spans="1:10" x14ac:dyDescent="0.35">
      <c r="A20" s="5" t="s">
        <v>15</v>
      </c>
      <c r="B20" s="17">
        <v>848.50521151469161</v>
      </c>
      <c r="C20" s="16">
        <f t="shared" si="2"/>
        <v>297.9503049391875</v>
      </c>
      <c r="D20" s="16">
        <f t="shared" si="3"/>
        <v>119.18012197567499</v>
      </c>
      <c r="E20" s="16">
        <f t="shared" si="4"/>
        <v>89.385091481756263</v>
      </c>
      <c r="F20" s="17">
        <v>119.18012201185546</v>
      </c>
      <c r="G20" s="17">
        <v>89.385090738916261</v>
      </c>
      <c r="H20" s="16">
        <f t="shared" si="5"/>
        <v>297.950303489688</v>
      </c>
      <c r="I20" s="33">
        <f t="shared" si="6"/>
        <v>1.4494995070890582E-6</v>
      </c>
    </row>
    <row r="21" spans="1:10" x14ac:dyDescent="0.35">
      <c r="A21" s="5" t="s">
        <v>16</v>
      </c>
      <c r="B21" s="17">
        <v>802.81016647754245</v>
      </c>
      <c r="C21" s="16">
        <f t="shared" si="2"/>
        <v>27.35950108364456</v>
      </c>
      <c r="D21" s="16">
        <f t="shared" si="3"/>
        <v>12.585370498476498</v>
      </c>
      <c r="E21" s="16">
        <f t="shared" si="4"/>
        <v>7.3870652925840306</v>
      </c>
      <c r="F21" s="17">
        <v>12.585370415162544</v>
      </c>
      <c r="G21" s="17">
        <v>7.3870652761446518</v>
      </c>
      <c r="H21" s="16">
        <f t="shared" si="5"/>
        <v>27.359500967451847</v>
      </c>
      <c r="I21" s="33">
        <f t="shared" si="6"/>
        <v>1.1619271234053485E-7</v>
      </c>
    </row>
    <row r="22" spans="1:10" x14ac:dyDescent="0.35">
      <c r="A22" s="5" t="s">
        <v>17</v>
      </c>
      <c r="B22" s="17">
        <v>656.7959441208576</v>
      </c>
      <c r="C22" s="16">
        <f t="shared" si="2"/>
        <v>133.05534481789601</v>
      </c>
      <c r="D22" s="16">
        <f t="shared" si="3"/>
        <v>71.84988620166385</v>
      </c>
      <c r="E22" s="16">
        <f t="shared" si="4"/>
        <v>30.602729308116082</v>
      </c>
      <c r="F22" s="17">
        <v>6.0484286596983079</v>
      </c>
      <c r="G22" s="17">
        <v>30.602729768397573</v>
      </c>
      <c r="H22" s="16">
        <f t="shared" si="5"/>
        <v>67.253888196493449</v>
      </c>
      <c r="I22" s="33">
        <f t="shared" si="6"/>
        <v>65.801456621402565</v>
      </c>
    </row>
    <row r="23" spans="1:10" x14ac:dyDescent="0.35">
      <c r="A23" s="5" t="s">
        <v>18</v>
      </c>
      <c r="B23" s="17">
        <v>729.19855381448588</v>
      </c>
      <c r="C23" s="16">
        <f t="shared" si="2"/>
        <v>34.126258629555878</v>
      </c>
      <c r="D23" s="16">
        <f t="shared" si="3"/>
        <v>13.309240865526792</v>
      </c>
      <c r="E23" s="16">
        <f t="shared" si="4"/>
        <v>10.408508882014543</v>
      </c>
      <c r="F23" s="17">
        <v>13.309240823969748</v>
      </c>
      <c r="G23" s="17">
        <v>10.408508814705883</v>
      </c>
      <c r="H23" s="16">
        <f t="shared" si="5"/>
        <v>34.12625845338151</v>
      </c>
      <c r="I23" s="33">
        <f t="shared" si="6"/>
        <v>1.7617436753880611E-7</v>
      </c>
    </row>
    <row r="24" spans="1:10" ht="15" thickBot="1" x14ac:dyDescent="0.4">
      <c r="A24" s="5" t="s">
        <v>19</v>
      </c>
      <c r="B24" s="17">
        <v>750.86179779744668</v>
      </c>
      <c r="C24" s="16">
        <f t="shared" si="2"/>
        <v>36.234234622234794</v>
      </c>
      <c r="D24" s="16">
        <f t="shared" si="3"/>
        <v>14.856036195116268</v>
      </c>
      <c r="E24" s="16">
        <f t="shared" si="4"/>
        <v>10.689099213559263</v>
      </c>
      <c r="F24" s="17">
        <v>14.85603617999149</v>
      </c>
      <c r="G24" s="17">
        <v>10.689099185496726</v>
      </c>
      <c r="H24" s="16">
        <f t="shared" si="5"/>
        <v>36.234234550984944</v>
      </c>
      <c r="I24" s="33">
        <f t="shared" si="6"/>
        <v>7.1249850464027986E-8</v>
      </c>
    </row>
    <row r="25" spans="1:10" ht="15" thickBot="1" x14ac:dyDescent="0.4">
      <c r="A25" s="7" t="s">
        <v>20</v>
      </c>
      <c r="B25" s="29">
        <v>725.57478048680332</v>
      </c>
      <c r="C25" s="34">
        <f t="shared" si="2"/>
        <v>7.5814495464303882</v>
      </c>
      <c r="D25" s="34">
        <f t="shared" si="3"/>
        <v>1.5162899092860778</v>
      </c>
      <c r="E25" s="34">
        <f t="shared" si="4"/>
        <v>3.0325798185721551</v>
      </c>
      <c r="F25" s="29">
        <v>1.5162899512050938</v>
      </c>
      <c r="G25" s="29">
        <v>3.032579902410192</v>
      </c>
      <c r="H25" s="34">
        <f t="shared" si="5"/>
        <v>7.5814497560254779</v>
      </c>
      <c r="I25" s="35">
        <f t="shared" si="6"/>
        <v>-2.0959508972850927E-7</v>
      </c>
      <c r="J25" s="38" t="s">
        <v>31</v>
      </c>
    </row>
    <row r="26" spans="1:10" x14ac:dyDescent="0.35">
      <c r="A26" s="1" t="s">
        <v>23</v>
      </c>
      <c r="D26" s="15">
        <f>SUM(D16:D25)</f>
        <v>653.98911418699879</v>
      </c>
      <c r="E26" s="15">
        <f>2*SUM(E16:E25)</f>
        <v>980.31276126151454</v>
      </c>
      <c r="F26" s="63">
        <f>SUM(F16:F25)</f>
        <v>588.18765706225474</v>
      </c>
      <c r="G26" s="15">
        <f>2*SUM(G16:G25)</f>
        <v>980.31276156028309</v>
      </c>
      <c r="H26" s="62">
        <f>SUM(F26:G26)</f>
        <v>1568.5004186225378</v>
      </c>
      <c r="I26" s="15">
        <f>SUM(I16:I25)</f>
        <v>65.801456825975563</v>
      </c>
      <c r="J26" s="59">
        <v>1900</v>
      </c>
    </row>
    <row r="27" spans="1:10" ht="15" thickBot="1" x14ac:dyDescent="0.4">
      <c r="A27" s="1" t="s">
        <v>24</v>
      </c>
      <c r="F27" s="19">
        <f>SUMPRODUCT(F16:F25,E3:E12)</f>
        <v>11687.689922914295</v>
      </c>
      <c r="G27" s="19">
        <f>SUMPRODUCT(G16:G25,F3:F12)</f>
        <v>11112.310128635889</v>
      </c>
      <c r="H27" s="61">
        <f>SUM(F27:G27)</f>
        <v>22800.000051550182</v>
      </c>
      <c r="J27" s="60">
        <v>22800</v>
      </c>
    </row>
    <row r="28" spans="1:10" x14ac:dyDescent="0.35">
      <c r="B28" s="1" t="s">
        <v>33</v>
      </c>
      <c r="C28" s="1" t="s">
        <v>34</v>
      </c>
    </row>
    <row r="29" spans="1:10" x14ac:dyDescent="0.35">
      <c r="A29" s="1" t="s">
        <v>32</v>
      </c>
      <c r="B29" s="63">
        <f>1.2*(G26/2)</f>
        <v>588.18765693616979</v>
      </c>
      <c r="C29" s="63">
        <f>G26</f>
        <v>980.31276156028309</v>
      </c>
    </row>
    <row r="31" spans="1:10" x14ac:dyDescent="0.35">
      <c r="A31" s="1" t="s">
        <v>25</v>
      </c>
      <c r="B31" s="20">
        <f>SUMPRODUCT(F16:F25,B16:B25)+2*SUMPRODUCT(B16:B25,G16:G25)</f>
        <v>1324323.711373792</v>
      </c>
    </row>
    <row r="32" spans="1:10" x14ac:dyDescent="0.35">
      <c r="A32" s="1" t="s">
        <v>35</v>
      </c>
      <c r="B32" s="15">
        <f>F26+G26</f>
        <v>1568.5004186225378</v>
      </c>
    </row>
  </sheetData>
  <mergeCells count="1">
    <mergeCell ref="A1:A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2"/>
  <sheetViews>
    <sheetView topLeftCell="A6" zoomScale="90" zoomScaleNormal="90" workbookViewId="0">
      <selection activeCell="H3" sqref="H3"/>
    </sheetView>
  </sheetViews>
  <sheetFormatPr defaultColWidth="8.81640625" defaultRowHeight="14.5" x14ac:dyDescent="0.35"/>
  <cols>
    <col min="1" max="1" width="12.81640625" bestFit="1" customWidth="1"/>
    <col min="2" max="2" width="12.1796875" customWidth="1"/>
    <col min="3" max="4" width="13.81640625" bestFit="1" customWidth="1"/>
    <col min="5" max="5" width="12.6328125" customWidth="1"/>
    <col min="6" max="6" width="12.81640625" bestFit="1" customWidth="1"/>
    <col min="7" max="7" width="15.453125" customWidth="1"/>
    <col min="8" max="8" width="14.36328125" customWidth="1"/>
    <col min="9" max="9" width="15" customWidth="1"/>
    <col min="10" max="10" width="11.453125" customWidth="1"/>
    <col min="14" max="14" width="8.81640625" customWidth="1"/>
    <col min="15" max="15" width="8.6328125" customWidth="1"/>
    <col min="16" max="16" width="12.453125" bestFit="1" customWidth="1"/>
    <col min="18" max="18" width="10.81640625" customWidth="1"/>
  </cols>
  <sheetData>
    <row r="1" spans="1:9" x14ac:dyDescent="0.35">
      <c r="A1" s="67" t="s">
        <v>1</v>
      </c>
      <c r="B1" s="3" t="s">
        <v>2</v>
      </c>
      <c r="C1" s="3" t="s">
        <v>0</v>
      </c>
      <c r="D1" s="3" t="s">
        <v>5</v>
      </c>
      <c r="E1" s="3" t="s">
        <v>7</v>
      </c>
      <c r="F1" s="21" t="s">
        <v>10</v>
      </c>
      <c r="G1" s="22" t="s">
        <v>38</v>
      </c>
      <c r="H1" s="65">
        <v>2</v>
      </c>
    </row>
    <row r="2" spans="1:9" ht="15" thickBot="1" x14ac:dyDescent="0.4">
      <c r="A2" s="68"/>
      <c r="B2" s="13" t="s">
        <v>9</v>
      </c>
      <c r="C2" s="13" t="s">
        <v>4</v>
      </c>
      <c r="D2" s="13" t="s">
        <v>6</v>
      </c>
      <c r="E2" s="13" t="s">
        <v>8</v>
      </c>
      <c r="F2" s="23" t="s">
        <v>8</v>
      </c>
      <c r="G2" s="22" t="s">
        <v>36</v>
      </c>
      <c r="H2" s="24" t="s">
        <v>37</v>
      </c>
    </row>
    <row r="3" spans="1:9" x14ac:dyDescent="0.35">
      <c r="A3" s="10" t="s">
        <v>11</v>
      </c>
      <c r="B3" s="11">
        <v>940</v>
      </c>
      <c r="C3" s="11">
        <v>286</v>
      </c>
      <c r="D3" s="11">
        <v>30</v>
      </c>
      <c r="E3" s="11">
        <v>20</v>
      </c>
      <c r="F3" s="25">
        <v>24</v>
      </c>
      <c r="G3" s="66">
        <f t="shared" ref="G3:G12" si="0">-1 *elas*C3/B3</f>
        <v>-0.60851063829787233</v>
      </c>
      <c r="H3" s="66">
        <f t="shared" ref="H3:H12" si="1">C3-G3*B3</f>
        <v>858</v>
      </c>
    </row>
    <row r="4" spans="1:9" x14ac:dyDescent="0.35">
      <c r="A4" s="5" t="s">
        <v>12</v>
      </c>
      <c r="B4" s="2">
        <v>878</v>
      </c>
      <c r="C4" s="2">
        <v>61</v>
      </c>
      <c r="D4" s="2">
        <v>40</v>
      </c>
      <c r="E4" s="2">
        <v>18</v>
      </c>
      <c r="F4" s="26">
        <v>23</v>
      </c>
      <c r="G4" s="66">
        <f t="shared" si="0"/>
        <v>-0.13895216400911162</v>
      </c>
      <c r="H4" s="66">
        <f t="shared" si="1"/>
        <v>183</v>
      </c>
    </row>
    <row r="5" spans="1:9" x14ac:dyDescent="0.35">
      <c r="A5" s="5" t="s">
        <v>13</v>
      </c>
      <c r="B5" s="2">
        <v>766</v>
      </c>
      <c r="C5" s="2">
        <v>660</v>
      </c>
      <c r="D5" s="2">
        <v>42</v>
      </c>
      <c r="E5" s="2">
        <v>19</v>
      </c>
      <c r="F5" s="26">
        <v>22</v>
      </c>
      <c r="G5" s="66">
        <f t="shared" si="0"/>
        <v>-1.7232375979112271</v>
      </c>
      <c r="H5" s="66">
        <f t="shared" si="1"/>
        <v>1980</v>
      </c>
    </row>
    <row r="6" spans="1:9" x14ac:dyDescent="0.35">
      <c r="A6" s="5" t="s">
        <v>14</v>
      </c>
      <c r="B6" s="2">
        <v>840</v>
      </c>
      <c r="C6" s="2">
        <v>61</v>
      </c>
      <c r="D6" s="2">
        <v>40</v>
      </c>
      <c r="E6" s="2">
        <v>21</v>
      </c>
      <c r="F6" s="26">
        <v>25</v>
      </c>
      <c r="G6" s="66">
        <f t="shared" si="0"/>
        <v>-0.14523809523809525</v>
      </c>
      <c r="H6" s="66">
        <f t="shared" si="1"/>
        <v>183</v>
      </c>
    </row>
    <row r="7" spans="1:9" x14ac:dyDescent="0.35">
      <c r="A7" s="5" t="s">
        <v>15</v>
      </c>
      <c r="B7" s="2">
        <v>790</v>
      </c>
      <c r="C7" s="2">
        <v>304</v>
      </c>
      <c r="D7" s="2">
        <v>40</v>
      </c>
      <c r="E7" s="2">
        <v>22</v>
      </c>
      <c r="F7" s="26">
        <v>22</v>
      </c>
      <c r="G7" s="66">
        <f t="shared" si="0"/>
        <v>-0.76962025316455696</v>
      </c>
      <c r="H7" s="66">
        <f t="shared" si="1"/>
        <v>912</v>
      </c>
    </row>
    <row r="8" spans="1:9" x14ac:dyDescent="0.35">
      <c r="A8" s="5" t="s">
        <v>16</v>
      </c>
      <c r="B8" s="2">
        <v>710</v>
      </c>
      <c r="C8" s="2">
        <v>31</v>
      </c>
      <c r="D8" s="2">
        <v>46</v>
      </c>
      <c r="E8" s="2">
        <v>21</v>
      </c>
      <c r="F8" s="26">
        <v>25</v>
      </c>
      <c r="G8" s="66">
        <f t="shared" si="0"/>
        <v>-8.7323943661971826E-2</v>
      </c>
      <c r="H8" s="66">
        <f t="shared" si="1"/>
        <v>93</v>
      </c>
    </row>
    <row r="9" spans="1:9" x14ac:dyDescent="0.35">
      <c r="A9" s="5" t="s">
        <v>17</v>
      </c>
      <c r="B9" s="2">
        <v>643</v>
      </c>
      <c r="C9" s="2">
        <v>123</v>
      </c>
      <c r="D9" s="2">
        <v>54</v>
      </c>
      <c r="E9" s="2">
        <v>20</v>
      </c>
      <c r="F9" s="26">
        <v>22</v>
      </c>
      <c r="G9" s="66">
        <f t="shared" si="0"/>
        <v>-0.38258164852255055</v>
      </c>
      <c r="H9" s="66">
        <f t="shared" si="1"/>
        <v>369</v>
      </c>
    </row>
    <row r="10" spans="1:9" x14ac:dyDescent="0.35">
      <c r="A10" s="5" t="s">
        <v>18</v>
      </c>
      <c r="B10" s="2">
        <v>649</v>
      </c>
      <c r="C10" s="2">
        <v>38</v>
      </c>
      <c r="D10" s="2">
        <v>39</v>
      </c>
      <c r="E10" s="2">
        <v>19</v>
      </c>
      <c r="F10" s="26">
        <v>25</v>
      </c>
      <c r="G10" s="66">
        <f t="shared" si="0"/>
        <v>-0.11710323574730354</v>
      </c>
      <c r="H10" s="66">
        <f t="shared" si="1"/>
        <v>114</v>
      </c>
    </row>
    <row r="11" spans="1:9" x14ac:dyDescent="0.35">
      <c r="A11" s="5" t="s">
        <v>19</v>
      </c>
      <c r="B11" s="2">
        <v>702</v>
      </c>
      <c r="C11" s="2">
        <v>37</v>
      </c>
      <c r="D11" s="2">
        <v>41</v>
      </c>
      <c r="E11" s="2">
        <v>19</v>
      </c>
      <c r="F11" s="26">
        <v>19</v>
      </c>
      <c r="G11" s="66">
        <f t="shared" si="0"/>
        <v>-0.10541310541310542</v>
      </c>
      <c r="H11" s="66">
        <f t="shared" si="1"/>
        <v>111</v>
      </c>
    </row>
    <row r="12" spans="1:9" ht="15" thickBot="1" x14ac:dyDescent="0.4">
      <c r="A12" s="7" t="s">
        <v>20</v>
      </c>
      <c r="B12" s="8">
        <v>663</v>
      </c>
      <c r="C12" s="8">
        <v>8</v>
      </c>
      <c r="D12" s="8">
        <v>20</v>
      </c>
      <c r="E12" s="8">
        <v>23</v>
      </c>
      <c r="F12" s="27">
        <v>26</v>
      </c>
      <c r="G12" s="66">
        <f t="shared" si="0"/>
        <v>-2.4132730015082957E-2</v>
      </c>
      <c r="H12" s="66">
        <f t="shared" si="1"/>
        <v>24</v>
      </c>
    </row>
    <row r="14" spans="1:9" ht="15" thickBot="1" x14ac:dyDescent="0.4"/>
    <row r="15" spans="1:9" x14ac:dyDescent="0.35">
      <c r="A15" s="30" t="s">
        <v>1</v>
      </c>
      <c r="B15" s="3" t="s">
        <v>2</v>
      </c>
      <c r="C15" s="3" t="s">
        <v>21</v>
      </c>
      <c r="D15" s="3" t="s">
        <v>27</v>
      </c>
      <c r="E15" s="3" t="s">
        <v>28</v>
      </c>
      <c r="F15" s="3" t="s">
        <v>29</v>
      </c>
      <c r="G15" s="3" t="s">
        <v>30</v>
      </c>
      <c r="H15" s="31" t="s">
        <v>26</v>
      </c>
      <c r="I15" s="32" t="s">
        <v>22</v>
      </c>
    </row>
    <row r="16" spans="1:9" x14ac:dyDescent="0.35">
      <c r="A16" s="5" t="s">
        <v>11</v>
      </c>
      <c r="B16" s="28">
        <v>905.35157991209394</v>
      </c>
      <c r="C16" s="16">
        <f t="shared" ref="C16:C25" si="2">H3+G3*B16</f>
        <v>307.08393222370455</v>
      </c>
      <c r="D16" s="16">
        <f t="shared" ref="D16:D25" si="3">D3*C16/100</f>
        <v>92.125179667111368</v>
      </c>
      <c r="E16" s="16">
        <f>(C16-D16)/2</f>
        <v>107.4793762782966</v>
      </c>
      <c r="F16" s="17">
        <v>92.125179430867959</v>
      </c>
      <c r="G16" s="17">
        <v>107.47937591600311</v>
      </c>
      <c r="H16" s="16">
        <f>F16+2*G16</f>
        <v>307.08393126287416</v>
      </c>
      <c r="I16" s="33">
        <f>C16-H16</f>
        <v>9.6083039125005598E-7</v>
      </c>
    </row>
    <row r="17" spans="1:10" x14ac:dyDescent="0.35">
      <c r="A17" s="5" t="s">
        <v>12</v>
      </c>
      <c r="B17" s="17">
        <v>866.32053313588062</v>
      </c>
      <c r="C17" s="16">
        <f t="shared" si="2"/>
        <v>62.6228871952421</v>
      </c>
      <c r="D17" s="16">
        <f t="shared" si="3"/>
        <v>25.049154878096843</v>
      </c>
      <c r="E17" s="16">
        <f t="shared" ref="E17:E25" si="4">(C17-D17)/2</f>
        <v>18.786866158572629</v>
      </c>
      <c r="F17" s="17">
        <v>25.049154877180079</v>
      </c>
      <c r="G17" s="17">
        <v>18.786866157281295</v>
      </c>
      <c r="H17" s="16">
        <f t="shared" ref="H17:H25" si="5">F17+2*G17</f>
        <v>62.62288719174267</v>
      </c>
      <c r="I17" s="33">
        <f t="shared" ref="I17:I25" si="6">C17-H17</f>
        <v>3.499430079045851E-9</v>
      </c>
    </row>
    <row r="18" spans="1:10" x14ac:dyDescent="0.35">
      <c r="A18" s="5" t="s">
        <v>13</v>
      </c>
      <c r="B18" s="17">
        <v>788.31959007354294</v>
      </c>
      <c r="C18" s="16">
        <f t="shared" si="2"/>
        <v>621.5380432153047</v>
      </c>
      <c r="D18" s="16">
        <f t="shared" si="3"/>
        <v>261.04597815042797</v>
      </c>
      <c r="E18" s="16">
        <f t="shared" si="4"/>
        <v>180.24603253243836</v>
      </c>
      <c r="F18" s="17">
        <v>261.04597819798795</v>
      </c>
      <c r="G18" s="17">
        <v>180.24603314312185</v>
      </c>
      <c r="H18" s="16">
        <f t="shared" si="5"/>
        <v>621.5380444842317</v>
      </c>
      <c r="I18" s="33">
        <f t="shared" si="6"/>
        <v>-1.2689270079135895E-6</v>
      </c>
    </row>
    <row r="19" spans="1:10" x14ac:dyDescent="0.35">
      <c r="A19" s="5" t="s">
        <v>14</v>
      </c>
      <c r="B19" s="17">
        <v>863.71231391450215</v>
      </c>
      <c r="C19" s="16">
        <f t="shared" si="2"/>
        <v>57.556068693369923</v>
      </c>
      <c r="D19" s="16">
        <f t="shared" si="3"/>
        <v>23.022427477347968</v>
      </c>
      <c r="E19" s="16">
        <f t="shared" si="4"/>
        <v>17.266820608010978</v>
      </c>
      <c r="F19" s="17">
        <v>23.022427458178438</v>
      </c>
      <c r="G19" s="17">
        <v>17.26682059708445</v>
      </c>
      <c r="H19" s="16">
        <f t="shared" si="5"/>
        <v>57.556068652347335</v>
      </c>
      <c r="I19" s="33">
        <f t="shared" si="6"/>
        <v>4.1022587993211346E-8</v>
      </c>
    </row>
    <row r="20" spans="1:10" x14ac:dyDescent="0.35">
      <c r="A20" s="5" t="s">
        <v>15</v>
      </c>
      <c r="B20" s="17">
        <v>786.25901680090601</v>
      </c>
      <c r="C20" s="16">
        <f t="shared" si="2"/>
        <v>306.87913643677109</v>
      </c>
      <c r="D20" s="16">
        <f t="shared" si="3"/>
        <v>122.75165457470844</v>
      </c>
      <c r="E20" s="16">
        <f t="shared" si="4"/>
        <v>92.063740931031333</v>
      </c>
      <c r="F20" s="17">
        <v>72.306909051331616</v>
      </c>
      <c r="G20" s="17">
        <v>92.063740900698377</v>
      </c>
      <c r="H20" s="16">
        <f t="shared" si="5"/>
        <v>256.43439085272837</v>
      </c>
      <c r="I20" s="33">
        <f t="shared" si="6"/>
        <v>50.444745584042721</v>
      </c>
    </row>
    <row r="21" spans="1:10" x14ac:dyDescent="0.35">
      <c r="A21" s="5" t="s">
        <v>16</v>
      </c>
      <c r="B21" s="17">
        <v>781.01621713184159</v>
      </c>
      <c r="C21" s="16">
        <f t="shared" si="2"/>
        <v>24.798583856092705</v>
      </c>
      <c r="D21" s="16">
        <f t="shared" si="3"/>
        <v>11.407348573802643</v>
      </c>
      <c r="E21" s="16">
        <f t="shared" si="4"/>
        <v>6.6956176411450308</v>
      </c>
      <c r="F21" s="17">
        <v>11.407348568384647</v>
      </c>
      <c r="G21" s="17">
        <v>6.6956176129046128</v>
      </c>
      <c r="H21" s="16">
        <f t="shared" si="5"/>
        <v>24.798583794193874</v>
      </c>
      <c r="I21" s="33">
        <f t="shared" si="6"/>
        <v>6.1898830949758121E-8</v>
      </c>
    </row>
    <row r="22" spans="1:10" x14ac:dyDescent="0.35">
      <c r="A22" s="5" t="s">
        <v>17</v>
      </c>
      <c r="B22" s="17">
        <v>731.99080281609406</v>
      </c>
      <c r="C22" s="16">
        <f t="shared" si="2"/>
        <v>88.953751955273503</v>
      </c>
      <c r="D22" s="16">
        <f t="shared" si="3"/>
        <v>48.035026055847695</v>
      </c>
      <c r="E22" s="16">
        <f t="shared" si="4"/>
        <v>20.459362949712904</v>
      </c>
      <c r="F22" s="17">
        <v>48.035026654276265</v>
      </c>
      <c r="G22" s="17">
        <v>20.459363403473692</v>
      </c>
      <c r="H22" s="16">
        <f t="shared" si="5"/>
        <v>88.953753461223641</v>
      </c>
      <c r="I22" s="33">
        <f t="shared" si="6"/>
        <v>-1.505950137925538E-6</v>
      </c>
    </row>
    <row r="23" spans="1:10" x14ac:dyDescent="0.35">
      <c r="A23" s="5" t="s">
        <v>18</v>
      </c>
      <c r="B23" s="17">
        <v>706.98241573449332</v>
      </c>
      <c r="C23" s="16">
        <f t="shared" si="2"/>
        <v>31.210071501045476</v>
      </c>
      <c r="D23" s="16">
        <f t="shared" si="3"/>
        <v>12.171927885407735</v>
      </c>
      <c r="E23" s="16">
        <f t="shared" si="4"/>
        <v>9.5190718078188716</v>
      </c>
      <c r="F23" s="17">
        <v>12.171927873341351</v>
      </c>
      <c r="G23" s="17">
        <v>9.519071812375909</v>
      </c>
      <c r="H23" s="16">
        <f t="shared" si="5"/>
        <v>31.210071498093171</v>
      </c>
      <c r="I23" s="33">
        <f t="shared" si="6"/>
        <v>2.9523050670832163E-9</v>
      </c>
    </row>
    <row r="24" spans="1:10" ht="15" thickBot="1" x14ac:dyDescent="0.4">
      <c r="A24" s="5" t="s">
        <v>19</v>
      </c>
      <c r="B24" s="17">
        <v>725.06821671493128</v>
      </c>
      <c r="C24" s="16">
        <f t="shared" si="2"/>
        <v>34.568307639736588</v>
      </c>
      <c r="D24" s="16">
        <f t="shared" si="3"/>
        <v>14.173006132292</v>
      </c>
      <c r="E24" s="16">
        <f t="shared" si="4"/>
        <v>10.197650753722293</v>
      </c>
      <c r="F24" s="17">
        <v>14.173006115903837</v>
      </c>
      <c r="G24" s="17">
        <v>10.197650763488252</v>
      </c>
      <c r="H24" s="16">
        <f t="shared" si="5"/>
        <v>34.568307642880342</v>
      </c>
      <c r="I24" s="33">
        <f t="shared" si="6"/>
        <v>-3.1437537018064177E-9</v>
      </c>
    </row>
    <row r="25" spans="1:10" ht="15" thickBot="1" x14ac:dyDescent="0.4">
      <c r="A25" s="7" t="s">
        <v>20</v>
      </c>
      <c r="B25" s="29">
        <v>642.32356313948003</v>
      </c>
      <c r="C25" s="34">
        <f t="shared" si="2"/>
        <v>8.4989788684288374</v>
      </c>
      <c r="D25" s="34">
        <f t="shared" si="3"/>
        <v>1.6997957736857674</v>
      </c>
      <c r="E25" s="34">
        <f t="shared" si="4"/>
        <v>3.3995915473715348</v>
      </c>
      <c r="F25" s="29">
        <v>0</v>
      </c>
      <c r="G25" s="29">
        <v>3.3995915640089951</v>
      </c>
      <c r="H25" s="34">
        <f t="shared" si="5"/>
        <v>6.7991831280179902</v>
      </c>
      <c r="I25" s="35">
        <f t="shared" si="6"/>
        <v>1.6997957404108472</v>
      </c>
      <c r="J25" s="38" t="s">
        <v>31</v>
      </c>
    </row>
    <row r="26" spans="1:10" x14ac:dyDescent="0.35">
      <c r="A26" s="1" t="s">
        <v>23</v>
      </c>
      <c r="D26" s="15">
        <f>SUM(D16:D25)</f>
        <v>611.48149916872842</v>
      </c>
      <c r="E26" s="15">
        <f>2*SUM(E16:E25)</f>
        <v>932.22826241624091</v>
      </c>
      <c r="F26" s="63">
        <f>SUM(F16:F25)</f>
        <v>559.3369582274521</v>
      </c>
      <c r="G26" s="15">
        <f>2*SUM(G16:G25)</f>
        <v>932.22826374088083</v>
      </c>
      <c r="H26" s="62">
        <f>SUM(F26:G26)</f>
        <v>1491.5652219683329</v>
      </c>
      <c r="I26" s="15">
        <f>SUM(I16:I25)</f>
        <v>52.144539616636216</v>
      </c>
      <c r="J26" s="59">
        <v>1800</v>
      </c>
    </row>
    <row r="27" spans="1:10" ht="15" thickBot="1" x14ac:dyDescent="0.4">
      <c r="A27" s="1" t="s">
        <v>24</v>
      </c>
      <c r="F27" s="19">
        <f>SUMPRODUCT(F16:F25,E3:E12)</f>
        <v>11028.293536736675</v>
      </c>
      <c r="G27" s="19">
        <f>SUMPRODUCT(G16:G25,F3:F12)</f>
        <v>10571.706463171646</v>
      </c>
      <c r="H27" s="61">
        <f>SUM(F27:G27)</f>
        <v>21599.999999908323</v>
      </c>
      <c r="J27" s="60">
        <v>21600</v>
      </c>
    </row>
    <row r="28" spans="1:10" x14ac:dyDescent="0.35">
      <c r="B28" s="1" t="s">
        <v>33</v>
      </c>
      <c r="C28" s="1" t="s">
        <v>34</v>
      </c>
    </row>
    <row r="29" spans="1:10" x14ac:dyDescent="0.35">
      <c r="A29" s="1" t="s">
        <v>32</v>
      </c>
      <c r="B29" s="63">
        <f>1.2*(G26/2)</f>
        <v>559.33695824452843</v>
      </c>
      <c r="C29" s="63">
        <f>G26</f>
        <v>932.22826374088083</v>
      </c>
    </row>
    <row r="31" spans="1:10" x14ac:dyDescent="0.35">
      <c r="A31" s="1" t="s">
        <v>25</v>
      </c>
      <c r="B31" s="20">
        <f>SUMPRODUCT(F16:F25,B16:B25)+2*SUMPRODUCT(B16:B25,G16:G25)</f>
        <v>1209554.823025611</v>
      </c>
    </row>
    <row r="32" spans="1:10" x14ac:dyDescent="0.35">
      <c r="A32" s="1" t="s">
        <v>35</v>
      </c>
      <c r="B32" s="15">
        <f>F26+G26</f>
        <v>1491.5652219683329</v>
      </c>
    </row>
  </sheetData>
  <mergeCells count="1">
    <mergeCell ref="A1:A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28"/>
  <sheetViews>
    <sheetView tabSelected="1" zoomScale="76" zoomScaleNormal="76" workbookViewId="0">
      <selection activeCell="H39" sqref="H39"/>
    </sheetView>
  </sheetViews>
  <sheetFormatPr defaultColWidth="9.1796875" defaultRowHeight="14.5" x14ac:dyDescent="0.35"/>
  <cols>
    <col min="1" max="1" width="12.81640625" bestFit="1" customWidth="1"/>
    <col min="2" max="2" width="9.36328125" customWidth="1"/>
    <col min="3" max="3" width="8.453125" bestFit="1" customWidth="1"/>
    <col min="4" max="5" width="8.36328125" bestFit="1" customWidth="1"/>
    <col min="6" max="6" width="14.81640625" customWidth="1"/>
    <col min="7" max="7" width="13.453125" customWidth="1"/>
    <col min="8" max="8" width="11.453125" bestFit="1" customWidth="1"/>
    <col min="12" max="12" width="12.81640625" bestFit="1" customWidth="1"/>
    <col min="17" max="17" width="14.6328125" customWidth="1"/>
    <col min="18" max="18" width="13.81640625" customWidth="1"/>
    <col min="19" max="19" width="11.453125" bestFit="1" customWidth="1"/>
  </cols>
  <sheetData>
    <row r="1" spans="1:22" ht="15" thickBot="1" x14ac:dyDescent="0.4">
      <c r="A1" s="70" t="s">
        <v>41</v>
      </c>
      <c r="B1" s="70"/>
      <c r="C1" s="70"/>
      <c r="D1" s="70"/>
      <c r="E1" s="70"/>
      <c r="F1" s="70"/>
      <c r="K1" s="40"/>
      <c r="L1" s="70" t="s">
        <v>42</v>
      </c>
      <c r="M1" s="70"/>
      <c r="N1" s="70"/>
      <c r="O1" s="70"/>
      <c r="P1" s="70"/>
      <c r="Q1" s="70"/>
      <c r="U1" s="46"/>
    </row>
    <row r="2" spans="1:22" x14ac:dyDescent="0.35">
      <c r="A2" s="30" t="s">
        <v>1</v>
      </c>
      <c r="B2" s="3" t="s">
        <v>2</v>
      </c>
      <c r="C2" s="3" t="s">
        <v>21</v>
      </c>
      <c r="D2" s="3" t="s">
        <v>29</v>
      </c>
      <c r="E2" s="3" t="s">
        <v>30</v>
      </c>
      <c r="F2" s="32" t="s">
        <v>22</v>
      </c>
      <c r="K2" s="40"/>
      <c r="L2" s="30" t="s">
        <v>1</v>
      </c>
      <c r="M2" s="3" t="s">
        <v>2</v>
      </c>
      <c r="N2" s="3" t="s">
        <v>21</v>
      </c>
      <c r="O2" s="3" t="s">
        <v>29</v>
      </c>
      <c r="P2" s="3" t="s">
        <v>30</v>
      </c>
      <c r="Q2" s="32" t="s">
        <v>22</v>
      </c>
      <c r="U2" s="46"/>
    </row>
    <row r="3" spans="1:22" x14ac:dyDescent="0.35">
      <c r="A3" s="5" t="s">
        <v>11</v>
      </c>
      <c r="B3" s="2">
        <f>'Peak Season - No Pricing'!B18</f>
        <v>940</v>
      </c>
      <c r="C3" s="2">
        <f>'Peak Season - No Pricing'!C18</f>
        <v>320</v>
      </c>
      <c r="D3" s="17">
        <f>'Peak Season - No Pricing'!F18</f>
        <v>96</v>
      </c>
      <c r="E3" s="17">
        <f>'Peak Season - No Pricing'!G18</f>
        <v>112</v>
      </c>
      <c r="F3" s="33">
        <f>'Peak Season - No Pricing'!I18</f>
        <v>0</v>
      </c>
      <c r="K3" s="40"/>
      <c r="L3" s="5" t="s">
        <v>11</v>
      </c>
      <c r="M3" s="2">
        <f>'Low Season - No Pricing'!B18</f>
        <v>940</v>
      </c>
      <c r="N3" s="2">
        <f>'Low Season - No Pricing'!C18</f>
        <v>286</v>
      </c>
      <c r="O3" s="17">
        <f>'Low Season - No Pricing'!F18</f>
        <v>85.8</v>
      </c>
      <c r="P3" s="17">
        <f>'Low Season - No Pricing'!G18</f>
        <v>100.1</v>
      </c>
      <c r="Q3" s="33">
        <f>'Low Season - No Pricing'!I18</f>
        <v>0</v>
      </c>
      <c r="U3" s="46"/>
    </row>
    <row r="4" spans="1:22" x14ac:dyDescent="0.35">
      <c r="A4" s="5" t="s">
        <v>12</v>
      </c>
      <c r="B4" s="2">
        <f>'Peak Season - No Pricing'!B19</f>
        <v>878</v>
      </c>
      <c r="C4" s="2">
        <f>'Peak Season - No Pricing'!C19</f>
        <v>68</v>
      </c>
      <c r="D4" s="17">
        <f>'Peak Season - No Pricing'!F19</f>
        <v>27.2</v>
      </c>
      <c r="E4" s="17">
        <f>'Peak Season - No Pricing'!G19</f>
        <v>20.399999999999999</v>
      </c>
      <c r="F4" s="33">
        <f>'Peak Season - No Pricing'!I19</f>
        <v>0</v>
      </c>
      <c r="K4" s="40"/>
      <c r="L4" s="5" t="s">
        <v>12</v>
      </c>
      <c r="M4" s="2">
        <f>'Low Season - No Pricing'!B19</f>
        <v>878</v>
      </c>
      <c r="N4" s="2">
        <f>'Low Season - No Pricing'!C19</f>
        <v>61</v>
      </c>
      <c r="O4" s="17">
        <f>'Low Season - No Pricing'!F19</f>
        <v>24.4</v>
      </c>
      <c r="P4" s="17">
        <f>'Low Season - No Pricing'!G19</f>
        <v>18.3</v>
      </c>
      <c r="Q4" s="33">
        <f>'Low Season - No Pricing'!I19</f>
        <v>0</v>
      </c>
      <c r="U4" s="46"/>
    </row>
    <row r="5" spans="1:22" x14ac:dyDescent="0.35">
      <c r="A5" s="5" t="s">
        <v>13</v>
      </c>
      <c r="B5" s="2">
        <f>'Peak Season - No Pricing'!B20</f>
        <v>766</v>
      </c>
      <c r="C5" s="2">
        <f>'Peak Season - No Pricing'!C20</f>
        <v>737</v>
      </c>
      <c r="D5" s="17">
        <f>'Peak Season - No Pricing'!F20</f>
        <v>309.54000000000002</v>
      </c>
      <c r="E5" s="17">
        <f>'Peak Season - No Pricing'!G20</f>
        <v>213.73</v>
      </c>
      <c r="F5" s="33">
        <f>'Peak Season - No Pricing'!I20</f>
        <v>0</v>
      </c>
      <c r="H5" s="69" t="s">
        <v>39</v>
      </c>
      <c r="I5" s="69"/>
      <c r="J5" s="42"/>
      <c r="K5" s="40"/>
      <c r="L5" s="5" t="s">
        <v>13</v>
      </c>
      <c r="M5" s="2">
        <f>'Low Season - No Pricing'!B20</f>
        <v>766</v>
      </c>
      <c r="N5" s="2">
        <f>'Low Season - No Pricing'!C20</f>
        <v>660</v>
      </c>
      <c r="O5" s="17">
        <f>'Low Season - No Pricing'!F20</f>
        <v>277.2</v>
      </c>
      <c r="P5" s="17">
        <f>'Low Season - No Pricing'!G20</f>
        <v>191.4</v>
      </c>
      <c r="Q5" s="33">
        <f>'Low Season - No Pricing'!I20</f>
        <v>0</v>
      </c>
      <c r="S5" s="69" t="s">
        <v>39</v>
      </c>
      <c r="T5" s="69"/>
      <c r="U5" s="46"/>
    </row>
    <row r="6" spans="1:22" x14ac:dyDescent="0.35">
      <c r="A6" s="5" t="s">
        <v>14</v>
      </c>
      <c r="B6" s="2">
        <f>'Peak Season - No Pricing'!B21</f>
        <v>840</v>
      </c>
      <c r="C6" s="2">
        <f>'Peak Season - No Pricing'!C21</f>
        <v>68</v>
      </c>
      <c r="D6" s="17">
        <f>'Peak Season - No Pricing'!F21</f>
        <v>27.2</v>
      </c>
      <c r="E6" s="17">
        <f>'Peak Season - No Pricing'!G21</f>
        <v>20.399999999999999</v>
      </c>
      <c r="F6" s="33">
        <f>'Peak Season - No Pricing'!I21</f>
        <v>0</v>
      </c>
      <c r="H6" s="69"/>
      <c r="I6" s="69"/>
      <c r="J6" s="42"/>
      <c r="K6" s="40"/>
      <c r="L6" s="5" t="s">
        <v>14</v>
      </c>
      <c r="M6" s="2">
        <f>'Low Season - No Pricing'!B21</f>
        <v>840</v>
      </c>
      <c r="N6" s="2">
        <f>'Low Season - No Pricing'!C21</f>
        <v>61</v>
      </c>
      <c r="O6" s="17">
        <f>'Low Season - No Pricing'!F21</f>
        <v>24.4</v>
      </c>
      <c r="P6" s="17">
        <f>'Low Season - No Pricing'!G21</f>
        <v>18.3</v>
      </c>
      <c r="Q6" s="33">
        <f>'Low Season - No Pricing'!I21</f>
        <v>0</v>
      </c>
      <c r="S6" s="69"/>
      <c r="T6" s="69"/>
      <c r="U6" s="46"/>
    </row>
    <row r="7" spans="1:22" x14ac:dyDescent="0.35">
      <c r="A7" s="5" t="s">
        <v>15</v>
      </c>
      <c r="B7" s="2">
        <f>'Peak Season - No Pricing'!B22</f>
        <v>790</v>
      </c>
      <c r="C7" s="2">
        <f>'Peak Season - No Pricing'!C22</f>
        <v>340</v>
      </c>
      <c r="D7" s="17">
        <f>'Peak Season - No Pricing'!F22</f>
        <v>114.26822314049588</v>
      </c>
      <c r="E7" s="17">
        <f>'Peak Season - No Pricing'!G22</f>
        <v>102</v>
      </c>
      <c r="F7" s="33">
        <f>'Peak Season - No Pricing'!I22</f>
        <v>21.731776859504123</v>
      </c>
      <c r="H7" s="69"/>
      <c r="I7" s="69"/>
      <c r="J7" s="42"/>
      <c r="K7" s="40"/>
      <c r="L7" s="5" t="s">
        <v>15</v>
      </c>
      <c r="M7" s="2">
        <f>'Low Season - No Pricing'!B22</f>
        <v>790</v>
      </c>
      <c r="N7" s="2">
        <f>'Low Season - No Pricing'!C22</f>
        <v>304</v>
      </c>
      <c r="O7" s="17">
        <f>'Low Season - No Pricing'!F22</f>
        <v>121.6</v>
      </c>
      <c r="P7" s="17">
        <f>'Low Season - No Pricing'!G22</f>
        <v>91.2</v>
      </c>
      <c r="Q7" s="33">
        <f>'Low Season - No Pricing'!I22</f>
        <v>0</v>
      </c>
      <c r="S7" s="69"/>
      <c r="T7" s="69"/>
      <c r="U7" s="46"/>
    </row>
    <row r="8" spans="1:22" x14ac:dyDescent="0.35">
      <c r="A8" s="5" t="s">
        <v>16</v>
      </c>
      <c r="B8" s="2">
        <f>'Peak Season - No Pricing'!B23</f>
        <v>710</v>
      </c>
      <c r="C8" s="2">
        <f>'Peak Season - No Pricing'!C23</f>
        <v>35</v>
      </c>
      <c r="D8" s="17">
        <f>'Peak Season - No Pricing'!F23</f>
        <v>0</v>
      </c>
      <c r="E8" s="17">
        <f>'Peak Season - No Pricing'!G23</f>
        <v>0</v>
      </c>
      <c r="F8" s="33">
        <f>'Peak Season - No Pricing'!I23</f>
        <v>35</v>
      </c>
      <c r="K8" s="40"/>
      <c r="L8" s="5" t="s">
        <v>16</v>
      </c>
      <c r="M8" s="2">
        <f>'Low Season - No Pricing'!B23</f>
        <v>710</v>
      </c>
      <c r="N8" s="2">
        <f>'Low Season - No Pricing'!C23</f>
        <v>31</v>
      </c>
      <c r="O8" s="17">
        <f>'Low Season - No Pricing'!F23</f>
        <v>0</v>
      </c>
      <c r="P8" s="17">
        <f>'Low Season - No Pricing'!G23</f>
        <v>7.1824476987446966</v>
      </c>
      <c r="Q8" s="33">
        <f>'Low Season - No Pricing'!I23</f>
        <v>16.635104602510609</v>
      </c>
      <c r="U8" s="46"/>
    </row>
    <row r="9" spans="1:22" x14ac:dyDescent="0.35">
      <c r="A9" s="5" t="s">
        <v>17</v>
      </c>
      <c r="B9" s="2">
        <f>'Peak Season - No Pricing'!B24</f>
        <v>643</v>
      </c>
      <c r="C9" s="2">
        <f>'Peak Season - No Pricing'!C24</f>
        <v>138</v>
      </c>
      <c r="D9" s="17">
        <f>'Peak Season - No Pricing'!F24</f>
        <v>0</v>
      </c>
      <c r="E9" s="17">
        <f>'Peak Season - No Pricing'!G24</f>
        <v>11.890185950413168</v>
      </c>
      <c r="F9" s="33">
        <f>'Peak Season - No Pricing'!I24</f>
        <v>114.21962809917366</v>
      </c>
      <c r="K9" s="40"/>
      <c r="L9" s="5" t="s">
        <v>17</v>
      </c>
      <c r="M9" s="2">
        <f>'Low Season - No Pricing'!B24</f>
        <v>643</v>
      </c>
      <c r="N9" s="2">
        <f>'Low Season - No Pricing'!C24</f>
        <v>123</v>
      </c>
      <c r="O9" s="17">
        <f>'Low Season - No Pricing'!F24</f>
        <v>0</v>
      </c>
      <c r="P9" s="17">
        <f>'Low Season - No Pricing'!G24</f>
        <v>28.29</v>
      </c>
      <c r="Q9" s="33">
        <f>'Low Season - No Pricing'!I24</f>
        <v>66.42</v>
      </c>
      <c r="U9" s="46"/>
    </row>
    <row r="10" spans="1:22" x14ac:dyDescent="0.35">
      <c r="A10" s="5" t="s">
        <v>18</v>
      </c>
      <c r="B10" s="2">
        <f>'Peak Season - No Pricing'!B25</f>
        <v>649</v>
      </c>
      <c r="C10" s="2">
        <f>'Peak Season - No Pricing'!C25</f>
        <v>43</v>
      </c>
      <c r="D10" s="17">
        <f>'Peak Season - No Pricing'!F25</f>
        <v>0</v>
      </c>
      <c r="E10" s="17">
        <f>'Peak Season - No Pricing'!G25</f>
        <v>0</v>
      </c>
      <c r="F10" s="33">
        <f>'Peak Season - No Pricing'!I25</f>
        <v>43</v>
      </c>
      <c r="K10" s="40"/>
      <c r="L10" s="5" t="s">
        <v>18</v>
      </c>
      <c r="M10" s="2">
        <f>'Low Season - No Pricing'!B25</f>
        <v>649</v>
      </c>
      <c r="N10" s="2">
        <f>'Low Season - No Pricing'!C25</f>
        <v>38</v>
      </c>
      <c r="O10" s="17">
        <f>'Low Season - No Pricing'!F25</f>
        <v>10.254937238493614</v>
      </c>
      <c r="P10" s="17">
        <f>'Low Season - No Pricing'!G25</f>
        <v>0</v>
      </c>
      <c r="Q10" s="33">
        <f>'Low Season - No Pricing'!I25</f>
        <v>27.745062761506386</v>
      </c>
      <c r="U10" s="46"/>
    </row>
    <row r="11" spans="1:22" x14ac:dyDescent="0.35">
      <c r="A11" s="5" t="s">
        <v>19</v>
      </c>
      <c r="B11" s="2">
        <f>'Peak Season - No Pricing'!B26</f>
        <v>702</v>
      </c>
      <c r="C11" s="2">
        <f>'Peak Season - No Pricing'!C26</f>
        <v>41</v>
      </c>
      <c r="D11" s="17">
        <f>'Peak Season - No Pricing'!F26</f>
        <v>16.809999999999999</v>
      </c>
      <c r="E11" s="17">
        <f>'Peak Season - No Pricing'!G26</f>
        <v>12.095000000000001</v>
      </c>
      <c r="F11" s="18">
        <f>'Peak Season - No Pricing'!I26</f>
        <v>0</v>
      </c>
      <c r="G11" s="52" t="s">
        <v>25</v>
      </c>
      <c r="H11" s="53">
        <f>'Peak Season - No Pricing'!B33</f>
        <v>1277670.675413223</v>
      </c>
      <c r="K11" s="40"/>
      <c r="L11" s="5" t="s">
        <v>19</v>
      </c>
      <c r="M11" s="2">
        <f>'Low Season - No Pricing'!B26</f>
        <v>702</v>
      </c>
      <c r="N11" s="2">
        <f>'Low Season - No Pricing'!C26</f>
        <v>37</v>
      </c>
      <c r="O11" s="17">
        <f>'Low Season - No Pricing'!F26</f>
        <v>15.17</v>
      </c>
      <c r="P11" s="17">
        <f>'Low Season - No Pricing'!G26</f>
        <v>10.914999999999999</v>
      </c>
      <c r="Q11" s="18">
        <f>'Low Season - No Pricing'!I26</f>
        <v>0</v>
      </c>
      <c r="R11" s="52" t="s">
        <v>25</v>
      </c>
      <c r="S11" s="53">
        <f>'Low Season - No Pricing'!B33</f>
        <v>1198567.4699999997</v>
      </c>
      <c r="U11" s="46"/>
    </row>
    <row r="12" spans="1:22" ht="15" thickBot="1" x14ac:dyDescent="0.4">
      <c r="A12" s="7" t="s">
        <v>20</v>
      </c>
      <c r="B12" s="8">
        <f>'Peak Season - No Pricing'!B27</f>
        <v>663</v>
      </c>
      <c r="C12" s="8">
        <f>'Peak Season - No Pricing'!C27</f>
        <v>9</v>
      </c>
      <c r="D12" s="29">
        <f>'Peak Season - No Pricing'!F27</f>
        <v>0</v>
      </c>
      <c r="E12" s="29">
        <f>'Peak Season - No Pricing'!G27</f>
        <v>0</v>
      </c>
      <c r="F12" s="51">
        <f>'Peak Season - No Pricing'!I27</f>
        <v>9</v>
      </c>
      <c r="G12" s="56" t="s">
        <v>35</v>
      </c>
      <c r="H12" s="57">
        <f>'Peak Season - No Pricing'!B34</f>
        <v>1576.0485950413222</v>
      </c>
      <c r="K12" s="40"/>
      <c r="L12" s="7" t="s">
        <v>20</v>
      </c>
      <c r="M12" s="8">
        <f>'Low Season - No Pricing'!B27</f>
        <v>663</v>
      </c>
      <c r="N12" s="8">
        <f>'Low Season - No Pricing'!C27</f>
        <v>8</v>
      </c>
      <c r="O12" s="29">
        <f>'Low Season - No Pricing'!F27</f>
        <v>0</v>
      </c>
      <c r="P12" s="29">
        <f>'Low Season - No Pricing'!G27</f>
        <v>0</v>
      </c>
      <c r="Q12" s="51">
        <f>'Low Season - No Pricing'!I27</f>
        <v>8</v>
      </c>
      <c r="R12" s="56" t="s">
        <v>35</v>
      </c>
      <c r="S12" s="57">
        <f>'Low Season - No Pricing'!B34</f>
        <v>1490.1998326359831</v>
      </c>
      <c r="U12" s="46"/>
    </row>
    <row r="13" spans="1:22" x14ac:dyDescent="0.35">
      <c r="A13" s="36"/>
      <c r="B13" s="36"/>
      <c r="C13" s="36"/>
      <c r="D13" s="36"/>
      <c r="E13" s="49" t="s">
        <v>44</v>
      </c>
      <c r="F13" s="37">
        <f>SUM(F3:F12)</f>
        <v>222.95140495867778</v>
      </c>
      <c r="G13" s="36"/>
      <c r="H13" s="36"/>
      <c r="I13" s="36"/>
      <c r="J13" s="36"/>
      <c r="K13" s="41"/>
      <c r="L13" s="36"/>
      <c r="M13" s="36"/>
      <c r="N13" s="36"/>
      <c r="O13" s="36"/>
      <c r="P13" s="49" t="s">
        <v>44</v>
      </c>
      <c r="Q13" s="37">
        <f>SUM(Q3:Q12)</f>
        <v>118.800167364017</v>
      </c>
      <c r="R13" s="36"/>
      <c r="S13" s="36"/>
      <c r="T13" s="36"/>
      <c r="U13" s="47"/>
      <c r="V13" s="40"/>
    </row>
    <row r="14" spans="1:22" ht="15" thickBot="1" x14ac:dyDescent="0.4">
      <c r="F14" s="15"/>
      <c r="K14" s="40"/>
      <c r="Q14" s="15"/>
      <c r="U14" s="46"/>
    </row>
    <row r="15" spans="1:22" x14ac:dyDescent="0.35">
      <c r="A15" s="30" t="s">
        <v>1</v>
      </c>
      <c r="B15" s="3" t="s">
        <v>2</v>
      </c>
      <c r="C15" s="3" t="s">
        <v>21</v>
      </c>
      <c r="D15" s="3" t="s">
        <v>29</v>
      </c>
      <c r="E15" s="3" t="s">
        <v>30</v>
      </c>
      <c r="F15" s="32" t="s">
        <v>22</v>
      </c>
      <c r="K15" s="40"/>
      <c r="L15" s="30" t="s">
        <v>1</v>
      </c>
      <c r="M15" s="3" t="s">
        <v>2</v>
      </c>
      <c r="N15" s="3" t="s">
        <v>21</v>
      </c>
      <c r="O15" s="3" t="s">
        <v>29</v>
      </c>
      <c r="P15" s="3" t="s">
        <v>30</v>
      </c>
      <c r="Q15" s="32" t="s">
        <v>22</v>
      </c>
      <c r="U15" s="46"/>
    </row>
    <row r="16" spans="1:22" x14ac:dyDescent="0.35">
      <c r="A16" s="5" t="s">
        <v>11</v>
      </c>
      <c r="B16" s="28">
        <f>'Peak Season - Pricing'!B16</f>
        <v>946.55428273418136</v>
      </c>
      <c r="C16" s="16">
        <f>'Peak Season - Pricing'!C16</f>
        <v>316.27382053920587</v>
      </c>
      <c r="D16" s="17">
        <f>'Peak Season - Pricing'!F16</f>
        <v>94.882146594006983</v>
      </c>
      <c r="E16" s="17">
        <f>'Peak Season - Pricing'!G16</f>
        <v>110.69583741445898</v>
      </c>
      <c r="F16" s="33">
        <f>'Peak Season - Pricing'!I16</f>
        <v>-8.8371905349049484E-7</v>
      </c>
      <c r="K16" s="40"/>
      <c r="L16" s="5" t="s">
        <v>11</v>
      </c>
      <c r="M16" s="28">
        <f>'Low Season - Pricing'!B16</f>
        <v>905.35157991209394</v>
      </c>
      <c r="N16" s="16">
        <f>'Low Season - Pricing'!C16</f>
        <v>307.08393222370455</v>
      </c>
      <c r="O16" s="17">
        <f>'Low Season - Pricing'!F16</f>
        <v>92.125179430867959</v>
      </c>
      <c r="P16" s="17">
        <f>'Low Season - Pricing'!G16</f>
        <v>107.47937591600311</v>
      </c>
      <c r="Q16" s="33">
        <f>'Low Season - Pricing'!I16</f>
        <v>9.6083039125005598E-7</v>
      </c>
      <c r="U16" s="46"/>
    </row>
    <row r="17" spans="1:21" x14ac:dyDescent="0.35">
      <c r="A17" s="5" t="s">
        <v>12</v>
      </c>
      <c r="B17" s="17">
        <f>'Peak Season - Pricing'!B17</f>
        <v>900.59135217469645</v>
      </c>
      <c r="C17" s="16">
        <f>'Peak Season - Pricing'!C17</f>
        <v>65.078047889568879</v>
      </c>
      <c r="D17" s="17">
        <f>'Peak Season - Pricing'!F17</f>
        <v>26.031219164000728</v>
      </c>
      <c r="E17" s="17">
        <f>'Peak Season - Pricing'!G17</f>
        <v>19.523414371451185</v>
      </c>
      <c r="F17" s="33">
        <f>'Peak Season - Pricing'!I17</f>
        <v>-1.7334215840492107E-8</v>
      </c>
      <c r="K17" s="40"/>
      <c r="L17" s="5" t="s">
        <v>12</v>
      </c>
      <c r="M17" s="17">
        <f>'Low Season - Pricing'!B17</f>
        <v>866.32053313588062</v>
      </c>
      <c r="N17" s="16">
        <f>'Low Season - Pricing'!C17</f>
        <v>62.6228871952421</v>
      </c>
      <c r="O17" s="17">
        <f>'Low Season - Pricing'!F17</f>
        <v>25.049154877180079</v>
      </c>
      <c r="P17" s="17">
        <f>'Low Season - Pricing'!G17</f>
        <v>18.786866157281295</v>
      </c>
      <c r="Q17" s="33">
        <f>'Low Season - Pricing'!I17</f>
        <v>3.499430079045851E-9</v>
      </c>
      <c r="U17" s="46"/>
    </row>
    <row r="18" spans="1:21" x14ac:dyDescent="0.35">
      <c r="A18" s="5" t="s">
        <v>13</v>
      </c>
      <c r="B18" s="17">
        <f>'Peak Season - Pricing'!B18</f>
        <v>816.36055665655988</v>
      </c>
      <c r="C18" s="16">
        <f>'Peak Season - Pricing'!C18</f>
        <v>656.08189356745788</v>
      </c>
      <c r="D18" s="17">
        <f>'Peak Season - Pricing'!F18</f>
        <v>275.55439527684507</v>
      </c>
      <c r="E18" s="17">
        <f>'Peak Season - Pricing'!G18</f>
        <v>190.26374932592506</v>
      </c>
      <c r="F18" s="33">
        <f>'Peak Season - Pricing'!I18</f>
        <v>-3.6123731206316734E-7</v>
      </c>
      <c r="H18" s="69" t="s">
        <v>40</v>
      </c>
      <c r="I18" s="69"/>
      <c r="J18" s="42"/>
      <c r="K18" s="40"/>
      <c r="L18" s="5" t="s">
        <v>13</v>
      </c>
      <c r="M18" s="17">
        <f>'Low Season - Pricing'!B18</f>
        <v>788.31959007354294</v>
      </c>
      <c r="N18" s="16">
        <f>'Low Season - Pricing'!C18</f>
        <v>621.5380432153047</v>
      </c>
      <c r="O18" s="17">
        <f>'Low Season - Pricing'!F18</f>
        <v>261.04597819798795</v>
      </c>
      <c r="P18" s="17">
        <f>'Low Season - Pricing'!G18</f>
        <v>180.24603314312185</v>
      </c>
      <c r="Q18" s="33">
        <f>'Low Season - Pricing'!I18</f>
        <v>-1.2689270079135895E-6</v>
      </c>
      <c r="S18" s="69" t="s">
        <v>40</v>
      </c>
      <c r="T18" s="69"/>
      <c r="U18" s="46"/>
    </row>
    <row r="19" spans="1:21" x14ac:dyDescent="0.35">
      <c r="A19" s="5" t="s">
        <v>14</v>
      </c>
      <c r="B19" s="17">
        <f>'Peak Season - Pricing'!B19</f>
        <v>895.02591895739295</v>
      </c>
      <c r="C19" s="16">
        <f>'Peak Season - Pricing'!C19</f>
        <v>60.561019813331498</v>
      </c>
      <c r="D19" s="17">
        <f>'Peak Season - Pricing'!F19</f>
        <v>24.224407985519324</v>
      </c>
      <c r="E19" s="17">
        <f>'Peak Season - Pricing'!G19</f>
        <v>18.168305982234966</v>
      </c>
      <c r="F19" s="33">
        <f>'Peak Season - Pricing'!I19</f>
        <v>-1.3665776066318358E-7</v>
      </c>
      <c r="H19" s="69"/>
      <c r="I19" s="69"/>
      <c r="J19" s="42"/>
      <c r="K19" s="40"/>
      <c r="L19" s="5" t="s">
        <v>14</v>
      </c>
      <c r="M19" s="17">
        <f>'Low Season - Pricing'!B19</f>
        <v>863.71231391450215</v>
      </c>
      <c r="N19" s="16">
        <f>'Low Season - Pricing'!C19</f>
        <v>57.556068693369923</v>
      </c>
      <c r="O19" s="17">
        <f>'Low Season - Pricing'!F19</f>
        <v>23.022427458178438</v>
      </c>
      <c r="P19" s="17">
        <f>'Low Season - Pricing'!G19</f>
        <v>17.26682059708445</v>
      </c>
      <c r="Q19" s="33">
        <f>'Low Season - Pricing'!I19</f>
        <v>4.1022587993211346E-8</v>
      </c>
      <c r="S19" s="69"/>
      <c r="T19" s="69"/>
      <c r="U19" s="46"/>
    </row>
    <row r="20" spans="1:21" x14ac:dyDescent="0.35">
      <c r="A20" s="5" t="s">
        <v>15</v>
      </c>
      <c r="B20" s="17">
        <f>'Peak Season - Pricing'!B20</f>
        <v>848.50521151469161</v>
      </c>
      <c r="C20" s="16">
        <f>'Peak Season - Pricing'!C20</f>
        <v>297.9503049391875</v>
      </c>
      <c r="D20" s="17">
        <f>'Peak Season - Pricing'!F20</f>
        <v>119.18012201185546</v>
      </c>
      <c r="E20" s="17">
        <f>'Peak Season - Pricing'!G20</f>
        <v>89.385090738916261</v>
      </c>
      <c r="F20" s="33">
        <f>'Peak Season - Pricing'!I20</f>
        <v>1.4494995070890582E-6</v>
      </c>
      <c r="H20" s="69"/>
      <c r="I20" s="69"/>
      <c r="J20" s="42"/>
      <c r="K20" s="40"/>
      <c r="L20" s="5" t="s">
        <v>15</v>
      </c>
      <c r="M20" s="17">
        <f>'Low Season - Pricing'!B20</f>
        <v>786.25901680090601</v>
      </c>
      <c r="N20" s="16">
        <f>'Low Season - Pricing'!C20</f>
        <v>306.87913643677109</v>
      </c>
      <c r="O20" s="17">
        <f>'Low Season - Pricing'!F20</f>
        <v>72.306909051331616</v>
      </c>
      <c r="P20" s="17">
        <f>'Low Season - Pricing'!G20</f>
        <v>92.063740900698377</v>
      </c>
      <c r="Q20" s="33">
        <f>'Low Season - Pricing'!I20</f>
        <v>50.444745584042721</v>
      </c>
      <c r="S20" s="69"/>
      <c r="T20" s="69"/>
      <c r="U20" s="46"/>
    </row>
    <row r="21" spans="1:21" x14ac:dyDescent="0.35">
      <c r="A21" s="5" t="s">
        <v>16</v>
      </c>
      <c r="B21" s="17">
        <f>'Peak Season - Pricing'!B21</f>
        <v>802.81016647754245</v>
      </c>
      <c r="C21" s="16">
        <f>'Peak Season - Pricing'!C21</f>
        <v>27.35950108364456</v>
      </c>
      <c r="D21" s="17">
        <f>'Peak Season - Pricing'!F21</f>
        <v>12.585370415162544</v>
      </c>
      <c r="E21" s="17">
        <f>'Peak Season - Pricing'!G21</f>
        <v>7.3870652761446518</v>
      </c>
      <c r="F21" s="33">
        <f>'Peak Season - Pricing'!I21</f>
        <v>1.1619271234053485E-7</v>
      </c>
      <c r="H21" s="69"/>
      <c r="I21" s="69"/>
      <c r="J21" s="42"/>
      <c r="K21" s="40"/>
      <c r="L21" s="5" t="s">
        <v>16</v>
      </c>
      <c r="M21" s="17">
        <f>'Low Season - Pricing'!B21</f>
        <v>781.01621713184159</v>
      </c>
      <c r="N21" s="16">
        <f>'Low Season - Pricing'!C21</f>
        <v>24.798583856092705</v>
      </c>
      <c r="O21" s="17">
        <f>'Low Season - Pricing'!F21</f>
        <v>11.407348568384647</v>
      </c>
      <c r="P21" s="17">
        <f>'Low Season - Pricing'!G21</f>
        <v>6.6956176129046128</v>
      </c>
      <c r="Q21" s="33">
        <f>'Low Season - Pricing'!I21</f>
        <v>6.1898830949758121E-8</v>
      </c>
      <c r="S21" s="69"/>
      <c r="T21" s="69"/>
      <c r="U21" s="46"/>
    </row>
    <row r="22" spans="1:21" x14ac:dyDescent="0.35">
      <c r="A22" s="5" t="s">
        <v>17</v>
      </c>
      <c r="B22" s="17">
        <f>'Peak Season - Pricing'!B22</f>
        <v>656.7959441208576</v>
      </c>
      <c r="C22" s="16">
        <f>'Peak Season - Pricing'!C22</f>
        <v>133.05534481789601</v>
      </c>
      <c r="D22" s="17">
        <f>'Peak Season - Pricing'!F22</f>
        <v>6.0484286596983079</v>
      </c>
      <c r="E22" s="17">
        <f>'Peak Season - Pricing'!G22</f>
        <v>30.602729768397573</v>
      </c>
      <c r="F22" s="33">
        <f>'Peak Season - Pricing'!I22</f>
        <v>65.801456621402565</v>
      </c>
      <c r="K22" s="40"/>
      <c r="L22" s="5" t="s">
        <v>17</v>
      </c>
      <c r="M22" s="17">
        <f>'Low Season - Pricing'!B22</f>
        <v>731.99080281609406</v>
      </c>
      <c r="N22" s="16">
        <f>'Low Season - Pricing'!C22</f>
        <v>88.953751955273503</v>
      </c>
      <c r="O22" s="17">
        <f>'Low Season - Pricing'!F22</f>
        <v>48.035026654276265</v>
      </c>
      <c r="P22" s="17">
        <f>'Low Season - Pricing'!G22</f>
        <v>20.459363403473692</v>
      </c>
      <c r="Q22" s="33">
        <f>'Low Season - Pricing'!I22</f>
        <v>-1.505950137925538E-6</v>
      </c>
      <c r="U22" s="46"/>
    </row>
    <row r="23" spans="1:21" x14ac:dyDescent="0.35">
      <c r="A23" s="5" t="s">
        <v>18</v>
      </c>
      <c r="B23" s="17">
        <f>'Peak Season - Pricing'!B23</f>
        <v>729.19855381448588</v>
      </c>
      <c r="C23" s="16">
        <f>'Peak Season - Pricing'!C23</f>
        <v>34.126258629555878</v>
      </c>
      <c r="D23" s="17">
        <f>'Peak Season - Pricing'!F23</f>
        <v>13.309240823969748</v>
      </c>
      <c r="E23" s="17">
        <f>'Peak Season - Pricing'!G23</f>
        <v>10.408508814705883</v>
      </c>
      <c r="F23" s="33">
        <f>'Peak Season - Pricing'!I23</f>
        <v>1.7617436753880611E-7</v>
      </c>
      <c r="K23" s="40"/>
      <c r="L23" s="5" t="s">
        <v>18</v>
      </c>
      <c r="M23" s="17">
        <f>'Low Season - Pricing'!B23</f>
        <v>706.98241573449332</v>
      </c>
      <c r="N23" s="16">
        <f>'Low Season - Pricing'!C23</f>
        <v>31.210071501045476</v>
      </c>
      <c r="O23" s="17">
        <f>'Low Season - Pricing'!F23</f>
        <v>12.171927873341351</v>
      </c>
      <c r="P23" s="17">
        <f>'Low Season - Pricing'!G23</f>
        <v>9.519071812375909</v>
      </c>
      <c r="Q23" s="33">
        <f>'Low Season - Pricing'!I23</f>
        <v>2.9523050670832163E-9</v>
      </c>
      <c r="U23" s="46"/>
    </row>
    <row r="24" spans="1:21" x14ac:dyDescent="0.35">
      <c r="A24" s="5" t="s">
        <v>19</v>
      </c>
      <c r="B24" s="17">
        <f>'Peak Season - Pricing'!B24</f>
        <v>750.86179779744668</v>
      </c>
      <c r="C24" s="16">
        <f>'Peak Season - Pricing'!C24</f>
        <v>36.234234622234794</v>
      </c>
      <c r="D24" s="17">
        <f>'Peak Season - Pricing'!F24</f>
        <v>14.85603617999149</v>
      </c>
      <c r="E24" s="17">
        <f>'Peak Season - Pricing'!G24</f>
        <v>10.689099185496726</v>
      </c>
      <c r="F24" s="18">
        <f>'Peak Season - Pricing'!I24</f>
        <v>7.1249850464027986E-8</v>
      </c>
      <c r="G24" s="52" t="s">
        <v>25</v>
      </c>
      <c r="H24" s="53">
        <f>'Peak Season - Pricing'!B31</f>
        <v>1324323.711373792</v>
      </c>
      <c r="J24" s="43"/>
      <c r="K24" s="40"/>
      <c r="L24" s="5" t="s">
        <v>19</v>
      </c>
      <c r="M24" s="17">
        <f>'Low Season - Pricing'!B24</f>
        <v>725.06821671493128</v>
      </c>
      <c r="N24" s="16">
        <f>'Low Season - Pricing'!C24</f>
        <v>34.568307639736588</v>
      </c>
      <c r="O24" s="17">
        <f>'Low Season - Pricing'!F24</f>
        <v>14.173006115903837</v>
      </c>
      <c r="P24" s="17">
        <f>'Low Season - Pricing'!G24</f>
        <v>10.197650763488252</v>
      </c>
      <c r="Q24" s="18">
        <f>'Low Season - Pricing'!I24</f>
        <v>-3.1437537018064177E-9</v>
      </c>
      <c r="R24" s="52" t="s">
        <v>25</v>
      </c>
      <c r="S24" s="53">
        <f>'Low Season - Pricing'!B31</f>
        <v>1209554.823025611</v>
      </c>
      <c r="U24" s="46"/>
    </row>
    <row r="25" spans="1:21" ht="15" thickBot="1" x14ac:dyDescent="0.4">
      <c r="A25" s="7" t="s">
        <v>20</v>
      </c>
      <c r="B25" s="29">
        <f>'Peak Season - Pricing'!B25</f>
        <v>725.57478048680332</v>
      </c>
      <c r="C25" s="34">
        <f>'Peak Season - Pricing'!C25</f>
        <v>7.5814495464303882</v>
      </c>
      <c r="D25" s="29">
        <f>'Peak Season - Pricing'!F25</f>
        <v>1.5162899512050938</v>
      </c>
      <c r="E25" s="29">
        <f>'Peak Season - Pricing'!G25</f>
        <v>3.032579902410192</v>
      </c>
      <c r="F25" s="51">
        <f>'Peak Season - Pricing'!I25</f>
        <v>-2.0959508972850927E-7</v>
      </c>
      <c r="G25" s="56" t="s">
        <v>35</v>
      </c>
      <c r="H25" s="57">
        <f>'Peak Season - Pricing'!B32</f>
        <v>1568.5004186225378</v>
      </c>
      <c r="K25" s="40"/>
      <c r="L25" s="7" t="s">
        <v>20</v>
      </c>
      <c r="M25" s="29">
        <f>'Low Season - Pricing'!B25</f>
        <v>642.32356313948003</v>
      </c>
      <c r="N25" s="34">
        <f>'Low Season - Pricing'!C25</f>
        <v>8.4989788684288374</v>
      </c>
      <c r="O25" s="29">
        <f>'Low Season - Pricing'!F25</f>
        <v>0</v>
      </c>
      <c r="P25" s="29">
        <f>'Low Season - Pricing'!G25</f>
        <v>3.3995915640089951</v>
      </c>
      <c r="Q25" s="51">
        <f>'Low Season - Pricing'!I25</f>
        <v>1.6997957404108472</v>
      </c>
      <c r="R25" s="56" t="s">
        <v>35</v>
      </c>
      <c r="S25" s="57">
        <f>'Low Season - Pricing'!B32</f>
        <v>1491.5652219683329</v>
      </c>
      <c r="U25" s="46"/>
    </row>
    <row r="26" spans="1:21" ht="29" x14ac:dyDescent="0.35">
      <c r="E26" s="50" t="s">
        <v>44</v>
      </c>
      <c r="F26" s="15">
        <f>SUM(F16:F25)</f>
        <v>65.801456825975563</v>
      </c>
      <c r="G26" s="54" t="s">
        <v>43</v>
      </c>
      <c r="H26" s="55">
        <f>(H24-H11)/H11</f>
        <v>3.651413220819251E-2</v>
      </c>
      <c r="K26" s="40"/>
      <c r="P26" s="58" t="s">
        <v>44</v>
      </c>
      <c r="Q26" s="15">
        <f>SUM(Q16:Q25)</f>
        <v>52.144539616636216</v>
      </c>
      <c r="R26" s="54" t="s">
        <v>43</v>
      </c>
      <c r="S26" s="55">
        <f>(S24-S11)/S11</f>
        <v>9.1670709414558536E-3</v>
      </c>
      <c r="U26" s="46"/>
    </row>
    <row r="27" spans="1:21" ht="15" thickBot="1" x14ac:dyDescent="0.4">
      <c r="A27" s="44"/>
      <c r="B27" s="44"/>
      <c r="C27" s="44"/>
      <c r="D27" s="44"/>
      <c r="E27" s="44"/>
      <c r="F27" s="44"/>
      <c r="G27" s="44"/>
      <c r="H27" s="44"/>
      <c r="I27" s="44"/>
      <c r="J27" s="44"/>
      <c r="K27" s="45"/>
      <c r="L27" s="44"/>
      <c r="M27" s="44"/>
      <c r="N27" s="44"/>
      <c r="O27" s="44"/>
      <c r="P27" s="44"/>
      <c r="Q27" s="44"/>
      <c r="R27" s="44"/>
      <c r="S27" s="44"/>
      <c r="T27" s="44"/>
      <c r="U27" s="48"/>
    </row>
    <row r="28" spans="1:21" x14ac:dyDescent="0.35">
      <c r="K28" s="64"/>
    </row>
  </sheetData>
  <sheetProtection password="D6C8" sheet="1" objects="1" scenarios="1"/>
  <mergeCells count="6">
    <mergeCell ref="H5:I7"/>
    <mergeCell ref="H18:I21"/>
    <mergeCell ref="S5:T7"/>
    <mergeCell ref="S18:T21"/>
    <mergeCell ref="A1:F1"/>
    <mergeCell ref="L1:Q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Instructions</vt:lpstr>
      <vt:lpstr>Peak Season - No Pricing</vt:lpstr>
      <vt:lpstr>Low Season - No Pricing</vt:lpstr>
      <vt:lpstr>Peak Season - Pricing</vt:lpstr>
      <vt:lpstr>Low Season - Pricing</vt:lpstr>
      <vt:lpstr>Comparison</vt:lpstr>
      <vt:lpstr>'Low Season - Pricing'!elas</vt:lpstr>
      <vt:lpstr>elas</vt:lpstr>
    </vt:vector>
  </TitlesOfParts>
  <Company>University of South Carolina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Pekgun, Pelin</dc:creator>
  <cp:lastModifiedBy>Msoft1706</cp:lastModifiedBy>
  <dcterms:created xsi:type="dcterms:W3CDTF">2013-11-11T04:10:08Z</dcterms:created>
  <dcterms:modified xsi:type="dcterms:W3CDTF">2025-04-30T21:30:50Z</dcterms:modified>
</cp:coreProperties>
</file>