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sktop\Takstrans\[[pak]]libraries\aircraft\"/>
    </mc:Choice>
  </mc:AlternateContent>
  <xr:revisionPtr revIDLastSave="0" documentId="13_ncr:1_{A2A6762E-10FD-410B-861B-5BDB548CC8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2" l="1"/>
  <c r="G16" i="2"/>
  <c r="F15" i="2"/>
  <c r="F16" i="2"/>
  <c r="C8" i="2" l="1"/>
  <c r="C9" i="2"/>
  <c r="C16" i="2"/>
  <c r="C17" i="2"/>
  <c r="B7" i="2"/>
  <c r="C7" i="2" s="1"/>
  <c r="B10" i="2"/>
  <c r="C10" i="2" s="1"/>
  <c r="A2" i="2"/>
  <c r="B2" i="2" s="1"/>
  <c r="C2" i="2" s="1"/>
  <c r="A3" i="2"/>
  <c r="B3" i="2" s="1"/>
  <c r="C3" i="2" s="1"/>
  <c r="A4" i="2"/>
  <c r="B4" i="2" s="1"/>
  <c r="C4" i="2" s="1"/>
  <c r="A5" i="2"/>
  <c r="B5" i="2" s="1"/>
  <c r="C5" i="2" s="1"/>
  <c r="A6" i="2"/>
  <c r="B6" i="2" s="1"/>
  <c r="C6" i="2" s="1"/>
  <c r="A7" i="2"/>
  <c r="A8" i="2"/>
  <c r="B8" i="2" s="1"/>
  <c r="A9" i="2"/>
  <c r="B9" i="2" s="1"/>
  <c r="A10" i="2"/>
  <c r="A11" i="2"/>
  <c r="B11" i="2" s="1"/>
  <c r="C11" i="2" s="1"/>
  <c r="A12" i="2"/>
  <c r="B12" i="2" s="1"/>
  <c r="C12" i="2" s="1"/>
  <c r="A13" i="2"/>
  <c r="B13" i="2" s="1"/>
  <c r="C13" i="2" s="1"/>
  <c r="A14" i="2"/>
  <c r="B14" i="2" s="1"/>
  <c r="C14" i="2" s="1"/>
  <c r="A15" i="2"/>
  <c r="B15" i="2" s="1"/>
  <c r="C15" i="2" s="1"/>
  <c r="A16" i="2"/>
  <c r="B16" i="2" s="1"/>
  <c r="A17" i="2"/>
  <c r="B17" i="2" s="1"/>
  <c r="A18" i="2"/>
  <c r="B18" i="2" s="1"/>
  <c r="C18" i="2" s="1"/>
  <c r="A19" i="2"/>
  <c r="B19" i="2" s="1"/>
  <c r="C19" i="2" s="1"/>
  <c r="A20" i="2"/>
  <c r="B20" i="2" s="1"/>
  <c r="C20" i="2" s="1"/>
  <c r="A21" i="2"/>
  <c r="B21" i="2" s="1"/>
  <c r="C21" i="2" s="1"/>
  <c r="A22" i="2"/>
  <c r="B22" i="2" s="1"/>
  <c r="C22" i="2" s="1"/>
  <c r="A5" i="1" l="1"/>
  <c r="B5" i="1"/>
  <c r="C5" i="1" s="1"/>
  <c r="D5" i="1" s="1"/>
  <c r="A6" i="1"/>
  <c r="B6" i="1"/>
  <c r="C6" i="1" s="1"/>
  <c r="D6" i="1" s="1"/>
  <c r="A7" i="1"/>
  <c r="B7" i="1" s="1"/>
  <c r="C7" i="1" s="1"/>
  <c r="D7" i="1" s="1"/>
  <c r="A8" i="1"/>
  <c r="B8" i="1" s="1"/>
  <c r="C8" i="1" s="1"/>
  <c r="D8" i="1" s="1"/>
  <c r="A9" i="1"/>
  <c r="B9" i="1"/>
  <c r="C9" i="1" s="1"/>
  <c r="D9" i="1" s="1"/>
  <c r="A10" i="1"/>
  <c r="B10" i="1"/>
  <c r="C10" i="1" s="1"/>
  <c r="D10" i="1" s="1"/>
  <c r="A11" i="1"/>
  <c r="B11" i="1" s="1"/>
  <c r="C11" i="1" s="1"/>
  <c r="D11" i="1" s="1"/>
  <c r="A12" i="1"/>
  <c r="B12" i="1" s="1"/>
  <c r="C12" i="1" s="1"/>
  <c r="D12" i="1" s="1"/>
  <c r="A13" i="1"/>
  <c r="B13" i="1"/>
  <c r="C13" i="1" s="1"/>
  <c r="D13" i="1" s="1"/>
  <c r="A14" i="1"/>
  <c r="B14" i="1"/>
  <c r="C14" i="1"/>
  <c r="D14" i="1" s="1"/>
  <c r="A15" i="1"/>
  <c r="B15" i="1" s="1"/>
  <c r="C15" i="1" s="1"/>
  <c r="D15" i="1" s="1"/>
  <c r="A16" i="1"/>
  <c r="B16" i="1" s="1"/>
  <c r="C16" i="1" s="1"/>
  <c r="D16" i="1" s="1"/>
  <c r="A17" i="1"/>
  <c r="B17" i="1"/>
  <c r="C17" i="1" s="1"/>
  <c r="D17" i="1" s="1"/>
  <c r="A18" i="1"/>
  <c r="B18" i="1"/>
  <c r="C18" i="1"/>
  <c r="D18" i="1" s="1"/>
  <c r="A19" i="1"/>
  <c r="B19" i="1" s="1"/>
  <c r="C19" i="1" s="1"/>
  <c r="D19" i="1" s="1"/>
  <c r="A20" i="1"/>
  <c r="B20" i="1" s="1"/>
  <c r="C20" i="1" s="1"/>
  <c r="D20" i="1" s="1"/>
  <c r="A21" i="1"/>
  <c r="B21" i="1"/>
  <c r="C21" i="1" s="1"/>
  <c r="D21" i="1" s="1"/>
  <c r="A22" i="1"/>
  <c r="B22" i="1"/>
  <c r="C22" i="1"/>
  <c r="D22" i="1" s="1"/>
  <c r="A23" i="1"/>
  <c r="B23" i="1" s="1"/>
  <c r="C23" i="1" s="1"/>
  <c r="D23" i="1" s="1"/>
  <c r="B4" i="1"/>
  <c r="C4" i="1" s="1"/>
  <c r="D4" i="1" s="1"/>
  <c r="A4" i="1"/>
</calcChain>
</file>

<file path=xl/sharedStrings.xml><?xml version="1.0" encoding="utf-8"?>
<sst xmlns="http://schemas.openxmlformats.org/spreadsheetml/2006/main" count="18" uniqueCount="18">
  <si>
    <t>機体の長さ</t>
    <rPh sb="0" eb="2">
      <t>キタイ</t>
    </rPh>
    <rPh sb="3" eb="4">
      <t>ナガ</t>
    </rPh>
    <phoneticPr fontId="1"/>
  </si>
  <si>
    <t>長さの平方根</t>
    <rPh sb="0" eb="1">
      <t>ナガ</t>
    </rPh>
    <rPh sb="3" eb="6">
      <t>ヘイホウコン</t>
    </rPh>
    <phoneticPr fontId="1"/>
  </si>
  <si>
    <t>最大長</t>
    <rPh sb="0" eb="3">
      <t>サイダイチョウ</t>
    </rPh>
    <phoneticPr fontId="1"/>
  </si>
  <si>
    <t>m</t>
    <phoneticPr fontId="1"/>
  </si>
  <si>
    <t>最大ピクセル数</t>
    <rPh sb="0" eb="2">
      <t>サイダイ</t>
    </rPh>
    <rPh sb="6" eb="7">
      <t>スウ</t>
    </rPh>
    <phoneticPr fontId="1"/>
  </si>
  <si>
    <t>pixels</t>
    <phoneticPr fontId="1"/>
  </si>
  <si>
    <t>ピクセル数（斜め）</t>
    <rPh sb="4" eb="5">
      <t>スウ</t>
    </rPh>
    <rPh sb="6" eb="7">
      <t>ナナ</t>
    </rPh>
    <phoneticPr fontId="1"/>
  </si>
  <si>
    <t>ピクセル数（横）</t>
    <rPh sb="4" eb="5">
      <t>スウ</t>
    </rPh>
    <rPh sb="6" eb="7">
      <t>ヨコ</t>
    </rPh>
    <phoneticPr fontId="1"/>
  </si>
  <si>
    <t>大きさ(m)</t>
    <rPh sb="0" eb="1">
      <t>オオ</t>
    </rPh>
    <phoneticPr fontId="1"/>
  </si>
  <si>
    <t>Diagonal(px)</t>
    <phoneticPr fontId="1"/>
  </si>
  <si>
    <t>Horizontal(px)</t>
    <phoneticPr fontId="1"/>
  </si>
  <si>
    <t>Weight</t>
    <phoneticPr fontId="1"/>
  </si>
  <si>
    <t>逆算用</t>
    <rPh sb="0" eb="2">
      <t>ギャクサン</t>
    </rPh>
    <rPh sb="2" eb="3">
      <t>ヨウ</t>
    </rPh>
    <phoneticPr fontId="1"/>
  </si>
  <si>
    <t>Size(m)</t>
    <phoneticPr fontId="1"/>
  </si>
  <si>
    <t>Diagonal Size(px)</t>
    <phoneticPr fontId="1"/>
  </si>
  <si>
    <t>Horizontal Size(px)</t>
    <phoneticPr fontId="1"/>
  </si>
  <si>
    <t>Horizontal Max(px)</t>
    <phoneticPr fontId="1"/>
  </si>
  <si>
    <t>Size(m) 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</si>
</sst>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.0000"/>
    <numFmt numFmtId="177" formatCode="0.000"/>
  </numFmts>
  <fonts count="3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4" borderId="0" xfId="0" applyFont="1" applyFill="1">
      <alignment vertical="center"/>
    </xf>
    <xf numFmtId="1" fontId="0" fillId="4" borderId="1" xfId="0" applyNumberFormat="1" applyFill="1" applyBorder="1">
      <alignment vertical="center"/>
    </xf>
    <xf numFmtId="1" fontId="0" fillId="3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6" fontId="0" fillId="2" borderId="0" xfId="0" applyNumberFormat="1" applyFill="1">
      <alignment vertical="center"/>
    </xf>
    <xf numFmtId="176" fontId="0" fillId="5" borderId="1" xfId="0" applyNumberFormat="1" applyFill="1" applyBorder="1">
      <alignment vertical="center"/>
    </xf>
    <xf numFmtId="1" fontId="0" fillId="5" borderId="1" xfId="0" applyNumberFormat="1" applyFill="1" applyBorder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" fontId="0" fillId="0" borderId="1" xfId="0" applyNumberFormat="1" applyBorder="1">
      <alignment vertical="center"/>
    </xf>
    <xf numFmtId="177" fontId="0" fillId="0" borderId="2" xfId="0" applyNumberFormat="1" applyBorder="1">
      <alignment vertical="center"/>
    </xf>
    <xf numFmtId="2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標準" xfId="0" builtinId="0"/>
  </cellStyles>
  <dxfs count="8">
    <dxf>
      <numFmt numFmtId="2" formatCode="0.00"/>
    </dxf>
    <dxf>
      <numFmt numFmtId="2" formatCode="0.00"/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0.00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CF3521-ADDA-4340-BC40-0C047B072341}" name="テーブル1" displayName="テーブル1" ref="A1:C22" totalsRowShown="0" headerRowBorderDxfId="7" tableBorderDxfId="6" totalsRowBorderDxfId="5">
  <autoFilter ref="A1:C22" xr:uid="{217ED5D2-6831-4AAE-B802-6DA2D199EEA8}"/>
  <tableColumns count="3">
    <tableColumn id="1" xr3:uid="{42F7B5EF-34EF-4681-84FD-C76DA38A74B4}" name="大きさ(m)" dataDxfId="4">
      <calculatedColumnFormula>テーブル2[Size(m) max]*(ROW()-2)*0.05</calculatedColumnFormula>
    </tableColumn>
    <tableColumn id="2" xr3:uid="{041646E0-A289-4F90-A3F2-BCEC419E02E4}" name="Horizontal(px)" dataDxfId="3">
      <calculatedColumnFormula>POWER(テーブル1[[#This Row],[大きさ(m)]]/テーブル2[Size(m) max],テーブル2[Weight])*テーブル2[Horizontal Max(px)]</calculatedColumnFormula>
    </tableColumn>
    <tableColumn id="3" xr3:uid="{895B031C-577E-4317-AE22-A5E1A102EA47}" name="Diagonal(px)" dataDxfId="2">
      <calculatedColumnFormula>テーブル1[[#This Row],[Horizontal(px)]]*724/1024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6BF353-883E-428C-AAEF-AABBFE7B7C3E}" name="テーブル2" displayName="テーブル2" ref="E1:G2" totalsRowShown="0">
  <autoFilter ref="E1:G2" xr:uid="{58325C52-2F67-4081-82DD-2DBC2CC472EB}"/>
  <tableColumns count="3">
    <tableColumn id="1" xr3:uid="{BCBC0E2C-6439-485B-9ECD-F6E26CE80927}" name="Weight"/>
    <tableColumn id="2" xr3:uid="{3AAC6F6F-8AEF-4B08-BB56-679C25BA3EAC}" name="Horizontal Max(px)"/>
    <tableColumn id="3" xr3:uid="{00E97A7E-09A2-4031-BD68-F7CE1C1D2365}" name="Size(m) max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18E309-D32E-4EF8-9F78-49255C163BA3}" name="テーブル4" displayName="テーブル4" ref="E14:G16" totalsRowShown="0">
  <autoFilter ref="E14:G16" xr:uid="{B5022EC8-56FB-46E0-8A42-9AC371182364}"/>
  <tableColumns count="3">
    <tableColumn id="1" xr3:uid="{8F602F4D-0737-4AA0-940D-1CDF8666B780}" name="Size(m)"/>
    <tableColumn id="2" xr3:uid="{E3A34795-D9EF-46A5-9424-1CEC46869BCB}" name="Diagonal Size(px)" dataDxfId="1">
      <calculatedColumnFormula>POWER(テーブル4[[#This Row],[Size(m)]]/テーブル2[Size(m) max],テーブル2[Weight])*テーブル2[Horizontal Max(px)]*724/1024</calculatedColumnFormula>
    </tableColumn>
    <tableColumn id="3" xr3:uid="{2B7D6DC8-8001-404D-89D2-803D935F1A3F}" name="Horizontal Size(px)" dataDxfId="0">
      <calculatedColumnFormula>POWER(テーブル4[[#This Row],[Size(m)]]/テーブル2[Size(m) max],テーブル2[Weight])*テーブル2[Horizontal Max(px)]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B1" sqref="B1"/>
    </sheetView>
  </sheetViews>
  <sheetFormatPr defaultRowHeight="13.5" x14ac:dyDescent="0.15"/>
  <cols>
    <col min="1" max="1" width="14.25" bestFit="1" customWidth="1"/>
    <col min="2" max="2" width="12.5" style="1" bestFit="1" customWidth="1"/>
    <col min="3" max="3" width="10.125" bestFit="1" customWidth="1"/>
  </cols>
  <sheetData>
    <row r="1" spans="1:4" x14ac:dyDescent="0.15">
      <c r="A1" s="3" t="s">
        <v>2</v>
      </c>
      <c r="B1" s="6">
        <v>90</v>
      </c>
      <c r="C1" t="s">
        <v>3</v>
      </c>
    </row>
    <row r="2" spans="1:4" x14ac:dyDescent="0.15">
      <c r="A2" s="4" t="s">
        <v>4</v>
      </c>
      <c r="B2" s="5">
        <v>68</v>
      </c>
      <c r="C2" t="s">
        <v>5</v>
      </c>
    </row>
    <row r="3" spans="1:4" x14ac:dyDescent="0.15">
      <c r="A3" s="2" t="s">
        <v>0</v>
      </c>
      <c r="B3" s="8" t="s">
        <v>1</v>
      </c>
      <c r="C3" s="2" t="s">
        <v>6</v>
      </c>
      <c r="D3" s="2" t="s">
        <v>7</v>
      </c>
    </row>
    <row r="4" spans="1:4" x14ac:dyDescent="0.15">
      <c r="A4" s="7">
        <f>$B$1*(ROW()-3)/20</f>
        <v>4.5</v>
      </c>
      <c r="B4" s="9">
        <f>SQRT(A4/$B$1)</f>
        <v>0.22360679774997896</v>
      </c>
      <c r="C4" s="10">
        <f>B4*$B$2</f>
        <v>15.20526224699857</v>
      </c>
      <c r="D4" s="10">
        <f>C4*SQRT(2)</f>
        <v>21.50348808914498</v>
      </c>
    </row>
    <row r="5" spans="1:4" x14ac:dyDescent="0.15">
      <c r="A5" s="7">
        <f t="shared" ref="A5:A23" si="0">$B$1*(ROW()-3)/20</f>
        <v>9</v>
      </c>
      <c r="B5" s="9">
        <f t="shared" ref="B5:B23" si="1">SQRT(A5/$B$1)</f>
        <v>0.31622776601683794</v>
      </c>
      <c r="C5" s="10">
        <f t="shared" ref="C5:C23" si="2">B5*$B$2</f>
        <v>21.50348808914498</v>
      </c>
      <c r="D5" s="10">
        <f t="shared" ref="D5:D23" si="3">C5*SQRT(2)</f>
        <v>30.410524493997144</v>
      </c>
    </row>
    <row r="6" spans="1:4" x14ac:dyDescent="0.15">
      <c r="A6" s="7">
        <f t="shared" si="0"/>
        <v>13.5</v>
      </c>
      <c r="B6" s="9">
        <f t="shared" si="1"/>
        <v>0.3872983346207417</v>
      </c>
      <c r="C6" s="10">
        <f t="shared" si="2"/>
        <v>26.336286754210434</v>
      </c>
      <c r="D6" s="10">
        <f t="shared" si="3"/>
        <v>37.245133910351299</v>
      </c>
    </row>
    <row r="7" spans="1:4" x14ac:dyDescent="0.15">
      <c r="A7" s="7">
        <f t="shared" si="0"/>
        <v>18</v>
      </c>
      <c r="B7" s="9">
        <f t="shared" si="1"/>
        <v>0.44721359549995793</v>
      </c>
      <c r="C7" s="10">
        <f t="shared" si="2"/>
        <v>30.410524493997141</v>
      </c>
      <c r="D7" s="10">
        <f t="shared" si="3"/>
        <v>43.00697617828996</v>
      </c>
    </row>
    <row r="8" spans="1:4" x14ac:dyDescent="0.15">
      <c r="A8" s="7">
        <f t="shared" si="0"/>
        <v>22.5</v>
      </c>
      <c r="B8" s="9">
        <f t="shared" si="1"/>
        <v>0.5</v>
      </c>
      <c r="C8" s="10">
        <f t="shared" si="2"/>
        <v>34</v>
      </c>
      <c r="D8" s="10">
        <f t="shared" si="3"/>
        <v>48.083261120685236</v>
      </c>
    </row>
    <row r="9" spans="1:4" x14ac:dyDescent="0.15">
      <c r="A9" s="7">
        <f t="shared" si="0"/>
        <v>27</v>
      </c>
      <c r="B9" s="9">
        <f t="shared" si="1"/>
        <v>0.54772255750516607</v>
      </c>
      <c r="C9" s="10">
        <f t="shared" si="2"/>
        <v>37.245133910351292</v>
      </c>
      <c r="D9" s="10">
        <f t="shared" si="3"/>
        <v>52.672573508420868</v>
      </c>
    </row>
    <row r="10" spans="1:4" x14ac:dyDescent="0.15">
      <c r="A10" s="7">
        <f t="shared" si="0"/>
        <v>31.5</v>
      </c>
      <c r="B10" s="9">
        <f t="shared" si="1"/>
        <v>0.59160797830996159</v>
      </c>
      <c r="C10" s="10">
        <f t="shared" si="2"/>
        <v>40.229342525077385</v>
      </c>
      <c r="D10" s="10">
        <f t="shared" si="3"/>
        <v>56.892881804317135</v>
      </c>
    </row>
    <row r="11" spans="1:4" x14ac:dyDescent="0.15">
      <c r="A11" s="7">
        <f t="shared" si="0"/>
        <v>36</v>
      </c>
      <c r="B11" s="9">
        <f t="shared" si="1"/>
        <v>0.63245553203367588</v>
      </c>
      <c r="C11" s="10">
        <f t="shared" si="2"/>
        <v>43.00697617828996</v>
      </c>
      <c r="D11" s="10">
        <f t="shared" si="3"/>
        <v>60.821048987994288</v>
      </c>
    </row>
    <row r="12" spans="1:4" x14ac:dyDescent="0.15">
      <c r="A12" s="7">
        <f t="shared" si="0"/>
        <v>40.5</v>
      </c>
      <c r="B12" s="9">
        <f t="shared" si="1"/>
        <v>0.67082039324993692</v>
      </c>
      <c r="C12" s="10">
        <f t="shared" si="2"/>
        <v>45.615786740995709</v>
      </c>
      <c r="D12" s="10">
        <f t="shared" si="3"/>
        <v>64.510464267434941</v>
      </c>
    </row>
    <row r="13" spans="1:4" x14ac:dyDescent="0.15">
      <c r="A13" s="7">
        <f t="shared" si="0"/>
        <v>45</v>
      </c>
      <c r="B13" s="9">
        <f t="shared" si="1"/>
        <v>0.70710678118654757</v>
      </c>
      <c r="C13" s="10">
        <f t="shared" si="2"/>
        <v>48.083261120685236</v>
      </c>
      <c r="D13" s="10">
        <f t="shared" si="3"/>
        <v>68.000000000000014</v>
      </c>
    </row>
    <row r="14" spans="1:4" x14ac:dyDescent="0.15">
      <c r="A14" s="7">
        <f t="shared" si="0"/>
        <v>49.5</v>
      </c>
      <c r="B14" s="9">
        <f t="shared" si="1"/>
        <v>0.74161984870956632</v>
      </c>
      <c r="C14" s="10">
        <f t="shared" si="2"/>
        <v>50.430149712250511</v>
      </c>
      <c r="D14" s="10">
        <f t="shared" si="3"/>
        <v>71.31900167557032</v>
      </c>
    </row>
    <row r="15" spans="1:4" x14ac:dyDescent="0.15">
      <c r="A15" s="7">
        <f t="shared" si="0"/>
        <v>54</v>
      </c>
      <c r="B15" s="9">
        <f t="shared" si="1"/>
        <v>0.7745966692414834</v>
      </c>
      <c r="C15" s="10">
        <f t="shared" si="2"/>
        <v>52.672573508420868</v>
      </c>
      <c r="D15" s="10">
        <f t="shared" si="3"/>
        <v>74.490267820702599</v>
      </c>
    </row>
    <row r="16" spans="1:4" x14ac:dyDescent="0.15">
      <c r="A16" s="7">
        <f t="shared" si="0"/>
        <v>58.5</v>
      </c>
      <c r="B16" s="9">
        <f t="shared" si="1"/>
        <v>0.80622577482985502</v>
      </c>
      <c r="C16" s="10">
        <f t="shared" si="2"/>
        <v>54.823352688430141</v>
      </c>
      <c r="D16" s="10">
        <f t="shared" si="3"/>
        <v>77.531928906741399</v>
      </c>
    </row>
    <row r="17" spans="1:4" x14ac:dyDescent="0.15">
      <c r="A17" s="7">
        <f t="shared" si="0"/>
        <v>63</v>
      </c>
      <c r="B17" s="9">
        <f t="shared" si="1"/>
        <v>0.83666002653407556</v>
      </c>
      <c r="C17" s="10">
        <f t="shared" si="2"/>
        <v>56.892881804317142</v>
      </c>
      <c r="D17" s="10">
        <f t="shared" si="3"/>
        <v>80.458685050154784</v>
      </c>
    </row>
    <row r="18" spans="1:4" x14ac:dyDescent="0.15">
      <c r="A18" s="7">
        <f t="shared" si="0"/>
        <v>67.5</v>
      </c>
      <c r="B18" s="9">
        <f t="shared" si="1"/>
        <v>0.8660254037844386</v>
      </c>
      <c r="C18" s="10">
        <f t="shared" si="2"/>
        <v>58.889727457341827</v>
      </c>
      <c r="D18" s="10">
        <f t="shared" si="3"/>
        <v>83.282651254628064</v>
      </c>
    </row>
    <row r="19" spans="1:4" x14ac:dyDescent="0.15">
      <c r="A19" s="7">
        <f t="shared" si="0"/>
        <v>72</v>
      </c>
      <c r="B19" s="9">
        <f t="shared" si="1"/>
        <v>0.89442719099991586</v>
      </c>
      <c r="C19" s="10">
        <f t="shared" si="2"/>
        <v>60.821048987994281</v>
      </c>
      <c r="D19" s="10">
        <f t="shared" si="3"/>
        <v>86.013952356579921</v>
      </c>
    </row>
    <row r="20" spans="1:4" x14ac:dyDescent="0.15">
      <c r="A20" s="7">
        <f t="shared" si="0"/>
        <v>76.5</v>
      </c>
      <c r="B20" s="9">
        <f t="shared" si="1"/>
        <v>0.92195444572928875</v>
      </c>
      <c r="C20" s="10">
        <f t="shared" si="2"/>
        <v>62.692902309591638</v>
      </c>
      <c r="D20" s="10">
        <f t="shared" si="3"/>
        <v>88.661152710756028</v>
      </c>
    </row>
    <row r="21" spans="1:4" x14ac:dyDescent="0.15">
      <c r="A21" s="7">
        <f t="shared" si="0"/>
        <v>81</v>
      </c>
      <c r="B21" s="9">
        <f t="shared" si="1"/>
        <v>0.94868329805051377</v>
      </c>
      <c r="C21" s="10">
        <f t="shared" si="2"/>
        <v>64.510464267434941</v>
      </c>
      <c r="D21" s="10">
        <f t="shared" si="3"/>
        <v>91.231573481991433</v>
      </c>
    </row>
    <row r="22" spans="1:4" x14ac:dyDescent="0.15">
      <c r="A22" s="7">
        <f t="shared" si="0"/>
        <v>85.5</v>
      </c>
      <c r="B22" s="9">
        <f t="shared" si="1"/>
        <v>0.97467943448089633</v>
      </c>
      <c r="C22" s="10">
        <f t="shared" si="2"/>
        <v>66.278201544700948</v>
      </c>
      <c r="D22" s="10">
        <f t="shared" si="3"/>
        <v>93.731531514213501</v>
      </c>
    </row>
    <row r="23" spans="1:4" x14ac:dyDescent="0.15">
      <c r="A23" s="7">
        <f t="shared" si="0"/>
        <v>90</v>
      </c>
      <c r="B23" s="9">
        <f t="shared" si="1"/>
        <v>1</v>
      </c>
      <c r="C23" s="10">
        <f t="shared" si="2"/>
        <v>68</v>
      </c>
      <c r="D23" s="10">
        <f t="shared" si="3"/>
        <v>96.166522241370473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T2" sqref="T2"/>
    </sheetView>
  </sheetViews>
  <sheetFormatPr defaultRowHeight="13.5" x14ac:dyDescent="0.15"/>
  <cols>
    <col min="1" max="1" width="12" bestFit="1" customWidth="1"/>
    <col min="2" max="2" width="15.125" bestFit="1" customWidth="1"/>
    <col min="3" max="3" width="17" bestFit="1" customWidth="1"/>
    <col min="5" max="5" width="13.875" bestFit="1" customWidth="1"/>
    <col min="6" max="6" width="20.25" bestFit="1" customWidth="1"/>
    <col min="7" max="7" width="22.125" bestFit="1" customWidth="1"/>
  </cols>
  <sheetData>
    <row r="1" spans="1:7" x14ac:dyDescent="0.15">
      <c r="A1" s="17" t="s">
        <v>8</v>
      </c>
      <c r="B1" s="18" t="s">
        <v>10</v>
      </c>
      <c r="C1" s="19" t="s">
        <v>9</v>
      </c>
      <c r="E1" t="s">
        <v>11</v>
      </c>
      <c r="F1" t="s">
        <v>16</v>
      </c>
      <c r="G1" t="s">
        <v>17</v>
      </c>
    </row>
    <row r="2" spans="1:7" x14ac:dyDescent="0.15">
      <c r="A2" s="15">
        <f>テーブル2[Size(m) max]*(ROW()-2)*0.05</f>
        <v>0</v>
      </c>
      <c r="B2" s="14">
        <f>POWER(テーブル1[[#This Row],[大きさ(m)]]/テーブル2[Size(m) max],テーブル2[Weight])*テーブル2[Horizontal Max(px)]</f>
        <v>0</v>
      </c>
      <c r="C2" s="16">
        <f>テーブル1[[#This Row],[Horizontal(px)]]*724/1024</f>
        <v>0</v>
      </c>
      <c r="E2">
        <v>0.5</v>
      </c>
      <c r="F2">
        <v>64</v>
      </c>
      <c r="G2">
        <v>88</v>
      </c>
    </row>
    <row r="3" spans="1:7" x14ac:dyDescent="0.15">
      <c r="A3" s="15">
        <f>テーブル2[Size(m) max]*(ROW()-2)*0.05</f>
        <v>4.4000000000000004</v>
      </c>
      <c r="B3" s="14">
        <f>POWER(テーブル1[[#This Row],[大きさ(m)]]/テーブル2[Size(m) max],テーブル2[Weight])*テーブル2[Horizontal Max(px)]</f>
        <v>14.310835055998654</v>
      </c>
      <c r="C3" s="16">
        <f>テーブル1[[#This Row],[Horizontal(px)]]*724/1024</f>
        <v>10.118207598186547</v>
      </c>
    </row>
    <row r="4" spans="1:7" x14ac:dyDescent="0.15">
      <c r="A4" s="15">
        <f>テーブル2[Size(m) max]*(ROW()-2)*0.05</f>
        <v>8.8000000000000007</v>
      </c>
      <c r="B4" s="14">
        <f>POWER(テーブル1[[#This Row],[大きさ(m)]]/テーブル2[Size(m) max],テーブル2[Weight])*テーブル2[Horizontal Max(px)]</f>
        <v>20.238577025077628</v>
      </c>
      <c r="C4" s="16">
        <f>テーブル1[[#This Row],[Horizontal(px)]]*724/1024</f>
        <v>14.309306412261916</v>
      </c>
    </row>
    <row r="5" spans="1:7" x14ac:dyDescent="0.15">
      <c r="A5" s="15">
        <f>テーブル2[Size(m) max]*(ROW()-2)*0.05</f>
        <v>13.200000000000001</v>
      </c>
      <c r="B5" s="14">
        <f>POWER(テーブル1[[#This Row],[大きさ(m)]]/テーブル2[Size(m) max],テーブル2[Weight])*テーブル2[Horizontal Max(px)]</f>
        <v>24.787093415727469</v>
      </c>
      <c r="C5" s="16">
        <f>テーブル1[[#This Row],[Horizontal(px)]]*724/1024</f>
        <v>17.525249641588562</v>
      </c>
    </row>
    <row r="6" spans="1:7" x14ac:dyDescent="0.15">
      <c r="A6" s="15">
        <f>テーブル2[Size(m) max]*(ROW()-2)*0.05</f>
        <v>17.600000000000001</v>
      </c>
      <c r="B6" s="14">
        <f>POWER(テーブル1[[#This Row],[大きさ(m)]]/テーブル2[Size(m) max],テーブル2[Weight])*テーブル2[Horizontal Max(px)]</f>
        <v>28.621670111997307</v>
      </c>
      <c r="C6" s="16">
        <f>テーブル1[[#This Row],[Horizontal(px)]]*724/1024</f>
        <v>20.236415196373095</v>
      </c>
    </row>
    <row r="7" spans="1:7" x14ac:dyDescent="0.15">
      <c r="A7" s="15">
        <f>テーブル2[Size(m) max]*(ROW()-2)*0.05</f>
        <v>22</v>
      </c>
      <c r="B7" s="14">
        <f>POWER(テーブル1[[#This Row],[大きさ(m)]]/テーブル2[Size(m) max],テーブル2[Weight])*テーブル2[Horizontal Max(px)]</f>
        <v>32</v>
      </c>
      <c r="C7" s="16">
        <f>テーブル1[[#This Row],[Horizontal(px)]]*724/1024</f>
        <v>22.625</v>
      </c>
    </row>
    <row r="8" spans="1:7" x14ac:dyDescent="0.15">
      <c r="A8" s="15">
        <f>テーブル2[Size(m) max]*(ROW()-2)*0.05</f>
        <v>26.400000000000002</v>
      </c>
      <c r="B8" s="14">
        <f>POWER(テーブル1[[#This Row],[大きさ(m)]]/テーブル2[Size(m) max],テーブル2[Weight])*テーブル2[Horizontal Max(px)]</f>
        <v>35.054243680330636</v>
      </c>
      <c r="C8" s="16">
        <f>テーブル1[[#This Row],[Horizontal(px)]]*724/1024</f>
        <v>24.784445727108771</v>
      </c>
    </row>
    <row r="9" spans="1:7" x14ac:dyDescent="0.15">
      <c r="A9" s="15">
        <f>テーブル2[Size(m) max]*(ROW()-2)*0.05</f>
        <v>30.8</v>
      </c>
      <c r="B9" s="14">
        <f>POWER(テーブル1[[#This Row],[大きさ(m)]]/テーブル2[Size(m) max],テーブル2[Weight])*テーブル2[Horizontal Max(px)]</f>
        <v>37.862910611837542</v>
      </c>
      <c r="C9" s="16">
        <f>テーブル1[[#This Row],[Horizontal(px)]]*724/1024</f>
        <v>26.770261018525762</v>
      </c>
    </row>
    <row r="10" spans="1:7" x14ac:dyDescent="0.15">
      <c r="A10" s="15">
        <f>テーブル2[Size(m) max]*(ROW()-2)*0.05</f>
        <v>35.200000000000003</v>
      </c>
      <c r="B10" s="14">
        <f>POWER(テーブル1[[#This Row],[大きさ(m)]]/テーブル2[Size(m) max],テーブル2[Weight])*テーブル2[Horizontal Max(px)]</f>
        <v>40.477154050155256</v>
      </c>
      <c r="C10" s="16">
        <f>テーブル1[[#This Row],[Horizontal(px)]]*724/1024</f>
        <v>28.618612824523833</v>
      </c>
    </row>
    <row r="11" spans="1:7" x14ac:dyDescent="0.15">
      <c r="A11" s="15">
        <f>テーブル2[Size(m) max]*(ROW()-2)*0.05</f>
        <v>39.6</v>
      </c>
      <c r="B11" s="14">
        <f>POWER(テーブル1[[#This Row],[大きさ(m)]]/テーブル2[Size(m) max],テーブル2[Weight])*テーブル2[Horizontal Max(px)]</f>
        <v>42.932505167995963</v>
      </c>
      <c r="C11" s="16">
        <f>テーブル1[[#This Row],[Horizontal(px)]]*724/1024</f>
        <v>30.354622794559646</v>
      </c>
    </row>
    <row r="12" spans="1:7" x14ac:dyDescent="0.15">
      <c r="A12" s="15">
        <f>テーブル2[Size(m) max]*(ROW()-2)*0.05</f>
        <v>44</v>
      </c>
      <c r="B12" s="14">
        <f>POWER(テーブル1[[#This Row],[大きさ(m)]]/テーブル2[Size(m) max],テーブル2[Weight])*テーブル2[Horizontal Max(px)]</f>
        <v>45.254833995939045</v>
      </c>
      <c r="C12" s="16">
        <f>テーブル1[[#This Row],[Horizontal(px)]]*724/1024</f>
        <v>31.996581848691278</v>
      </c>
    </row>
    <row r="13" spans="1:7" x14ac:dyDescent="0.15">
      <c r="A13" s="15">
        <f>テーブル2[Size(m) max]*(ROW()-2)*0.05</f>
        <v>48.400000000000006</v>
      </c>
      <c r="B13" s="14">
        <f>POWER(テーブル1[[#This Row],[大きさ(m)]]/テーブル2[Size(m) max],テーブル2[Weight])*テーブル2[Horizontal Max(px)]</f>
        <v>47.463670317412245</v>
      </c>
      <c r="C13" s="16">
        <f>テーブル1[[#This Row],[Horizontal(px)]]*724/1024</f>
        <v>33.558298154107874</v>
      </c>
      <c r="E13" t="s">
        <v>12</v>
      </c>
    </row>
    <row r="14" spans="1:7" x14ac:dyDescent="0.15">
      <c r="A14" s="15">
        <f>テーブル2[Size(m) max]*(ROW()-2)*0.05</f>
        <v>52.800000000000004</v>
      </c>
      <c r="B14" s="14">
        <f>POWER(テーブル1[[#This Row],[大きさ(m)]]/テーブル2[Size(m) max],テーブル2[Weight])*テーブル2[Horizontal Max(px)]</f>
        <v>49.574186831454938</v>
      </c>
      <c r="C14" s="16">
        <f>テーブル1[[#This Row],[Horizontal(px)]]*724/1024</f>
        <v>35.050499283177125</v>
      </c>
      <c r="E14" t="s">
        <v>13</v>
      </c>
      <c r="F14" t="s">
        <v>14</v>
      </c>
      <c r="G14" t="s">
        <v>15</v>
      </c>
    </row>
    <row r="15" spans="1:7" x14ac:dyDescent="0.15">
      <c r="A15" s="15">
        <f>テーブル2[Size(m) max]*(ROW()-2)*0.05</f>
        <v>57.2</v>
      </c>
      <c r="B15" s="14">
        <f>POWER(テーブル1[[#This Row],[大きさ(m)]]/テーブル2[Size(m) max],テーブル2[Weight])*テーブル2[Horizontal Max(px)]</f>
        <v>51.598449589110722</v>
      </c>
      <c r="C15" s="16">
        <f>テーブル1[[#This Row],[Horizontal(px)]]*724/1024</f>
        <v>36.481716311050938</v>
      </c>
      <c r="E15">
        <v>61</v>
      </c>
      <c r="F15" s="13">
        <f>POWER(テーブル4[[#This Row],[Size(m)]]/テーブル2[Size(m) max],テーブル2[Weight])*テーブル2[Horizontal Max(px)]*724/1024</f>
        <v>37.674037434165577</v>
      </c>
      <c r="G15" s="13">
        <f>POWER(テーブル4[[#This Row],[Size(m)]]/テーブル2[Size(m) max],テーブル2[Weight])*テーブル2[Horizontal Max(px)]</f>
        <v>53.284826426223134</v>
      </c>
    </row>
    <row r="16" spans="1:7" x14ac:dyDescent="0.15">
      <c r="A16" s="15">
        <f>テーブル2[Size(m) max]*(ROW()-2)*0.05</f>
        <v>61.6</v>
      </c>
      <c r="B16" s="14">
        <f>POWER(テーブル1[[#This Row],[大きさ(m)]]/テーブル2[Size(m) max],テーブル2[Weight])*テーブル2[Horizontal Max(px)]</f>
        <v>53.546241698180836</v>
      </c>
      <c r="C16" s="16">
        <f>テーブル1[[#This Row],[Horizontal(px)]]*724/1024</f>
        <v>37.858866200666917</v>
      </c>
      <c r="E16">
        <v>25.5</v>
      </c>
      <c r="F16" s="13">
        <f>POWER(テーブル4[[#This Row],[Size(m)]]/テーブル2[Size(m) max],テーブル2[Weight])*テーブル2[Horizontal Max(px)]*724/1024</f>
        <v>24.358320342058963</v>
      </c>
      <c r="G16" s="13">
        <f>POWER(テーブル4[[#This Row],[Size(m)]]/テーブル2[Size(m) max],テーブル2[Weight])*テーブル2[Horizontal Max(px)]</f>
        <v>34.451547003133122</v>
      </c>
    </row>
    <row r="17" spans="1:3" x14ac:dyDescent="0.15">
      <c r="A17" s="15">
        <f>テーブル2[Size(m) max]*(ROW()-2)*0.05</f>
        <v>66</v>
      </c>
      <c r="B17" s="14">
        <f>POWER(テーブル1[[#This Row],[大きさ(m)]]/テーブル2[Size(m) max],テーブル2[Weight])*テーブル2[Horizontal Max(px)]</f>
        <v>55.42562584220407</v>
      </c>
      <c r="C17" s="16">
        <f>テーブル1[[#This Row],[Horizontal(px)]]*724/1024</f>
        <v>39.187649521245845</v>
      </c>
    </row>
    <row r="18" spans="1:3" x14ac:dyDescent="0.15">
      <c r="A18" s="15">
        <f>テーブル2[Size(m) max]*(ROW()-2)*0.05</f>
        <v>70.400000000000006</v>
      </c>
      <c r="B18" s="14">
        <f>POWER(テーブル1[[#This Row],[大きさ(m)]]/テーブル2[Size(m) max],テーブル2[Weight])*テーブル2[Horizontal Max(px)]</f>
        <v>57.243340223994615</v>
      </c>
      <c r="C18" s="16">
        <f>テーブル1[[#This Row],[Horizontal(px)]]*724/1024</f>
        <v>40.472830392746189</v>
      </c>
    </row>
    <row r="19" spans="1:3" x14ac:dyDescent="0.15">
      <c r="A19" s="15">
        <f>テーブル2[Size(m) max]*(ROW()-2)*0.05</f>
        <v>74.8</v>
      </c>
      <c r="B19" s="14">
        <f>POWER(テーブル1[[#This Row],[大きさ(m)]]/テーブル2[Size(m) max],テーブル2[Weight])*テーブル2[Horizontal Max(px)]</f>
        <v>59.00508452667448</v>
      </c>
      <c r="C19" s="16">
        <f>テーブル1[[#This Row],[Horizontal(px)]]*724/1024</f>
        <v>41.718438669250318</v>
      </c>
    </row>
    <row r="20" spans="1:3" x14ac:dyDescent="0.15">
      <c r="A20" s="15">
        <f>テーブル2[Size(m) max]*(ROW()-2)*0.05</f>
        <v>79.2</v>
      </c>
      <c r="B20" s="14">
        <f>POWER(テーブル1[[#This Row],[大きさ(m)]]/テーブル2[Size(m) max],テーブル2[Weight])*テーブル2[Horizontal Max(px)]</f>
        <v>60.715731075232881</v>
      </c>
      <c r="C20" s="16">
        <f>テーブル1[[#This Row],[Horizontal(px)]]*724/1024</f>
        <v>42.927919236785748</v>
      </c>
    </row>
    <row r="21" spans="1:3" x14ac:dyDescent="0.15">
      <c r="A21" s="15">
        <f>テーブル2[Size(m) max]*(ROW()-2)*0.05</f>
        <v>83.600000000000009</v>
      </c>
      <c r="B21" s="14">
        <f>POWER(テーブル1[[#This Row],[大きさ(m)]]/テーブル2[Size(m) max],テーブル2[Weight])*テーブル2[Horizontal Max(px)]</f>
        <v>62.379483806777372</v>
      </c>
      <c r="C21" s="16">
        <f>テーブル1[[#This Row],[Horizontal(px)]]*724/1024</f>
        <v>44.104244410260563</v>
      </c>
    </row>
    <row r="22" spans="1:3" x14ac:dyDescent="0.15">
      <c r="A22" s="15">
        <f>テーブル2[Size(m) max]*(ROW()-2)*0.05</f>
        <v>88</v>
      </c>
      <c r="B22" s="14">
        <f>POWER(テーブル1[[#This Row],[大きさ(m)]]/テーブル2[Size(m) max],テーブル2[Weight])*テーブル2[Horizontal Max(px)]</f>
        <v>64</v>
      </c>
      <c r="C22" s="16">
        <f>テーブル1[[#This Row],[Horizontal(px)]]*724/1024</f>
        <v>45.25</v>
      </c>
    </row>
    <row r="23" spans="1:3" x14ac:dyDescent="0.15">
      <c r="A23" s="12"/>
      <c r="B23" s="11"/>
    </row>
    <row r="24" spans="1:3" x14ac:dyDescent="0.15">
      <c r="A24" s="12"/>
      <c r="B24" s="11"/>
    </row>
    <row r="25" spans="1:3" x14ac:dyDescent="0.15">
      <c r="A25" s="12"/>
      <c r="B25" s="11"/>
    </row>
    <row r="26" spans="1:3" x14ac:dyDescent="0.15">
      <c r="A26" s="12"/>
      <c r="B26" s="11"/>
    </row>
    <row r="27" spans="1:3" x14ac:dyDescent="0.15">
      <c r="A27" s="12"/>
      <c r="B27" s="11"/>
    </row>
    <row r="28" spans="1:3" x14ac:dyDescent="0.15">
      <c r="A28" s="12"/>
      <c r="B28" s="11"/>
    </row>
    <row r="29" spans="1:3" x14ac:dyDescent="0.15">
      <c r="A29" s="12"/>
      <c r="B29" s="11"/>
    </row>
    <row r="30" spans="1:3" x14ac:dyDescent="0.15">
      <c r="A30" s="12"/>
      <c r="B30" s="11"/>
    </row>
  </sheetData>
  <phoneticPr fontId="1"/>
  <pageMargins left="0.7" right="0.7" top="0.75" bottom="0.75" header="0.3" footer="0.3"/>
  <pageSetup paperSize="9" orientation="portrait" horizontalDpi="360" verticalDpi="36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cols>
    <col min="1" max="1" width="9" customWidth="1"/>
  </cols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cacapo2501</cp:lastModifiedBy>
  <dcterms:created xsi:type="dcterms:W3CDTF">2016-04-05T23:28:57Z</dcterms:created>
  <dcterms:modified xsi:type="dcterms:W3CDTF">2021-07-10T12:11:37Z</dcterms:modified>
</cp:coreProperties>
</file>